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1840" windowHeight="13020" tabRatio="780" firstSheet="0" activeTab="2" autoFilterDateGrouping="1"/>
  </bookViews>
  <sheets>
    <sheet name="門市主檔" sheetId="1" state="visible" r:id="rId1"/>
    <sheet name="首頁" sheetId="2" state="visible" r:id="rId2"/>
    <sheet name="IM" sheetId="3" state="visible" r:id="rId3"/>
    <sheet name="IM錯誤紀錄" sheetId="4" state="visible" r:id="rId4"/>
    <sheet name="吳宗鴻" sheetId="5" state="visible" r:id="rId5"/>
    <sheet name="湯家瑋" sheetId="6" state="visible" r:id="rId6"/>
    <sheet name="狄澤洋" sheetId="7" state="visible" r:id="rId7"/>
    <sheet name="門市狀態" sheetId="8" state="visible" r:id="rId8"/>
    <sheet name="0919門市清單主檔" sheetId="9" state="visible" r:id="rId9"/>
    <sheet name="區域表" sheetId="10" state="visible" r:id="rId10"/>
    <sheet name="STAR專案" sheetId="11" state="visible"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A">#REF!</definedName>
    <definedName name="A00">[1]督導二課!$D$80</definedName>
    <definedName name="AA">#REF!</definedName>
    <definedName name="BEGIN">#REF!</definedName>
    <definedName name="BONUS">#REF!</definedName>
    <definedName name="CALK3">#REF!</definedName>
    <definedName name="CALP3">#REF!</definedName>
    <definedName name="DRALINE">#REF!</definedName>
    <definedName name="DRAWLINE">#REF!</definedName>
    <definedName name="FUCK">#REF!</definedName>
    <definedName name="FUCK1">#REF!</definedName>
    <definedName name="FUCK2">#REF!</definedName>
    <definedName name="FUCK4">#REF!</definedName>
    <definedName name="KEVIN3">#REF!</definedName>
    <definedName name="KMAKER">#REF!</definedName>
    <definedName name="MAN">#REF!</definedName>
    <definedName name="MIMI">#REF!</definedName>
    <definedName name="MIMI1">#REF!</definedName>
    <definedName name="MIMI2">#REF!</definedName>
    <definedName name="Print_Area_MI">#REF!</definedName>
    <definedName name="PRINTG">#REF!</definedName>
    <definedName name="RRRR">#REF!</definedName>
    <definedName name="SAVEOLDDATAFILE">#REF!</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#REF!</definedName>
    <definedName name="全區">#REF!</definedName>
    <definedName name="門店編號">#REF!</definedName>
    <definedName name="南區8月">#REF!</definedName>
    <definedName name="客服登錄資料">[3]客服登錄資料!#REF!</definedName>
    <definedName name="修改">#REF!</definedName>
    <definedName name="獅">#REF!</definedName>
    <definedName name="績效">#REF!</definedName>
    <definedName name="A" localSheetId="0">#REF!</definedName>
    <definedName name="AA" localSheetId="0">#REF!</definedName>
    <definedName name="BEGIN" localSheetId="0">#REF!</definedName>
    <definedName name="BONUS" localSheetId="0">#REF!</definedName>
    <definedName name="CALK3" localSheetId="0">#REF!</definedName>
    <definedName name="CALP3" localSheetId="0">#REF!</definedName>
    <definedName name="DRALINE" localSheetId="0">#REF!</definedName>
    <definedName name="DRAWLINE" localSheetId="0">#REF!</definedName>
    <definedName name="FUCK" localSheetId="0">#REF!</definedName>
    <definedName name="FUCK1" localSheetId="0">#REF!</definedName>
    <definedName name="FUCK2" localSheetId="0">#REF!</definedName>
    <definedName name="FUCK4" localSheetId="0">#REF!</definedName>
    <definedName name="KEVIN3" localSheetId="0">#REF!</definedName>
    <definedName name="KMAKER" localSheetId="0">#REF!</definedName>
    <definedName name="MAN" localSheetId="0">#REF!</definedName>
    <definedName name="MIMI" localSheetId="0">#REF!</definedName>
    <definedName name="MIMI1" localSheetId="0">#REF!</definedName>
    <definedName name="MIMI2" localSheetId="0">#REF!</definedName>
    <definedName name="Print_Area_MI" localSheetId="0">#REF!</definedName>
    <definedName name="PRINTG" localSheetId="0">#REF!</definedName>
    <definedName name="RRRR" localSheetId="0">#REF!</definedName>
    <definedName name="SAVEOLDDATAFILE" localSheetId="0">#REF!</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_xlnm._FilterDatabase" localSheetId="0" hidden="1">'門市主檔'!$A$14:$AA$14</definedName>
    <definedName name="_xlnm._FilterDatabase" localSheetId="2" hidden="1">'IM'!$A$1:$AL$3</definedName>
    <definedName name="_xlnm._FilterDatabase" localSheetId="3" hidden="1">'IM錯誤紀錄'!$A$1:$AL$1</definedName>
    <definedName name="_xlnm._FilterDatabase" localSheetId="4" hidden="1">'吳宗鴻'!$A$6:$R$6</definedName>
    <definedName name="_xlnm._FilterDatabase" localSheetId="5" hidden="1">'湯家瑋'!$A$6:$O$43</definedName>
    <definedName name="_xlnm._FilterDatabase" localSheetId="6" hidden="1">'狄澤洋'!$A$6:$O$41</definedName>
    <definedName name="A" localSheetId="7">#N/A</definedName>
    <definedName name="AA" localSheetId="7">#REF!</definedName>
    <definedName name="BEGIN" localSheetId="7">#N/A</definedName>
    <definedName name="BONUS" localSheetId="7">#N/A</definedName>
    <definedName name="CALK3" localSheetId="7">#N/A</definedName>
    <definedName name="CALP3" localSheetId="7">#N/A</definedName>
    <definedName name="DRALINE" localSheetId="7">#N/A</definedName>
    <definedName name="DRAWLINE" localSheetId="7">#N/A</definedName>
    <definedName name="FUCK" localSheetId="7">#REF!</definedName>
    <definedName name="FUCK1" localSheetId="7">#REF!</definedName>
    <definedName name="FUCK2" localSheetId="7">#REF!</definedName>
    <definedName name="FUCK4" localSheetId="7">#REF!</definedName>
    <definedName name="KEVIN3" localSheetId="7">#REF!</definedName>
    <definedName name="KMAKER" localSheetId="7">#N/A</definedName>
    <definedName name="MAN" localSheetId="7">#N/A</definedName>
    <definedName name="MIMI" localSheetId="7">#REF!</definedName>
    <definedName name="MIMI1" localSheetId="7">#REF!</definedName>
    <definedName name="MIMI2" localSheetId="7">#REF!</definedName>
    <definedName name="Print_Area_MI" localSheetId="7">#REF!</definedName>
    <definedName name="PRINTG" localSheetId="7">#N/A</definedName>
    <definedName name="RRRR" localSheetId="7">#REF!</definedName>
    <definedName name="SAVEOLDDATAFILE" localSheetId="7">#N/A</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7">#N/A</definedName>
    <definedName name="全區" localSheetId="7">#N/A</definedName>
    <definedName name="門店編號" localSheetId="7">#REF!</definedName>
    <definedName name="南區8月" localSheetId="7">#N/A</definedName>
    <definedName name="客服登錄資料" localSheetId="7">[4]客服登錄資料!#REF!</definedName>
    <definedName name="修改" localSheetId="7">#N/A</definedName>
    <definedName name="獅" localSheetId="7">#REF!</definedName>
    <definedName name="績效" localSheetId="7">#N/A</definedName>
    <definedName name="A" localSheetId="8">#N/A</definedName>
    <definedName name="AA" localSheetId="8">#REF!</definedName>
    <definedName name="BEGIN" localSheetId="8">#N/A</definedName>
    <definedName name="BONUS" localSheetId="8">#N/A</definedName>
    <definedName name="CALK3" localSheetId="8">#N/A</definedName>
    <definedName name="CALP3" localSheetId="8">#N/A</definedName>
    <definedName name="DRALINE" localSheetId="8">#N/A</definedName>
    <definedName name="DRAWLINE" localSheetId="8">#N/A</definedName>
    <definedName name="FUCK" localSheetId="8">#REF!</definedName>
    <definedName name="FUCK1" localSheetId="8">#REF!</definedName>
    <definedName name="FUCK2" localSheetId="8">#REF!</definedName>
    <definedName name="FUCK4" localSheetId="8">#REF!</definedName>
    <definedName name="KEVIN3" localSheetId="8">#REF!</definedName>
    <definedName name="KMAKER" localSheetId="8">#N/A</definedName>
    <definedName name="MAN" localSheetId="8">#N/A</definedName>
    <definedName name="MIMI" localSheetId="8">#REF!</definedName>
    <definedName name="MIMI1" localSheetId="8">#REF!</definedName>
    <definedName name="MIMI2" localSheetId="8">#REF!</definedName>
    <definedName name="Print_Area_MI" localSheetId="8">#REF!</definedName>
    <definedName name="PRINTG" localSheetId="8">#N/A</definedName>
    <definedName name="RRRR" localSheetId="8">#REF!</definedName>
    <definedName name="SAVEOLDDATAFILE" localSheetId="8">#N/A</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全區" localSheetId="8">#N/A</definedName>
    <definedName name="門店編號" localSheetId="8">#REF!</definedName>
    <definedName name="南區8月" localSheetId="8">#N/A</definedName>
    <definedName name="客服登錄資料" localSheetId="8">[4]客服登錄資料!#REF!</definedName>
    <definedName name="修改" localSheetId="8">#N/A</definedName>
    <definedName name="獅" localSheetId="8">#REF!</definedName>
    <definedName name="績效" localSheetId="8">#N/A</definedName>
    <definedName name="_xlnm._FilterDatabase" localSheetId="8" hidden="1">'0919門市清單主檔'!$A$1:$AF$213</definedName>
    <definedName name="A" localSheetId="9">'0919門市清單主檔'!A</definedName>
    <definedName name="AA" localSheetId="9">#REF!</definedName>
    <definedName name="BEGIN" localSheetId="9">'0919門市清單主檔'!BEGIN</definedName>
    <definedName name="BONUS" localSheetId="9">'0919門市清單主檔'!BONUS</definedName>
    <definedName name="CALK3" localSheetId="9">'0919門市清單主檔'!CALK3</definedName>
    <definedName name="CALP3" localSheetId="9">'0919門市清單主檔'!CALP3</definedName>
    <definedName name="DRALINE" localSheetId="9">'0919門市清單主檔'!DRALINE</definedName>
    <definedName name="DRAWLINE" localSheetId="9">'0919門市清單主檔'!DRAWLINE</definedName>
    <definedName name="FUCK" localSheetId="9">#REF!</definedName>
    <definedName name="FUCK1" localSheetId="9">#REF!</definedName>
    <definedName name="FUCK2" localSheetId="9">#REF!</definedName>
    <definedName name="FUCK4" localSheetId="9">#REF!</definedName>
    <definedName name="KEVIN3" localSheetId="9">#REF!</definedName>
    <definedName name="KMAKER" localSheetId="9">'0919門市清單主檔'!KMAKER</definedName>
    <definedName name="MAN" localSheetId="9">'0919門市清單主檔'!MAN</definedName>
    <definedName name="MIMI" localSheetId="9">#REF!</definedName>
    <definedName name="MIMI1" localSheetId="9">#REF!</definedName>
    <definedName name="MIMI2" localSheetId="9">#REF!</definedName>
    <definedName name="Print_Area_MI" localSheetId="9">#REF!</definedName>
    <definedName name="PRINTG" localSheetId="9">'0919門市清單主檔'!PRINTG</definedName>
    <definedName name="RRRR" localSheetId="9">#REF!</definedName>
    <definedName name="SAVEOLDDATAFILE" localSheetId="9">'0919門市清單主檔'!SAVEOLDDATAFILE</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9">'0919門市清單主檔'!目錄</definedName>
    <definedName name="全區" localSheetId="9">'0919門市清單主檔'!全區</definedName>
    <definedName name="門店編號" localSheetId="9">#REF!</definedName>
    <definedName name="南區8月" localSheetId="9">'0919門市清單主檔'!南區8月</definedName>
    <definedName name="客服登錄資料" localSheetId="9">[4]客服登錄資料!#REF!</definedName>
    <definedName name="修改" localSheetId="9">'0919門市清單主檔'!修改</definedName>
    <definedName name="獅" localSheetId="9">#REF!</definedName>
    <definedName name="績效" localSheetId="9">'0919門市清單主檔'!績效</definedName>
    <definedName name="A" localSheetId="10">#REF!</definedName>
    <definedName name="AA" localSheetId="10">#REF!</definedName>
    <definedName name="BEGIN" localSheetId="10">#REF!</definedName>
    <definedName name="BONUS" localSheetId="10">#REF!</definedName>
    <definedName name="CALK3" localSheetId="10">#REF!</definedName>
    <definedName name="CALP3" localSheetId="10">#REF!</definedName>
    <definedName name="DRALINE" localSheetId="10">#REF!</definedName>
    <definedName name="DRAWLINE" localSheetId="10">#REF!</definedName>
    <definedName name="FUCK" localSheetId="10">#REF!</definedName>
    <definedName name="FUCK1" localSheetId="10">#REF!</definedName>
    <definedName name="FUCK2" localSheetId="10">#REF!</definedName>
    <definedName name="FUCK4" localSheetId="10">#REF!</definedName>
    <definedName name="KEVIN3" localSheetId="10">#REF!</definedName>
    <definedName name="KMAKER" localSheetId="10">#REF!</definedName>
    <definedName name="MAN" localSheetId="10">#REF!</definedName>
    <definedName name="MIMI" localSheetId="10">#REF!</definedName>
    <definedName name="MIMI1" localSheetId="10">#REF!</definedName>
    <definedName name="MIMI2" localSheetId="10">#REF!</definedName>
    <definedName name="Print_Area_MI" localSheetId="10">#REF!</definedName>
    <definedName name="PRINTG" localSheetId="10">#REF!</definedName>
    <definedName name="RRRR" localSheetId="10">#REF!</definedName>
    <definedName name="SAVEOLDDATAFILE" localSheetId="10">#REF!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#REF!</definedName>
    <definedName name="全區" localSheetId="10">#REF!</definedName>
    <definedName name="門店編號" localSheetId="10">#REF!</definedName>
    <definedName name="南區8月" localSheetId="10">#REF!</definedName>
    <definedName name="客服登錄資料" localSheetId="10">[3]客服登錄資料!#REF!</definedName>
    <definedName name="修改" localSheetId="10">#REF!</definedName>
    <definedName name="獅" localSheetId="10">#REF!</definedName>
    <definedName name="績效" localSheetId="10">#REF!</definedName>
    <definedName name="_xlnm._FilterDatabase" localSheetId="10" hidden="1">'STAR專案'!$A$1:$M$282</definedName>
    <definedName name="A" localSheetId="11">[0]!A</definedName>
    <definedName name="AA" localSheetId="11">#REF!</definedName>
    <definedName name="BEGIN" localSheetId="11">[0]!BEGIN</definedName>
    <definedName name="BONUS" localSheetId="11">[0]!BONUS</definedName>
    <definedName name="CALK3" localSheetId="11">[0]!CALK3</definedName>
    <definedName name="CALP3" localSheetId="11">[0]!CALP3</definedName>
    <definedName name="DRALINE" localSheetId="11">[0]!DRALINE</definedName>
    <definedName name="DRAWLINE" localSheetId="11">[0]!DRAWLINE</definedName>
    <definedName name="FUCK" localSheetId="11">#REF!</definedName>
    <definedName name="FUCK1" localSheetId="11">#REF!</definedName>
    <definedName name="FUCK2" localSheetId="11">#REF!</definedName>
    <definedName name="FUCK4" localSheetId="11">#REF!</definedName>
    <definedName name="KEVIN3" localSheetId="11">#REF!</definedName>
    <definedName name="KMAKER" localSheetId="11">[0]!KMAKER</definedName>
    <definedName name="MAN" localSheetId="11">[0]!MAN</definedName>
    <definedName name="MIMI" localSheetId="11">#REF!</definedName>
    <definedName name="MIMI1" localSheetId="11">#REF!</definedName>
    <definedName name="MIMI2" localSheetId="11">#REF!</definedName>
    <definedName name="Print_Area_MI" localSheetId="11">#REF!</definedName>
    <definedName name="PRINTG" localSheetId="11">[0]!PRINTG</definedName>
    <definedName name="RRRR" localSheetId="11">#REF!</definedName>
    <definedName name="SAVEOLDDATAFILE" localSheetId="11">[0]!SAVEOLDDATAFILE</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[0]!目錄</definedName>
    <definedName name="全區" localSheetId="11">[0]!全區</definedName>
    <definedName name="門店編號" localSheetId="11">#REF!</definedName>
    <definedName name="南區8月" localSheetId="11">[0]!南區8月</definedName>
    <definedName name="客服登錄資料" localSheetId="11">[4]客服登錄資料!#REF!</definedName>
    <definedName name="修改" localSheetId="11">[0]!修改</definedName>
    <definedName name="獅" localSheetId="11">#REF!</definedName>
    <definedName name="績效" localSheetId="11">[0]!績效</definedName>
    <definedName name="A" localSheetId="12">#N/A</definedName>
    <definedName name="AA" localSheetId="12">#REF!</definedName>
    <definedName name="BEGIN" localSheetId="12">#N/A</definedName>
    <definedName name="BONUS" localSheetId="12">#N/A</definedName>
    <definedName name="CALK3" localSheetId="12">#N/A</definedName>
    <definedName name="CALP3" localSheetId="12">#N/A</definedName>
    <definedName name="DRALINE" localSheetId="12">#N/A</definedName>
    <definedName name="DRAWLINE" localSheetId="12">#N/A</definedName>
    <definedName name="FUCK" localSheetId="12">#REF!</definedName>
    <definedName name="FUCK1" localSheetId="12">#REF!</definedName>
    <definedName name="FUCK2" localSheetId="12">#REF!</definedName>
    <definedName name="FUCK4" localSheetId="12">#REF!</definedName>
    <definedName name="KEVIN3" localSheetId="12">#REF!</definedName>
    <definedName name="KMAKER" localSheetId="12">#N/A</definedName>
    <definedName name="MAN" localSheetId="12">#N/A</definedName>
    <definedName name="MIMI" localSheetId="12">#REF!</definedName>
    <definedName name="MIMI1" localSheetId="12">#REF!</definedName>
    <definedName name="MIMI2" localSheetId="12">#REF!</definedName>
    <definedName name="Print_Area_MI" localSheetId="12">#REF!</definedName>
    <definedName name="PRINTG" localSheetId="12">#N/A</definedName>
    <definedName name="RRRR" localSheetId="12">#REF!</definedName>
    <definedName name="SAVEOLDDATAFILE" localSheetId="12">#N/A</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2">#N/A</definedName>
    <definedName name="全區" localSheetId="12">#N/A</definedName>
    <definedName name="門店編號" localSheetId="12">#REF!</definedName>
    <definedName name="南區8月" localSheetId="12">#N/A</definedName>
    <definedName name="客服登錄資料" localSheetId="12">[4]客服登錄資料!#REF!</definedName>
    <definedName name="修改" localSheetId="12">#N/A</definedName>
    <definedName name="獅" localSheetId="12">#REF!</definedName>
    <definedName name="績效" localSheetId="12">#N/A</definedName>
    <definedName name="_xlnm._FilterDatabase" localSheetId="12" hidden="1">'部門對應'!$A$1:$I$372</definedName>
  </definedNames>
  <calcPr calcId="191029" fullCalcOnLoad="1"/>
</workbook>
</file>

<file path=xl/styles.xml><?xml version="1.0" encoding="utf-8"?>
<styleSheet xmlns="http://schemas.openxmlformats.org/spreadsheetml/2006/main">
  <numFmts count="4">
    <numFmt numFmtId="164" formatCode="0.0%"/>
    <numFmt numFmtId="165" formatCode="[&gt;99999999]0000\-000\-000;000\-000\-000"/>
    <numFmt numFmtId="166" formatCode="yyyy/m/d h:mm:ss AM/PM"/>
    <numFmt numFmtId="167" formatCode="yyyy-mm-dd h:mm:ss"/>
  </numFmts>
  <fonts count="83">
    <font>
      <name val="Calibri"/>
      <color theme="1"/>
      <sz val="12"/>
      <scheme val="minor"/>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Microsoft JhengHei"/>
      <charset val="136"/>
      <family val="2"/>
      <b val="1"/>
      <color rgb="FF000000"/>
      <sz val="12"/>
    </font>
    <font>
      <name val="Microsoft JhengHei"/>
      <charset val="136"/>
      <family val="2"/>
      <color theme="1"/>
      <sz val="12"/>
    </font>
    <font>
      <name val="PMingLiu"/>
      <charset val="136"/>
      <family val="1"/>
      <color theme="1"/>
      <sz val="12"/>
    </font>
    <font>
      <name val="Calibri"/>
      <family val="2"/>
      <color theme="1"/>
      <sz val="12"/>
    </font>
    <font>
      <name val="Microsoft JhengHei"/>
      <charset val="136"/>
      <family val="2"/>
      <b val="1"/>
      <color theme="1"/>
      <sz val="12"/>
    </font>
    <font>
      <name val="Microsoft JhengHei"/>
      <charset val="136"/>
      <family val="2"/>
      <b val="1"/>
      <color rgb="FFFF0000"/>
      <sz val="12"/>
    </font>
    <font>
      <name val="PMingLiu"/>
      <charset val="136"/>
      <family val="1"/>
      <b val="1"/>
      <color theme="1"/>
      <sz val="12"/>
    </font>
    <font>
      <name val="Calibri"/>
      <family val="2"/>
      <sz val="12"/>
    </font>
    <font>
      <name val="Trebuchet MS"/>
      <family val="2"/>
      <color theme="1"/>
      <sz val="10"/>
    </font>
    <font>
      <name val="Trebuchet MS"/>
      <family val="2"/>
      <strike val="1"/>
      <color rgb="FFFF0000"/>
      <sz val="10"/>
    </font>
    <font>
      <name val="Trebuchet MS"/>
      <family val="2"/>
      <strike val="1"/>
      <color rgb="FF0070C0"/>
      <sz val="10"/>
    </font>
    <font>
      <name val="微軟正黑體"/>
      <charset val="136"/>
      <family val="2"/>
      <color theme="1"/>
      <sz val="11"/>
    </font>
    <font>
      <name val="Calibri"/>
      <charset val="136"/>
      <family val="3"/>
      <sz val="9"/>
      <scheme val="minor"/>
    </font>
    <font>
      <name val="微軟正黑體"/>
      <charset val="136"/>
      <family val="2"/>
      <color rgb="FF000000"/>
      <sz val="12"/>
    </font>
    <font>
      <name val="微軟正黑體"/>
      <charset val="136"/>
      <family val="2"/>
      <sz val="11"/>
    </font>
    <font>
      <name val="新細明體"/>
      <charset val="136"/>
      <family val="1"/>
      <sz val="12"/>
    </font>
    <font>
      <name val="微軟正黑體"/>
      <charset val="136"/>
      <family val="2"/>
      <sz val="10"/>
    </font>
    <font>
      <name val="Times New Roman"/>
      <family val="1"/>
      <color indexed="12"/>
      <sz val="12"/>
      <u val="single"/>
    </font>
    <font>
      <name val="Times New Roman"/>
      <family val="1"/>
      <sz val="12"/>
    </font>
    <font>
      <name val="Trebuchet MS"/>
      <family val="2"/>
      <sz val="10"/>
    </font>
    <font>
      <name val="細明體"/>
      <charset val="136"/>
      <family val="3"/>
      <sz val="10"/>
    </font>
    <font>
      <name val="細明體"/>
      <charset val="136"/>
      <family val="2"/>
      <sz val="10"/>
    </font>
    <font>
      <name val="微軟正黑體"/>
      <charset val="136"/>
      <family val="2"/>
      <sz val="9"/>
    </font>
    <font>
      <name val="Segoe UI"/>
      <family val="2"/>
      <color rgb="FF374151"/>
      <sz val="10"/>
    </font>
    <font>
      <name val="Calibri"/>
      <family val="2"/>
      <color theme="1"/>
      <sz val="11"/>
      <scheme val="minor"/>
    </font>
    <font>
      <name val="Calibri"/>
      <family val="2"/>
      <color theme="1"/>
      <sz val="12"/>
      <scheme val="minor"/>
    </font>
    <font>
      <name val="微軟正黑體"/>
      <charset val="136"/>
      <family val="2"/>
      <b val="1"/>
      <color theme="1"/>
      <sz val="12"/>
    </font>
    <font>
      <name val="新細明體"/>
      <charset val="136"/>
      <family val="1"/>
      <b val="1"/>
      <color rgb="FF000000"/>
      <sz val="12"/>
    </font>
    <font>
      <name val="Segoe UI"/>
      <family val="2"/>
      <sz val="12"/>
    </font>
    <font>
      <name val="微軟正黑體"/>
      <charset val="136"/>
      <family val="2"/>
      <b val="1"/>
      <color theme="1"/>
      <sz val="11"/>
    </font>
    <font>
      <name val="微軟正黑體"/>
      <charset val="136"/>
      <family val="2"/>
      <color theme="1"/>
      <sz val="9"/>
    </font>
    <font>
      <name val="微軟正黑體"/>
      <charset val="136"/>
      <family val="2"/>
      <color theme="2" tint="-0.499984740745262"/>
      <sz val="9"/>
    </font>
    <font>
      <name val="微軟正黑體"/>
      <charset val="136"/>
      <family val="2"/>
      <b val="1"/>
      <color rgb="FFFF0000"/>
      <sz val="12"/>
    </font>
    <font>
      <name val="Calibri"/>
      <charset val="136"/>
      <family val="2"/>
      <color theme="1"/>
      <sz val="12"/>
      <scheme val="minor"/>
    </font>
    <font>
      <name val="Calibri"/>
      <charset val="136"/>
      <family val="1"/>
      <b val="1"/>
      <color theme="1"/>
      <sz val="14"/>
      <scheme val="minor"/>
    </font>
    <font>
      <name val="Calibri"/>
      <charset val="136"/>
      <family val="1"/>
      <b val="1"/>
      <color theme="1"/>
      <sz val="12"/>
      <scheme val="minor"/>
    </font>
    <font>
      <name val="Calibri"/>
      <charset val="136"/>
      <family val="1"/>
      <b val="1"/>
      <color rgb="FFFF0000"/>
      <sz val="12"/>
      <scheme val="minor"/>
    </font>
    <font>
      <name val="微軟正黑體"/>
      <charset val="136"/>
      <family val="2"/>
      <sz val="12"/>
    </font>
    <font>
      <name val="Calibri"/>
      <charset val="136"/>
      <family val="1"/>
      <color theme="1"/>
      <sz val="12"/>
      <scheme val="minor"/>
    </font>
    <font>
      <name val="ＭＳ Ｐゴシック"/>
      <charset val="128"/>
      <family val="3"/>
      <sz val="11"/>
    </font>
    <font>
      <name val="Arial"/>
      <family val="2"/>
      <sz val="11"/>
    </font>
    <font>
      <name val="Calibri"/>
      <charset val="136"/>
      <family val="1"/>
      <sz val="12"/>
      <scheme val="minor"/>
    </font>
    <font>
      <name val="Calibri"/>
      <charset val="136"/>
      <family val="1"/>
      <strike val="1"/>
      <color rgb="FFFF0000"/>
      <sz val="11"/>
      <scheme val="minor"/>
    </font>
    <font>
      <name val="Calibri"/>
      <charset val="136"/>
      <family val="1"/>
      <strike val="1"/>
      <color rgb="FFFF0000"/>
      <sz val="12"/>
      <scheme val="minor"/>
    </font>
    <font>
      <name val="Arial"/>
      <charset val="136"/>
      <family val="2"/>
      <sz val="11"/>
    </font>
    <font>
      <name val="細明體"/>
      <charset val="136"/>
      <family val="2"/>
      <sz val="11"/>
    </font>
    <font>
      <name val="Calibri"/>
      <charset val="136"/>
      <family val="1"/>
      <b val="1"/>
      <color theme="1"/>
      <sz val="11"/>
      <scheme val="minor"/>
    </font>
    <font>
      <name val="微軟正黑體"/>
      <charset val="136"/>
      <family val="2"/>
      <b val="1"/>
      <color theme="1"/>
      <sz val="10"/>
    </font>
    <font>
      <name val="微軟正黑體"/>
      <charset val="136"/>
      <family val="2"/>
      <color theme="1"/>
      <sz val="10"/>
    </font>
    <font>
      <name val="Trebuchet MS"/>
      <charset val="136"/>
      <family val="2"/>
      <color theme="1"/>
      <sz val="10"/>
    </font>
    <font>
      <name val="Segoe UI"/>
      <family val="2"/>
      <b val="1"/>
      <sz val="9"/>
    </font>
    <font>
      <name val="Calibri"/>
      <charset val="136"/>
      <family val="2"/>
      <color theme="1"/>
      <sz val="12"/>
    </font>
    <font>
      <name val="Microsoft JhengHei UI"/>
      <charset val="136"/>
      <family val="2"/>
      <color theme="1"/>
      <sz val="12"/>
    </font>
    <font>
      <name val="細明體"/>
      <charset val="136"/>
      <family val="2"/>
      <color rgb="FFFF0000"/>
      <sz val="10"/>
    </font>
    <font>
      <name val="Trebuchet MS"/>
      <family val="2"/>
      <b val="1"/>
      <sz val="10"/>
    </font>
    <font>
      <name val="Calibri"/>
      <family val="2"/>
      <color rgb="FFFF0000"/>
      <sz val="12"/>
      <scheme val="minor"/>
    </font>
    <font>
      <name val="微軟正黑體"/>
      <charset val="136"/>
      <family val="2"/>
      <color rgb="FFFF0000"/>
      <sz val="8"/>
    </font>
    <font>
      <name val="微軟正黑體"/>
      <charset val="136"/>
      <family val="2"/>
      <b val="1"/>
      <color theme="1"/>
      <sz val="8"/>
    </font>
    <font>
      <name val="Segoe UI"/>
      <family val="2"/>
      <sz val="9"/>
    </font>
    <font>
      <name val="細明體"/>
      <charset val="136"/>
      <family val="2"/>
      <b val="1"/>
      <sz val="10"/>
    </font>
    <font>
      <name val="微軟正黑體"/>
      <charset val="136"/>
      <family val="2"/>
      <color theme="1"/>
      <sz val="8"/>
    </font>
    <font>
      <name val="微軟正黑體"/>
      <charset val="136"/>
      <family val="2"/>
      <color theme="1"/>
      <sz val="14"/>
    </font>
    <font>
      <name val="微軟正黑體"/>
      <charset val="136"/>
      <family val="2"/>
      <b val="1"/>
      <color rgb="FFFF0000"/>
      <sz val="16"/>
    </font>
    <font>
      <name val="Microsoft JhengHei"/>
      <charset val="136"/>
      <family val="2"/>
      <b val="1"/>
      <color theme="1"/>
      <sz val="9"/>
    </font>
    <font>
      <name val="Calibri"/>
      <family val="2"/>
      <b val="1"/>
      <color theme="1"/>
      <sz val="12"/>
      <scheme val="minor"/>
    </font>
    <font>
      <name val="PMingLiu"/>
      <charset val="136"/>
      <family val="1"/>
      <b val="1"/>
      <color theme="1"/>
      <sz val="9"/>
    </font>
    <font>
      <name val="Meiryo"/>
      <charset val="128"/>
      <family val="2"/>
      <color rgb="FF013283"/>
      <sz val="7"/>
    </font>
    <font>
      <name val="Meiryo"/>
      <charset val="128"/>
      <family val="2"/>
      <color rgb="FF282828"/>
      <sz val="7"/>
    </font>
    <font>
      <name val="Calibri"/>
      <charset val="136"/>
      <family val="2"/>
      <b val="1"/>
      <color theme="1"/>
      <sz val="12"/>
    </font>
    <font>
      <name val="Calibri"/>
      <family val="2"/>
      <b val="1"/>
      <color rgb="FFFF0000"/>
      <sz val="12"/>
      <scheme val="minor"/>
    </font>
  </fonts>
  <fills count="27">
    <fill>
      <patternFill/>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
        <bgColor indexed="64"/>
      </patternFill>
    </fill>
    <fill>
      <patternFill patternType="solid">
        <fgColor theme="8" tint="0.7999816888943144"/>
        <bgColor indexed="64"/>
      </patternFill>
    </fill>
    <fill>
      <patternFill patternType="solid">
        <fgColor theme="7" tint="0.7999816888943144"/>
        <bgColor rgb="FFE2EFD9"/>
      </patternFill>
    </fill>
    <fill>
      <patternFill patternType="solid">
        <fgColor theme="9" tint="0.7999816888943144"/>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
        <bgColor indexed="64"/>
      </patternFill>
    </fill>
    <fill>
      <patternFill patternType="solid">
        <fgColor theme="7" tint="0.5999938962981048"/>
        <bgColor rgb="FFFEF2CB"/>
      </patternFill>
    </fill>
    <fill>
      <patternFill patternType="solid">
        <fgColor theme="7" tint="0.5999938962981048"/>
        <bgColor indexed="64"/>
      </patternFill>
    </fill>
    <fill>
      <patternFill patternType="solid">
        <fgColor theme="5" tint="0.5999938962981048"/>
        <bgColor rgb="FFCCFFCC"/>
      </patternFill>
    </fill>
    <fill>
      <patternFill patternType="solid">
        <fgColor theme="0" tint="-0.1499984740745262"/>
        <bgColor indexed="64"/>
      </patternFill>
    </fill>
    <fill>
      <patternFill patternType="solid">
        <fgColor theme="7"/>
        <bgColor indexed="64"/>
      </patternFill>
    </fill>
    <fill>
      <patternFill patternType="solid">
        <fgColor theme="7" tint="0.7999816888943144"/>
        <bgColor rgb="FF000000"/>
      </patternFill>
    </fill>
    <fill>
      <patternFill patternType="solid">
        <fgColor theme="4" tint="0.7999816888943144"/>
        <bgColor indexed="64"/>
      </patternFill>
    </fill>
    <fill>
      <patternFill patternType="solid">
        <fgColor theme="7" tint="0.7999816888943144"/>
        <bgColor rgb="FFD8D8D8"/>
      </patternFill>
    </fill>
    <fill>
      <patternFill patternType="solid">
        <fgColor theme="7" tint="0.7999816888943144"/>
        <bgColor rgb="FFF4CCCC"/>
      </patternFill>
    </fill>
    <fill>
      <patternFill patternType="solid">
        <fgColor theme="2"/>
        <bgColor indexed="64"/>
      </patternFill>
    </fill>
    <fill>
      <patternFill patternType="solid">
        <fgColor theme="4" tint="0.7999816888943144"/>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
        <bgColor rgb="FFFEF2CB"/>
      </patternFill>
    </fill>
    <fill>
      <patternFill patternType="solid">
        <fgColor theme="7" tint="0.5999938962981048"/>
        <bgColor rgb="FFCCFFCC"/>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right/>
      <top style="medium">
        <color rgb="FFA8CFE6"/>
      </top>
      <bottom/>
      <diagonal/>
    </border>
    <border>
      <left/>
      <right style="medium">
        <color rgb="FFA8CFE6"/>
      </right>
      <top style="medium">
        <color rgb="FFA8CFE6"/>
      </top>
      <bottom/>
      <diagonal/>
    </border>
  </borders>
  <cellStyleXfs count="25">
    <xf numFmtId="0" fontId="0" fillId="0" borderId="2"/>
    <xf numFmtId="0" fontId="28" fillId="0" borderId="2"/>
    <xf numFmtId="0" fontId="30" fillId="0" borderId="2" applyAlignment="1" applyProtection="1">
      <alignment vertical="top"/>
      <protection locked="0" hidden="0"/>
    </xf>
    <xf numFmtId="0" fontId="31" fillId="0" borderId="2"/>
    <xf numFmtId="0" fontId="31" fillId="0" borderId="2"/>
    <xf numFmtId="9" fontId="20" fillId="0" borderId="2" applyAlignment="1">
      <alignment vertical="center"/>
    </xf>
    <xf numFmtId="0" fontId="12" fillId="0" borderId="2" applyAlignment="1">
      <alignment vertical="center"/>
    </xf>
    <xf numFmtId="0" fontId="28" fillId="0" borderId="2" applyAlignment="1">
      <alignment vertical="center"/>
    </xf>
    <xf numFmtId="0" fontId="28" fillId="0" borderId="2"/>
    <xf numFmtId="0" fontId="37" fillId="0" borderId="2"/>
    <xf numFmtId="9" fontId="31" fillId="0" borderId="2" applyAlignment="1">
      <alignment vertical="center"/>
    </xf>
    <xf numFmtId="0" fontId="28" fillId="0" borderId="2"/>
    <xf numFmtId="9" fontId="28" fillId="0" borderId="2" applyAlignment="1">
      <alignment vertical="center"/>
    </xf>
    <xf numFmtId="0" fontId="31" fillId="0" borderId="2"/>
    <xf numFmtId="9" fontId="38" fillId="0" borderId="2" applyAlignment="1">
      <alignment vertical="center"/>
    </xf>
    <xf numFmtId="0" fontId="46" fillId="0" borderId="2" applyAlignment="1">
      <alignment vertical="center"/>
    </xf>
    <xf numFmtId="0" fontId="52" fillId="0" borderId="2"/>
    <xf numFmtId="0" fontId="28" fillId="0" borderId="2" applyAlignment="1">
      <alignment vertical="center"/>
    </xf>
    <xf numFmtId="0" fontId="12" fillId="0" borderId="2" applyAlignment="1">
      <alignment vertical="center"/>
    </xf>
    <xf numFmtId="0" fontId="46" fillId="0" borderId="2" applyAlignment="1">
      <alignment vertical="center"/>
    </xf>
    <xf numFmtId="0" fontId="46" fillId="0" borderId="2" applyAlignment="1">
      <alignment vertical="center"/>
    </xf>
    <xf numFmtId="0" fontId="12" fillId="0" borderId="2" applyAlignment="1">
      <alignment vertical="center"/>
    </xf>
    <xf numFmtId="0" fontId="12" fillId="0" borderId="2" applyAlignment="1">
      <alignment vertical="center"/>
    </xf>
    <xf numFmtId="0" fontId="62" fillId="0" borderId="2" applyAlignment="1">
      <alignment vertical="center"/>
    </xf>
    <xf numFmtId="0" fontId="51" fillId="0" borderId="2"/>
  </cellStyleXfs>
  <cellXfs count="373">
    <xf numFmtId="0" fontId="0" fillId="0" borderId="0" applyAlignment="1" pivotButton="0" quotePrefix="0" xfId="0">
      <alignment vertical="center"/>
    </xf>
    <xf numFmtId="0" fontId="15" fillId="0" borderId="0" applyAlignment="1" pivotButton="0" quotePrefix="0" xfId="0">
      <alignment vertical="center"/>
    </xf>
    <xf numFmtId="0" fontId="14" fillId="0" borderId="0" applyAlignment="1" pivotButton="0" quotePrefix="0" xfId="0">
      <alignment vertical="center"/>
    </xf>
    <xf numFmtId="0" fontId="29" fillId="0" borderId="2" applyAlignment="1" pivotButton="0" quotePrefix="0" xfId="1">
      <alignment horizontal="center" vertical="center"/>
    </xf>
    <xf numFmtId="0" fontId="29" fillId="0" borderId="2" applyAlignment="1" pivotButton="0" quotePrefix="0" xfId="2">
      <alignment horizontal="center" vertical="center"/>
    </xf>
    <xf numFmtId="0" fontId="32" fillId="0" borderId="2" applyAlignment="1" pivotButton="0" quotePrefix="0" xfId="4">
      <alignment horizontal="center" vertical="center"/>
    </xf>
    <xf numFmtId="0" fontId="33" fillId="0" borderId="2" applyAlignment="1" pivotButton="0" quotePrefix="0" xfId="3">
      <alignment horizontal="left"/>
    </xf>
    <xf numFmtId="0" fontId="32" fillId="0" borderId="2" applyAlignment="1" pivotButton="0" quotePrefix="0" xfId="3">
      <alignment horizontal="left" vertical="center"/>
    </xf>
    <xf numFmtId="0" fontId="34" fillId="8" borderId="9" applyAlignment="1" pivotButton="0" quotePrefix="0" xfId="1">
      <alignment horizontal="center" vertical="center"/>
    </xf>
    <xf numFmtId="0" fontId="34" fillId="8" borderId="2" applyAlignment="1" pivotButton="0" quotePrefix="0" xfId="1">
      <alignment horizontal="center" vertical="center"/>
    </xf>
    <xf numFmtId="0" fontId="34" fillId="0" borderId="2" applyAlignment="1" pivotButton="0" quotePrefix="0" xfId="3">
      <alignment horizontal="center" vertical="center"/>
    </xf>
    <xf numFmtId="0" fontId="29" fillId="0" borderId="2" applyAlignment="1" pivotButton="0" quotePrefix="0" xfId="1">
      <alignment horizontal="left" vertical="center"/>
    </xf>
    <xf numFmtId="0" fontId="29" fillId="0" borderId="2" applyAlignment="1" pivotButton="0" quotePrefix="0" xfId="1">
      <alignment vertical="center"/>
    </xf>
    <xf numFmtId="0" fontId="32" fillId="0" borderId="2" applyAlignment="1" pivotButton="0" quotePrefix="0" xfId="3">
      <alignment horizontal="left"/>
    </xf>
    <xf numFmtId="0" fontId="32" fillId="0" borderId="9" applyAlignment="1" pivotButton="0" quotePrefix="0" xfId="1">
      <alignment vertical="center"/>
    </xf>
    <xf numFmtId="0" fontId="36" fillId="0" borderId="2" applyAlignment="1" pivotButton="0" quotePrefix="0" xfId="6">
      <alignment vertical="center"/>
    </xf>
    <xf numFmtId="0" fontId="32" fillId="0" borderId="2" applyAlignment="1" pivotButton="0" quotePrefix="0" xfId="1">
      <alignment horizontal="center" vertical="center"/>
    </xf>
    <xf numFmtId="0" fontId="29" fillId="0" borderId="2" applyAlignment="1" pivotButton="0" quotePrefix="0" xfId="7">
      <alignment horizontal="center" vertical="center"/>
    </xf>
    <xf numFmtId="0" fontId="32" fillId="0" borderId="9" pivotButton="0" quotePrefix="0" xfId="3"/>
    <xf numFmtId="0" fontId="32" fillId="0" borderId="2" applyAlignment="1" pivotButton="0" quotePrefix="0" xfId="3">
      <alignment horizontal="center"/>
    </xf>
    <xf numFmtId="0" fontId="40" fillId="9" borderId="1" applyAlignment="1" pivotButton="0" quotePrefix="0" xfId="0">
      <alignment horizontal="center" vertical="center" wrapText="1"/>
    </xf>
    <xf numFmtId="0" fontId="0" fillId="10" borderId="1" applyAlignment="1" pivotButton="0" quotePrefix="0" xfId="0">
      <alignment horizontal="center" vertical="center"/>
    </xf>
    <xf numFmtId="0" fontId="0" fillId="10" borderId="1" applyAlignment="1" pivotButton="0" quotePrefix="0" xfId="0">
      <alignment horizontal="left" vertical="center"/>
    </xf>
    <xf numFmtId="0" fontId="0" fillId="10" borderId="1" applyAlignment="1" pivotButton="0" quotePrefix="0" xfId="0">
      <alignment horizontal="left" vertical="center" wrapText="1"/>
    </xf>
    <xf numFmtId="0" fontId="0" fillId="0" borderId="1" applyAlignment="1" pivotButton="0" quotePrefix="0" xfId="0">
      <alignment horizontal="center" vertical="center"/>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42" fillId="5" borderId="10" applyAlignment="1" pivotButton="0" quotePrefix="0" xfId="9">
      <alignment vertical="center"/>
    </xf>
    <xf numFmtId="0" fontId="42" fillId="5" borderId="13" applyAlignment="1" pivotButton="0" quotePrefix="0" xfId="9">
      <alignment horizontal="left" vertical="center"/>
    </xf>
    <xf numFmtId="0" fontId="42" fillId="5" borderId="13" applyAlignment="1" pivotButton="0" quotePrefix="0" xfId="9">
      <alignment vertical="center"/>
    </xf>
    <xf numFmtId="0" fontId="42" fillId="5" borderId="15" applyAlignment="1" pivotButton="0" quotePrefix="0" xfId="9">
      <alignment vertical="center"/>
    </xf>
    <xf numFmtId="0" fontId="24" fillId="0" borderId="2" pivotButton="0" quotePrefix="0" xfId="9"/>
    <xf numFmtId="0" fontId="24" fillId="5" borderId="16" applyAlignment="1" pivotButton="0" quotePrefix="0" xfId="9">
      <alignment horizontal="center" vertical="center"/>
    </xf>
    <xf numFmtId="0" fontId="24" fillId="5" borderId="8" applyAlignment="1" pivotButton="0" quotePrefix="0" xfId="9">
      <alignment horizontal="left" vertical="center"/>
    </xf>
    <xf numFmtId="0" fontId="24" fillId="5" borderId="8" applyAlignment="1" pivotButton="0" quotePrefix="0" xfId="9">
      <alignment horizontal="center" vertical="center"/>
    </xf>
    <xf numFmtId="14" fontId="24" fillId="5" borderId="17" applyAlignment="1" pivotButton="0" quotePrefix="0" xfId="9">
      <alignment horizontal="center" vertical="center"/>
    </xf>
    <xf numFmtId="0" fontId="24" fillId="0" borderId="2" applyAlignment="1" pivotButton="0" quotePrefix="0" xfId="9">
      <alignment horizontal="center" vertical="center"/>
    </xf>
    <xf numFmtId="0" fontId="24" fillId="0" borderId="2" applyAlignment="1" pivotButton="0" quotePrefix="0" xfId="9">
      <alignment horizontal="left" vertical="center"/>
    </xf>
    <xf numFmtId="14" fontId="24" fillId="0" borderId="2" applyAlignment="1" pivotButton="0" quotePrefix="0" xfId="9">
      <alignment horizontal="center" vertical="center"/>
    </xf>
    <xf numFmtId="0" fontId="24" fillId="5" borderId="10" applyAlignment="1" pivotButton="0" quotePrefix="0" xfId="9">
      <alignment horizontal="center" vertical="center"/>
    </xf>
    <xf numFmtId="0" fontId="24" fillId="5" borderId="13" applyAlignment="1" pivotButton="0" quotePrefix="0" xfId="9">
      <alignment horizontal="left" vertical="center"/>
    </xf>
    <xf numFmtId="0" fontId="24" fillId="5" borderId="13" applyAlignment="1" pivotButton="0" quotePrefix="0" xfId="9">
      <alignment horizontal="center" vertical="center"/>
    </xf>
    <xf numFmtId="14" fontId="24" fillId="5" borderId="15" applyAlignment="1" pivotButton="0" quotePrefix="0" xfId="9">
      <alignment horizontal="center" vertical="center"/>
    </xf>
    <xf numFmtId="0" fontId="24" fillId="0" borderId="2" applyAlignment="1" pivotButton="0" quotePrefix="0" xfId="9">
      <alignment horizontal="left"/>
    </xf>
    <xf numFmtId="14" fontId="11" fillId="0" borderId="2" applyAlignment="1" pivotButton="0" quotePrefix="0" xfId="9">
      <alignment vertical="center"/>
    </xf>
    <xf numFmtId="0" fontId="37" fillId="0" borderId="2" pivotButton="0" quotePrefix="0" xfId="9"/>
    <xf numFmtId="0" fontId="47" fillId="0" borderId="2" applyAlignment="1" pivotButton="0" quotePrefix="0" xfId="9">
      <alignment horizontal="center" vertical="center"/>
    </xf>
    <xf numFmtId="0" fontId="48" fillId="15" borderId="6" applyAlignment="1" pivotButton="0" quotePrefix="0" xfId="9">
      <alignment horizontal="center" vertical="center"/>
    </xf>
    <xf numFmtId="0" fontId="49" fillId="8" borderId="6" applyAlignment="1" pivotButton="0" quotePrefix="0" xfId="15">
      <alignment horizontal="center" vertical="center"/>
    </xf>
    <xf numFmtId="0" fontId="48" fillId="0" borderId="11" applyAlignment="1" pivotButton="0" quotePrefix="0" xfId="9">
      <alignment horizontal="center" vertical="center"/>
    </xf>
    <xf numFmtId="0" fontId="51" fillId="0" borderId="2" applyAlignment="1" pivotButton="0" quotePrefix="0" xfId="9">
      <alignment horizontal="center" vertical="center"/>
    </xf>
    <xf numFmtId="0" fontId="53" fillId="0" borderId="6" applyAlignment="1" pivotButton="0" quotePrefix="0" xfId="16">
      <alignment horizontal="center" vertical="center"/>
    </xf>
    <xf numFmtId="0" fontId="37" fillId="0" borderId="6" applyAlignment="1" pivotButton="0" quotePrefix="0" xfId="9">
      <alignment horizontal="center"/>
    </xf>
    <xf numFmtId="0" fontId="37" fillId="0" borderId="6" applyAlignment="1" pivotButton="0" quotePrefix="0" xfId="9">
      <alignment horizontal="center" vertical="center"/>
    </xf>
    <xf numFmtId="0" fontId="50" fillId="0" borderId="6" applyAlignment="1" pivotButton="0" quotePrefix="0" xfId="17">
      <alignment horizontal="center" vertical="center"/>
    </xf>
    <xf numFmtId="0" fontId="50" fillId="0" borderId="6" applyAlignment="1" pivotButton="0" quotePrefix="0" xfId="17">
      <alignment vertical="center"/>
    </xf>
    <xf numFmtId="22" fontId="54" fillId="0" borderId="6" applyAlignment="1" pivotButton="0" quotePrefix="0" xfId="9">
      <alignment horizontal="left" vertical="center"/>
    </xf>
    <xf numFmtId="0" fontId="55" fillId="0" borderId="6" pivotButton="0" quotePrefix="0" xfId="9"/>
    <xf numFmtId="0" fontId="55" fillId="0" borderId="6" applyAlignment="1" pivotButton="0" quotePrefix="0" xfId="9">
      <alignment horizontal="center"/>
    </xf>
    <xf numFmtId="22" fontId="56" fillId="0" borderId="6" applyAlignment="1" pivotButton="0" quotePrefix="0" xfId="9">
      <alignment horizontal="left" vertical="center"/>
    </xf>
    <xf numFmtId="0" fontId="51" fillId="0" borderId="6" applyAlignment="1" pivotButton="0" quotePrefix="0" xfId="9">
      <alignment horizontal="left" vertical="center"/>
    </xf>
    <xf numFmtId="0" fontId="51" fillId="0" borderId="6" applyAlignment="1" pivotButton="0" quotePrefix="0" xfId="9">
      <alignment horizontal="center" vertical="center"/>
    </xf>
    <xf numFmtId="0" fontId="50" fillId="16" borderId="6" applyAlignment="1" pivotButton="0" quotePrefix="0" xfId="17">
      <alignment vertical="center"/>
    </xf>
    <xf numFmtId="0" fontId="57" fillId="0" borderId="6" applyAlignment="1" pivotButton="0" quotePrefix="0" xfId="16">
      <alignment horizontal="center" vertical="center"/>
    </xf>
    <xf numFmtId="0" fontId="58" fillId="0" borderId="6" applyAlignment="1" pivotButton="0" quotePrefix="0" xfId="16">
      <alignment horizontal="center" vertical="center"/>
    </xf>
    <xf numFmtId="0" fontId="37" fillId="0" borderId="2" applyAlignment="1" pivotButton="0" quotePrefix="0" xfId="9">
      <alignment horizontal="center"/>
    </xf>
    <xf numFmtId="0" fontId="59" fillId="15" borderId="2" applyAlignment="1" pivotButton="0" quotePrefix="0" xfId="9">
      <alignment horizontal="center"/>
    </xf>
    <xf numFmtId="0" fontId="37" fillId="0" borderId="2" applyAlignment="1" pivotButton="0" quotePrefix="0" xfId="9">
      <alignment horizontal="center" vertical="center"/>
    </xf>
    <xf numFmtId="0" fontId="50" fillId="5" borderId="6" applyAlignment="1" pivotButton="0" quotePrefix="0" xfId="17">
      <alignment vertical="center"/>
    </xf>
    <xf numFmtId="0" fontId="48" fillId="0" borderId="2" applyAlignment="1" pivotButton="0" quotePrefix="0" xfId="9">
      <alignment horizontal="center" vertical="center"/>
    </xf>
    <xf numFmtId="0" fontId="37" fillId="0" borderId="6" pivotButton="0" quotePrefix="0" xfId="9"/>
    <xf numFmtId="0" fontId="50" fillId="0" borderId="2" applyAlignment="1" pivotButton="0" quotePrefix="0" xfId="17">
      <alignment horizontal="center" vertical="center"/>
    </xf>
    <xf numFmtId="0" fontId="50" fillId="0" borderId="2" applyAlignment="1" pivotButton="0" quotePrefix="0" xfId="17">
      <alignment vertical="center"/>
    </xf>
    <xf numFmtId="14" fontId="50" fillId="0" borderId="2" applyAlignment="1" pivotButton="0" quotePrefix="0" xfId="17">
      <alignment vertical="center"/>
    </xf>
    <xf numFmtId="0" fontId="51" fillId="0" borderId="12" applyAlignment="1" pivotButton="0" quotePrefix="0" xfId="9">
      <alignment horizontal="left" vertical="center"/>
    </xf>
    <xf numFmtId="0" fontId="50" fillId="0" borderId="12" applyAlignment="1" pivotButton="0" quotePrefix="0" xfId="17">
      <alignment horizontal="center" vertical="center"/>
    </xf>
    <xf numFmtId="0" fontId="50" fillId="0" borderId="12" applyAlignment="1" pivotButton="0" quotePrefix="0" xfId="17">
      <alignment vertical="center"/>
    </xf>
    <xf numFmtId="0" fontId="50" fillId="0" borderId="18" applyAlignment="1" pivotButton="0" quotePrefix="0" xfId="17">
      <alignment horizontal="center" vertical="center"/>
    </xf>
    <xf numFmtId="0" fontId="50" fillId="0" borderId="18" applyAlignment="1" pivotButton="0" quotePrefix="0" xfId="17">
      <alignment vertical="center"/>
    </xf>
    <xf numFmtId="0" fontId="21" fillId="0" borderId="2" pivotButton="0" quotePrefix="0" xfId="9"/>
    <xf numFmtId="0" fontId="22" fillId="0" borderId="2" pivotButton="0" quotePrefix="0" xfId="9"/>
    <xf numFmtId="0" fontId="23" fillId="0" borderId="2" pivotButton="0" quotePrefix="0" xfId="9"/>
    <xf numFmtId="22" fontId="54" fillId="0" borderId="2" applyAlignment="1" pivotButton="0" quotePrefix="0" xfId="9">
      <alignment horizontal="left" vertical="center"/>
    </xf>
    <xf numFmtId="14" fontId="50" fillId="0" borderId="6" applyAlignment="1" pivotButton="0" quotePrefix="0" xfId="17">
      <alignment vertical="center"/>
    </xf>
    <xf numFmtId="0" fontId="10" fillId="0" borderId="6" applyAlignment="1" pivotButton="0" quotePrefix="0" xfId="17">
      <alignment horizontal="center" vertical="center"/>
    </xf>
    <xf numFmtId="0" fontId="10" fillId="0" borderId="6" applyAlignment="1" pivotButton="0" quotePrefix="0" xfId="17">
      <alignment vertical="center"/>
    </xf>
    <xf numFmtId="0" fontId="42" fillId="15" borderId="2" applyAlignment="1" pivotButton="0" quotePrefix="0" xfId="9">
      <alignment horizontal="center" vertical="center"/>
    </xf>
    <xf numFmtId="0" fontId="60" fillId="0" borderId="2" applyAlignment="1" pivotButton="0" quotePrefix="0" xfId="9">
      <alignment vertical="center"/>
    </xf>
    <xf numFmtId="0" fontId="61" fillId="0" borderId="2" applyAlignment="1" pivotButton="0" quotePrefix="0" xfId="9">
      <alignment vertical="center"/>
    </xf>
    <xf numFmtId="0" fontId="61" fillId="0" borderId="2" applyAlignment="1" pivotButton="0" quotePrefix="0" xfId="9">
      <alignment horizontal="center" vertical="center"/>
    </xf>
    <xf numFmtId="0" fontId="24" fillId="0" borderId="2" applyAlignment="1" pivotButton="0" quotePrefix="0" xfId="9">
      <alignment horizontal="center"/>
    </xf>
    <xf numFmtId="14" fontId="9" fillId="0" borderId="2" applyAlignment="1" pivotButton="0" quotePrefix="0" xfId="9">
      <alignment vertical="center"/>
    </xf>
    <xf numFmtId="0" fontId="43" fillId="0" borderId="0" applyAlignment="1" pivotButton="0" quotePrefix="0" xfId="0">
      <alignment horizontal="center" vertical="center"/>
    </xf>
    <xf numFmtId="14" fontId="61" fillId="0" borderId="0" applyAlignment="1" pivotButton="0" quotePrefix="0" xfId="0">
      <alignment vertical="center"/>
    </xf>
    <xf numFmtId="0" fontId="64" fillId="0" borderId="0" applyAlignment="1" pivotButton="0" quotePrefix="0" xfId="0">
      <alignment vertical="center"/>
    </xf>
    <xf numFmtId="0" fontId="65" fillId="0" borderId="0" applyAlignment="1" pivotButton="0" quotePrefix="0" xfId="0">
      <alignment horizontal="center" vertical="center"/>
    </xf>
    <xf numFmtId="0" fontId="14" fillId="0" borderId="0" applyAlignment="1" pivotButton="0" quotePrefix="0" xfId="0">
      <alignment horizontal="center" vertical="center"/>
    </xf>
    <xf numFmtId="0" fontId="0" fillId="0" borderId="0" applyAlignment="1" pivotButton="0" quotePrefix="0" xfId="0">
      <alignment horizontal="center" vertical="center"/>
    </xf>
    <xf numFmtId="9" fontId="29" fillId="0" borderId="2" applyAlignment="1" pivotButton="0" quotePrefix="0" xfId="5">
      <alignment horizontal="center" vertical="center"/>
    </xf>
    <xf numFmtId="0" fontId="32" fillId="0" borderId="2" pivotButton="0" quotePrefix="0" xfId="3"/>
    <xf numFmtId="0" fontId="67" fillId="11" borderId="2" applyAlignment="1" pivotButton="0" quotePrefix="0" xfId="3">
      <alignment horizontal="center" vertical="center"/>
    </xf>
    <xf numFmtId="0" fontId="0" fillId="0" borderId="0" applyAlignment="1" pivotButton="0" quotePrefix="0" xfId="0">
      <alignment horizontal="left" vertical="center"/>
    </xf>
    <xf numFmtId="0" fontId="61" fillId="0" borderId="0" applyAlignment="1" pivotButton="0" quotePrefix="0" xfId="0">
      <alignment horizontal="center" vertical="center"/>
    </xf>
    <xf numFmtId="0" fontId="38" fillId="10" borderId="1" applyAlignment="1" pivotButton="0" quotePrefix="0" xfId="0">
      <alignment horizontal="left" vertical="center" wrapText="1"/>
    </xf>
    <xf numFmtId="0" fontId="0" fillId="10" borderId="2" applyAlignment="1" pivotButton="0" quotePrefix="0" xfId="0">
      <alignment horizontal="center" vertical="center"/>
    </xf>
    <xf numFmtId="14" fontId="6" fillId="0" borderId="0" applyAlignment="1" pivotButton="0" quotePrefix="0" xfId="0">
      <alignment horizontal="center" vertical="center"/>
    </xf>
    <xf numFmtId="0" fontId="32" fillId="0" borderId="2" applyAlignment="1" pivotButton="0" quotePrefix="0" xfId="3">
      <alignment horizontal="center" vertical="center"/>
    </xf>
    <xf numFmtId="0" fontId="46" fillId="10" borderId="1" applyAlignment="1" pivotButton="0" quotePrefix="0" xfId="0">
      <alignment horizontal="left" vertical="center" wrapText="1"/>
    </xf>
    <xf numFmtId="14" fontId="0" fillId="0" borderId="0" applyAlignment="1" pivotButton="0" quotePrefix="0" xfId="0">
      <alignment vertical="center"/>
    </xf>
    <xf numFmtId="0" fontId="0" fillId="0" borderId="30" applyAlignment="1" pivotButton="0" quotePrefix="0" xfId="0">
      <alignment horizontal="center" vertical="center"/>
    </xf>
    <xf numFmtId="0" fontId="40" fillId="9" borderId="31" applyAlignment="1" pivotButton="0" quotePrefix="0" xfId="0">
      <alignment horizontal="center" vertical="center" wrapText="1"/>
    </xf>
    <xf numFmtId="0" fontId="40" fillId="17" borderId="31" applyAlignment="1" pivotButton="0" quotePrefix="0" xfId="0">
      <alignment horizontal="center" vertical="center" wrapText="1"/>
    </xf>
    <xf numFmtId="0" fontId="0" fillId="22" borderId="6" applyAlignment="1" pivotButton="0" quotePrefix="0" xfId="0">
      <alignment horizontal="center" vertical="center"/>
    </xf>
    <xf numFmtId="0" fontId="0" fillId="22" borderId="6" applyAlignment="1" pivotButton="0" quotePrefix="0" xfId="0">
      <alignment horizontal="left" vertical="center"/>
    </xf>
    <xf numFmtId="0" fontId="38" fillId="17" borderId="6" applyAlignment="1" pivotButton="0" quotePrefix="0" xfId="0">
      <alignment horizontal="left" vertical="center"/>
    </xf>
    <xf numFmtId="0" fontId="0" fillId="18" borderId="6" applyAlignment="1" pivotButton="0" quotePrefix="0" xfId="0">
      <alignment horizontal="center" vertical="center"/>
    </xf>
    <xf numFmtId="0" fontId="0" fillId="18" borderId="6" applyAlignment="1" pivotButton="0" quotePrefix="0" xfId="0">
      <alignment horizontal="left" vertical="center"/>
    </xf>
    <xf numFmtId="0" fontId="0" fillId="18" borderId="6" applyAlignment="1" pivotButton="0" quotePrefix="0" xfId="0">
      <alignment horizontal="left" vertical="center" wrapText="1"/>
    </xf>
    <xf numFmtId="0" fontId="38" fillId="18" borderId="6" applyAlignment="1" pivotButton="0" quotePrefix="0" xfId="0">
      <alignment horizontal="left" vertical="center" wrapText="1"/>
    </xf>
    <xf numFmtId="0" fontId="38" fillId="5" borderId="6" applyAlignment="1" pivotButton="0" quotePrefix="0" xfId="0">
      <alignment horizontal="left" vertical="center"/>
    </xf>
    <xf numFmtId="0" fontId="46" fillId="18" borderId="6" applyAlignment="1" pivotButton="0" quotePrefix="0" xfId="0">
      <alignment horizontal="left" vertical="center" wrapText="1"/>
    </xf>
    <xf numFmtId="0" fontId="46" fillId="5" borderId="6" applyAlignment="1" pivotButton="0" quotePrefix="0" xfId="0">
      <alignment horizontal="left" vertical="center" wrapText="1"/>
    </xf>
    <xf numFmtId="0" fontId="38" fillId="18" borderId="6" applyAlignment="1" pivotButton="0" quotePrefix="0" xfId="0">
      <alignment horizontal="left" vertical="center"/>
    </xf>
    <xf numFmtId="0" fontId="68" fillId="5" borderId="6" applyAlignment="1" pivotButton="0" quotePrefix="0" xfId="0">
      <alignment horizontal="left" vertical="center"/>
    </xf>
    <xf numFmtId="0" fontId="0" fillId="0" borderId="2" applyAlignment="1" pivotButton="0" quotePrefix="0" xfId="0">
      <alignment horizontal="center" vertical="center"/>
    </xf>
    <xf numFmtId="0" fontId="0" fillId="0" borderId="2" applyAlignment="1" pivotButton="0" quotePrefix="0" xfId="0">
      <alignment horizontal="left" vertical="center"/>
    </xf>
    <xf numFmtId="0" fontId="38" fillId="0" borderId="2" applyAlignment="1" pivotButton="0" quotePrefix="0" xfId="0">
      <alignment horizontal="left" vertical="center"/>
    </xf>
    <xf numFmtId="0" fontId="0" fillId="0" borderId="0" pivotButton="0" quotePrefix="0" xfId="0"/>
    <xf numFmtId="22" fontId="0" fillId="10" borderId="1" applyAlignment="1" pivotButton="0" quotePrefix="0" xfId="0">
      <alignment horizontal="center" vertical="center"/>
    </xf>
    <xf numFmtId="49" fontId="69" fillId="0" borderId="0" applyAlignment="1" applyProtection="1" pivotButton="0" quotePrefix="0" xfId="0">
      <alignment horizontal="center" vertical="center"/>
      <protection locked="1" hidden="1"/>
    </xf>
    <xf numFmtId="0" fontId="43" fillId="0" borderId="0" applyAlignment="1" applyProtection="1" pivotButton="0" quotePrefix="0" xfId="0">
      <alignment horizontal="center" vertical="center"/>
      <protection locked="1" hidden="1"/>
    </xf>
    <xf numFmtId="0" fontId="12" fillId="0" borderId="0" applyAlignment="1" applyProtection="1" pivotButton="0" quotePrefix="0" xfId="0">
      <alignment vertical="center"/>
      <protection locked="1" hidden="1"/>
    </xf>
    <xf numFmtId="14" fontId="61" fillId="0" borderId="0" applyAlignment="1" applyProtection="1" pivotButton="0" quotePrefix="0" xfId="0">
      <alignment vertical="center"/>
      <protection locked="1" hidden="1"/>
    </xf>
    <xf numFmtId="0" fontId="12" fillId="0" borderId="0" applyAlignment="1" applyProtection="1" pivotButton="0" quotePrefix="0" xfId="0">
      <alignment horizontal="center" vertical="center"/>
      <protection locked="1" hidden="1"/>
    </xf>
    <xf numFmtId="0" fontId="61" fillId="0" borderId="0" applyAlignment="1" applyProtection="1" pivotButton="0" quotePrefix="0" xfId="0">
      <alignment horizontal="center" vertical="center"/>
      <protection locked="1" hidden="1"/>
    </xf>
    <xf numFmtId="0" fontId="39" fillId="13" borderId="6" applyAlignment="1" applyProtection="1" pivotButton="0" quotePrefix="0" xfId="0">
      <alignment horizontal="center" vertical="center"/>
      <protection locked="1" hidden="1"/>
    </xf>
    <xf numFmtId="0" fontId="39" fillId="12" borderId="6" applyAlignment="1" applyProtection="1" pivotButton="0" quotePrefix="0" xfId="0">
      <alignment horizontal="center" vertical="center"/>
      <protection locked="1" hidden="1"/>
    </xf>
    <xf numFmtId="0" fontId="12" fillId="4" borderId="25" applyAlignment="1" applyProtection="1" pivotButton="0" quotePrefix="0" xfId="0">
      <alignment horizontal="center" vertical="center"/>
      <protection locked="1" hidden="1"/>
    </xf>
    <xf numFmtId="0" fontId="12" fillId="4" borderId="21" applyAlignment="1" applyProtection="1" pivotButton="0" quotePrefix="0" xfId="0">
      <alignment horizontal="center" vertical="center"/>
      <protection locked="1" hidden="1"/>
    </xf>
    <xf numFmtId="0" fontId="12" fillId="0" borderId="21" applyAlignment="1" applyProtection="1" pivotButton="0" quotePrefix="0" xfId="0">
      <alignment vertical="center"/>
      <protection locked="1" hidden="1"/>
    </xf>
    <xf numFmtId="0" fontId="12" fillId="4" borderId="19" applyAlignment="1" applyProtection="1" pivotButton="0" quotePrefix="0" xfId="0">
      <alignment horizontal="center" vertical="center"/>
      <protection locked="1" hidden="1"/>
    </xf>
    <xf numFmtId="0" fontId="24" fillId="8" borderId="18" applyAlignment="1" applyProtection="1" pivotButton="0" quotePrefix="0" xfId="0">
      <alignment horizontal="right" vertical="center"/>
      <protection locked="1" hidden="1"/>
    </xf>
    <xf numFmtId="0" fontId="8" fillId="0" borderId="0" applyAlignment="1" applyProtection="1" pivotButton="0" quotePrefix="0" xfId="0">
      <alignment vertical="center"/>
      <protection locked="1" hidden="1"/>
    </xf>
    <xf numFmtId="0" fontId="7" fillId="0" borderId="2" applyAlignment="1" applyProtection="1" pivotButton="0" quotePrefix="0" xfId="0">
      <alignment vertical="center"/>
      <protection locked="1" hidden="1"/>
    </xf>
    <xf numFmtId="0" fontId="12" fillId="5" borderId="25" applyAlignment="1" applyProtection="1" pivotButton="0" quotePrefix="0" xfId="0">
      <alignment horizontal="center" vertical="center"/>
      <protection locked="1" hidden="1"/>
    </xf>
    <xf numFmtId="0" fontId="24" fillId="5" borderId="9" applyAlignment="1" applyProtection="1" pivotButton="0" quotePrefix="0" xfId="0">
      <alignment horizontal="center" vertical="center"/>
      <protection locked="1" hidden="1"/>
    </xf>
    <xf numFmtId="0" fontId="12" fillId="5" borderId="9" applyAlignment="1" applyProtection="1" pivotButton="0" quotePrefix="0" xfId="0">
      <alignment horizontal="center" vertical="center"/>
      <protection locked="1" hidden="1"/>
    </xf>
    <xf numFmtId="0" fontId="24" fillId="23" borderId="9" applyAlignment="1" applyProtection="1" pivotButton="0" quotePrefix="0" xfId="0">
      <alignment horizontal="center" vertical="center"/>
      <protection locked="1" hidden="1"/>
    </xf>
    <xf numFmtId="0" fontId="24" fillId="23" borderId="2" applyAlignment="1" applyProtection="1" pivotButton="0" quotePrefix="0" xfId="0">
      <alignment horizontal="center" vertical="center"/>
      <protection locked="1" hidden="1"/>
    </xf>
    <xf numFmtId="0" fontId="12" fillId="23" borderId="2" applyAlignment="1" applyProtection="1" pivotButton="0" quotePrefix="0" xfId="0">
      <alignment horizontal="center" vertical="center"/>
      <protection locked="1" hidden="1"/>
    </xf>
    <xf numFmtId="0" fontId="24" fillId="23" borderId="20" applyAlignment="1" applyProtection="1" pivotButton="0" quotePrefix="0" xfId="0">
      <alignment horizontal="center" vertical="center"/>
      <protection locked="1" hidden="1"/>
    </xf>
    <xf numFmtId="0" fontId="12" fillId="5" borderId="16" applyAlignment="1" applyProtection="1" pivotButton="0" quotePrefix="0" xfId="0">
      <alignment horizontal="center" vertical="center"/>
      <protection locked="1" hidden="1"/>
    </xf>
    <xf numFmtId="0" fontId="42" fillId="13" borderId="11" applyAlignment="1" applyProtection="1" pivotButton="0" quotePrefix="0" xfId="0">
      <alignment horizontal="right" vertical="center"/>
      <protection locked="1" hidden="1"/>
    </xf>
    <xf numFmtId="0" fontId="12" fillId="13" borderId="9" applyAlignment="1" applyProtection="1" pivotButton="0" quotePrefix="0" xfId="0">
      <alignment horizontal="center" vertical="center"/>
      <protection locked="1" hidden="1"/>
    </xf>
    <xf numFmtId="0" fontId="24" fillId="6" borderId="9" applyAlignment="1" applyProtection="1" pivotButton="0" quotePrefix="0" xfId="0">
      <alignment horizontal="center" vertical="center"/>
      <protection locked="1" hidden="1"/>
    </xf>
    <xf numFmtId="0" fontId="24" fillId="6" borderId="2" applyAlignment="1" applyProtection="1" pivotButton="0" quotePrefix="0" xfId="0">
      <alignment horizontal="center" vertical="center"/>
      <protection locked="1" hidden="1"/>
    </xf>
    <xf numFmtId="0" fontId="24" fillId="13" borderId="11" applyAlignment="1" applyProtection="1" pivotButton="0" quotePrefix="0" xfId="0">
      <alignment horizontal="right" vertical="center"/>
      <protection locked="1" hidden="1"/>
    </xf>
    <xf numFmtId="0" fontId="27" fillId="5" borderId="6" applyAlignment="1" applyProtection="1" pivotButton="0" quotePrefix="0" xfId="15">
      <alignment horizontal="right" vertical="center"/>
      <protection locked="1" hidden="1"/>
    </xf>
    <xf numFmtId="9" fontId="44" fillId="21" borderId="13" applyAlignment="1" applyProtection="1" pivotButton="0" quotePrefix="0" xfId="14">
      <alignment horizontal="center" vertical="center"/>
      <protection locked="1" hidden="1"/>
    </xf>
    <xf numFmtId="9" fontId="44" fillId="21" borderId="15" applyAlignment="1" applyProtection="1" pivotButton="0" quotePrefix="0" xfId="14">
      <alignment horizontal="center" vertical="center"/>
      <protection locked="1" hidden="1"/>
    </xf>
    <xf numFmtId="0" fontId="26" fillId="2" borderId="12" applyAlignment="1" applyProtection="1" pivotButton="0" quotePrefix="0" xfId="0">
      <alignment horizontal="center" vertical="center"/>
      <protection locked="1" hidden="1"/>
    </xf>
    <xf numFmtId="0" fontId="26" fillId="2" borderId="11" applyAlignment="1" applyProtection="1" pivotButton="0" quotePrefix="0" xfId="0">
      <alignment horizontal="center" vertical="center" wrapText="1"/>
      <protection locked="1" hidden="1"/>
    </xf>
    <xf numFmtId="0" fontId="26" fillId="14" borderId="12" applyAlignment="1" applyProtection="1" pivotButton="0" quotePrefix="0" xfId="0">
      <alignment horizontal="center" vertical="center"/>
      <protection locked="1" hidden="1"/>
    </xf>
    <xf numFmtId="0" fontId="26" fillId="2" borderId="9" applyAlignment="1" applyProtection="1" pivotButton="0" quotePrefix="0" xfId="0">
      <alignment horizontal="center" vertical="center"/>
      <protection locked="1" hidden="1"/>
    </xf>
    <xf numFmtId="0" fontId="26" fillId="2" borderId="6" applyAlignment="1" applyProtection="1" pivotButton="0" quotePrefix="0" xfId="0">
      <alignment horizontal="center" vertical="center" wrapText="1"/>
      <protection locked="1" hidden="1"/>
    </xf>
    <xf numFmtId="0" fontId="24" fillId="0" borderId="27" applyAlignment="1" applyProtection="1" pivotButton="0" quotePrefix="0" xfId="0">
      <alignment horizontal="center" vertical="center"/>
      <protection locked="1" hidden="1"/>
    </xf>
    <xf numFmtId="0" fontId="24" fillId="0" borderId="7" applyAlignment="1" applyProtection="1" pivotButton="0" quotePrefix="0" xfId="0">
      <alignment horizontal="center" vertical="center"/>
      <protection locked="1" hidden="1"/>
    </xf>
    <xf numFmtId="0" fontId="12" fillId="0" borderId="23" applyAlignment="1" applyProtection="1" pivotButton="0" quotePrefix="0" xfId="0">
      <alignment horizontal="center" vertical="center"/>
      <protection locked="1" hidden="1"/>
    </xf>
    <xf numFmtId="0" fontId="12" fillId="0" borderId="4" applyAlignment="1" applyProtection="1" pivotButton="0" quotePrefix="0" xfId="0">
      <alignment horizontal="center" vertical="center"/>
      <protection locked="1" hidden="1"/>
    </xf>
    <xf numFmtId="20" fontId="12" fillId="0" borderId="3" applyAlignment="1" applyProtection="1" pivotButton="0" quotePrefix="0" xfId="0">
      <alignment horizontal="center" vertical="center"/>
      <protection locked="1" hidden="1"/>
    </xf>
    <xf numFmtId="0" fontId="24" fillId="0" borderId="4" applyAlignment="1" applyProtection="1" pivotButton="0" quotePrefix="0" xfId="0">
      <alignment horizontal="center" vertical="center"/>
      <protection locked="1" hidden="1"/>
    </xf>
    <xf numFmtId="0" fontId="43" fillId="0" borderId="14" applyAlignment="1" applyProtection="1" pivotButton="0" quotePrefix="0" xfId="0">
      <alignment horizontal="center" vertical="center"/>
      <protection locked="1" hidden="1"/>
    </xf>
    <xf numFmtId="20" fontId="12" fillId="0" borderId="3" applyAlignment="1" applyProtection="1" pivotButton="0" quotePrefix="0" xfId="0">
      <alignment horizontal="left" vertical="center"/>
      <protection locked="1" hidden="1"/>
    </xf>
    <xf numFmtId="14" fontId="61" fillId="5" borderId="18" applyAlignment="1" applyProtection="1" pivotButton="0" quotePrefix="0" xfId="0">
      <alignment horizontal="center" vertical="center"/>
      <protection locked="1" hidden="1"/>
    </xf>
    <xf numFmtId="14" fontId="41" fillId="11" borderId="2" applyAlignment="1" applyProtection="1" pivotButton="0" quotePrefix="0" xfId="0">
      <alignment horizontal="center" vertical="center"/>
      <protection locked="1" hidden="1"/>
    </xf>
    <xf numFmtId="14" fontId="61" fillId="5" borderId="11" applyAlignment="1" applyProtection="1" pivotButton="0" quotePrefix="0" xfId="0">
      <alignment horizontal="center" vertical="center"/>
      <protection locked="1" hidden="1"/>
    </xf>
    <xf numFmtId="0" fontId="24" fillId="0" borderId="22" applyAlignment="1" applyProtection="1" pivotButton="0" quotePrefix="0" xfId="0">
      <alignment horizontal="center" vertical="center"/>
      <protection locked="1" hidden="1"/>
    </xf>
    <xf numFmtId="0" fontId="12" fillId="0" borderId="22" applyAlignment="1" applyProtection="1" pivotButton="0" quotePrefix="0" xfId="0">
      <alignment horizontal="center" vertical="center"/>
      <protection locked="1" hidden="1"/>
    </xf>
    <xf numFmtId="0" fontId="12" fillId="0" borderId="26" applyAlignment="1" applyProtection="1" pivotButton="0" quotePrefix="0" xfId="0">
      <alignment horizontal="center" vertical="center"/>
      <protection locked="1" hidden="1"/>
    </xf>
    <xf numFmtId="0" fontId="24" fillId="0" borderId="28" applyAlignment="1" applyProtection="1" pivotButton="0" quotePrefix="0" xfId="0">
      <alignment horizontal="center" vertical="center"/>
      <protection locked="1" hidden="1"/>
    </xf>
    <xf numFmtId="0" fontId="12" fillId="0" borderId="24" applyAlignment="1" applyProtection="1" pivotButton="0" quotePrefix="0" xfId="0">
      <alignment horizontal="center" vertical="center"/>
      <protection locked="1" hidden="1"/>
    </xf>
    <xf numFmtId="0" fontId="12" fillId="0" borderId="5" applyAlignment="1" applyProtection="1" pivotButton="0" quotePrefix="0" xfId="0">
      <alignment horizontal="center" vertical="center"/>
      <protection locked="1" hidden="1"/>
    </xf>
    <xf numFmtId="0" fontId="43" fillId="0" borderId="29" applyAlignment="1" applyProtection="1" pivotButton="0" quotePrefix="0" xfId="0">
      <alignment horizontal="center" vertical="center"/>
      <protection locked="1" hidden="1"/>
    </xf>
    <xf numFmtId="0" fontId="12" fillId="0" borderId="6" applyAlignment="1" applyProtection="1" pivotButton="0" quotePrefix="0" xfId="0">
      <alignment horizontal="center" vertical="center"/>
      <protection locked="1" hidden="1"/>
    </xf>
    <xf numFmtId="0" fontId="43" fillId="0" borderId="6" applyAlignment="1" applyProtection="1" pivotButton="0" quotePrefix="0" xfId="0">
      <alignment horizontal="center" vertical="center"/>
      <protection locked="1" hidden="1"/>
    </xf>
    <xf numFmtId="0" fontId="14" fillId="3" borderId="2" applyAlignment="1" applyProtection="1" pivotButton="0" quotePrefix="0" xfId="0">
      <alignment vertical="center"/>
      <protection locked="1" hidden="1"/>
    </xf>
    <xf numFmtId="0" fontId="15" fillId="0" borderId="0" applyAlignment="1" applyProtection="1" pivotButton="0" quotePrefix="0" xfId="0">
      <alignment vertical="center"/>
      <protection locked="1" hidden="1"/>
    </xf>
    <xf numFmtId="0" fontId="17" fillId="19" borderId="9" applyAlignment="1" applyProtection="1" pivotButton="0" quotePrefix="0" xfId="0">
      <alignment horizontal="right" vertical="center"/>
      <protection locked="1" hidden="1"/>
    </xf>
    <xf numFmtId="0" fontId="13" fillId="2" borderId="6" applyAlignment="1" applyProtection="1" pivotButton="0" quotePrefix="0" xfId="0">
      <alignment horizontal="center" vertical="center"/>
      <protection locked="1" hidden="1"/>
    </xf>
    <xf numFmtId="0" fontId="17" fillId="0" borderId="0" applyAlignment="1" applyProtection="1" pivotButton="0" quotePrefix="0" xfId="0">
      <alignment vertical="center"/>
      <protection locked="1" hidden="1"/>
    </xf>
    <xf numFmtId="0" fontId="14" fillId="0" borderId="6" applyAlignment="1" applyProtection="1" pivotButton="0" quotePrefix="0" xfId="0">
      <alignment horizontal="center" vertical="center"/>
      <protection locked="1" hidden="1"/>
    </xf>
    <xf numFmtId="0" fontId="14" fillId="0" borderId="0" applyAlignment="1" applyProtection="1" pivotButton="0" quotePrefix="0" xfId="0">
      <alignment vertical="center"/>
      <protection locked="1" hidden="1"/>
    </xf>
    <xf numFmtId="0" fontId="16" fillId="0" borderId="0" applyAlignment="1" applyProtection="1" pivotButton="0" quotePrefix="0" xfId="0">
      <alignment vertical="center"/>
      <protection locked="1" hidden="1"/>
    </xf>
    <xf numFmtId="0" fontId="19" fillId="0" borderId="0" applyAlignment="1" applyProtection="1" pivotButton="0" quotePrefix="0" xfId="0">
      <alignment vertical="center"/>
      <protection locked="1" hidden="1"/>
    </xf>
    <xf numFmtId="0" fontId="38" fillId="0" borderId="0" applyAlignment="1" applyProtection="1" pivotButton="0" quotePrefix="0" xfId="0">
      <alignment vertical="center"/>
      <protection locked="1" hidden="1"/>
    </xf>
    <xf numFmtId="0" fontId="65" fillId="0" borderId="0" applyAlignment="1" applyProtection="1" pivotButton="0" quotePrefix="0" xfId="0">
      <alignment vertical="center"/>
      <protection locked="1" hidden="1"/>
    </xf>
    <xf numFmtId="0" fontId="46" fillId="10" borderId="1" applyAlignment="1" pivotButton="0" quotePrefix="0" xfId="0">
      <alignment horizontal="center" vertical="center" wrapText="1"/>
    </xf>
    <xf numFmtId="14" fontId="14" fillId="0" borderId="6" applyAlignment="1" applyProtection="1" pivotButton="0" quotePrefix="0" xfId="0">
      <alignment horizontal="center" vertical="center"/>
      <protection locked="1" hidden="1"/>
    </xf>
    <xf numFmtId="14" fontId="18" fillId="0" borderId="6" applyAlignment="1" applyProtection="1" pivotButton="0" quotePrefix="0" xfId="0">
      <alignment horizontal="center" vertical="center"/>
      <protection locked="1" hidden="1"/>
    </xf>
    <xf numFmtId="22" fontId="0" fillId="0" borderId="1" applyAlignment="1" pivotButton="0" quotePrefix="0" xfId="0">
      <alignment horizontal="center" vertical="center"/>
    </xf>
    <xf numFmtId="0" fontId="70" fillId="0" borderId="0" applyAlignment="1" applyProtection="1" pivotButton="0" quotePrefix="0" xfId="0">
      <alignment horizontal="center" vertical="center"/>
      <protection locked="1" hidden="1"/>
    </xf>
    <xf numFmtId="0" fontId="5" fillId="0" borderId="2" applyAlignment="1" pivotButton="0" quotePrefix="0" xfId="20">
      <alignment horizontal="center" vertical="center"/>
    </xf>
    <xf numFmtId="0" fontId="38" fillId="10" borderId="1" applyAlignment="1" pivotButton="0" quotePrefix="0" xfId="0">
      <alignment horizontal="center" vertical="center"/>
    </xf>
    <xf numFmtId="14" fontId="69" fillId="0" borderId="0" applyAlignment="1" applyProtection="1" pivotButton="0" quotePrefix="0" xfId="0">
      <alignment horizontal="center" vertical="center"/>
      <protection locked="1" hidden="1"/>
    </xf>
    <xf numFmtId="14" fontId="38" fillId="0" borderId="0" applyAlignment="1" applyProtection="1" pivotButton="0" quotePrefix="0" xfId="0">
      <alignment vertical="center"/>
      <protection locked="1" hidden="1"/>
    </xf>
    <xf numFmtId="0" fontId="24" fillId="8" borderId="25" applyAlignment="1" applyProtection="1" pivotButton="0" quotePrefix="0" xfId="0">
      <alignment horizontal="right" vertical="center"/>
      <protection locked="1" hidden="1"/>
    </xf>
    <xf numFmtId="0" fontId="12" fillId="8" borderId="25" applyAlignment="1" applyProtection="1" pivotButton="0" quotePrefix="0" xfId="0">
      <alignment horizontal="center" vertical="center"/>
      <protection locked="1" hidden="1"/>
    </xf>
    <xf numFmtId="14" fontId="63" fillId="5" borderId="25" applyAlignment="1" applyProtection="1" pivotButton="0" quotePrefix="0" xfId="0">
      <alignment horizontal="center" vertical="center"/>
      <protection locked="1" hidden="1"/>
    </xf>
    <xf numFmtId="14" fontId="63" fillId="5" borderId="9" applyAlignment="1" applyProtection="1" pivotButton="0" quotePrefix="0" xfId="0">
      <alignment horizontal="center" vertical="center"/>
      <protection locked="1" hidden="1"/>
    </xf>
    <xf numFmtId="0" fontId="27" fillId="23" borderId="2" applyAlignment="1" applyProtection="1" pivotButton="0" quotePrefix="0" xfId="0">
      <alignment horizontal="center" vertical="center"/>
      <protection locked="1" hidden="1"/>
    </xf>
    <xf numFmtId="0" fontId="24" fillId="8" borderId="10" applyAlignment="1" applyProtection="1" pivotButton="0" quotePrefix="0" xfId="0">
      <alignment horizontal="center" vertical="center"/>
      <protection locked="1" hidden="1"/>
    </xf>
    <xf numFmtId="0" fontId="24" fillId="8" borderId="13" applyAlignment="1" applyProtection="1" pivotButton="0" quotePrefix="0" xfId="0">
      <alignment horizontal="center" vertical="center"/>
      <protection locked="1" hidden="1"/>
    </xf>
    <xf numFmtId="0" fontId="24" fillId="8" borderId="15" applyAlignment="1" applyProtection="1" pivotButton="0" quotePrefix="0" xfId="0">
      <alignment horizontal="center" vertical="center"/>
      <protection locked="1" hidden="1"/>
    </xf>
    <xf numFmtId="0" fontId="24" fillId="6" borderId="25" applyAlignment="1" applyProtection="1" pivotButton="0" quotePrefix="0" xfId="0">
      <alignment horizontal="center" vertical="center"/>
      <protection locked="1" hidden="1"/>
    </xf>
    <xf numFmtId="0" fontId="24" fillId="6" borderId="21" applyAlignment="1" applyProtection="1" pivotButton="0" quotePrefix="0" xfId="0">
      <alignment horizontal="center" vertical="center"/>
      <protection locked="1" hidden="1"/>
    </xf>
    <xf numFmtId="0" fontId="24" fillId="6" borderId="16" applyAlignment="1" applyProtection="1" pivotButton="0" quotePrefix="0" xfId="0">
      <alignment horizontal="center" vertical="center"/>
      <protection locked="1" hidden="1"/>
    </xf>
    <xf numFmtId="0" fontId="24" fillId="6" borderId="8" applyAlignment="1" applyProtection="1" pivotButton="0" quotePrefix="0" xfId="0">
      <alignment horizontal="center" vertical="center"/>
      <protection locked="1" hidden="1"/>
    </xf>
    <xf numFmtId="0" fontId="24" fillId="6" borderId="17" applyAlignment="1" applyProtection="1" pivotButton="0" quotePrefix="0" xfId="0">
      <alignment horizontal="center" vertical="center"/>
      <protection locked="1" hidden="1"/>
    </xf>
    <xf numFmtId="0" fontId="42" fillId="13" borderId="18" applyAlignment="1" applyProtection="1" pivotButton="0" quotePrefix="0" xfId="0">
      <alignment horizontal="right" vertical="center"/>
      <protection locked="1" hidden="1"/>
    </xf>
    <xf numFmtId="0" fontId="12" fillId="13" borderId="25" applyAlignment="1" applyProtection="1" pivotButton="0" quotePrefix="0" xfId="0">
      <alignment horizontal="center" vertical="center"/>
      <protection locked="1" hidden="1"/>
    </xf>
    <xf numFmtId="0" fontId="24" fillId="13" borderId="12" applyAlignment="1" applyProtection="1" pivotButton="0" quotePrefix="0" xfId="0">
      <alignment horizontal="right" vertical="center"/>
      <protection locked="1" hidden="1"/>
    </xf>
    <xf numFmtId="0" fontId="12" fillId="13" borderId="16" applyAlignment="1" applyProtection="1" pivotButton="0" quotePrefix="0" xfId="0">
      <alignment horizontal="center" vertical="center"/>
      <protection locked="1" hidden="1"/>
    </xf>
    <xf numFmtId="9" fontId="44" fillId="21" borderId="10" applyAlignment="1" applyProtection="1" pivotButton="0" quotePrefix="0" xfId="14">
      <alignment horizontal="center" vertical="center"/>
      <protection locked="1" hidden="1"/>
    </xf>
    <xf numFmtId="14" fontId="24" fillId="0" borderId="2" pivotButton="0" quotePrefix="0" xfId="9"/>
    <xf numFmtId="0" fontId="34" fillId="0" borderId="2" applyAlignment="1" pivotButton="0" quotePrefix="0" xfId="1">
      <alignment horizontal="center" vertical="center"/>
    </xf>
    <xf numFmtId="0" fontId="24" fillId="5" borderId="2" applyProtection="1" pivotButton="0" quotePrefix="0" xfId="0">
      <protection locked="1" hidden="1"/>
    </xf>
    <xf numFmtId="0" fontId="24" fillId="5" borderId="8" applyProtection="1" pivotButton="0" quotePrefix="0" xfId="0">
      <protection locked="1" hidden="1"/>
    </xf>
    <xf numFmtId="0" fontId="12" fillId="0" borderId="2" applyAlignment="1" pivotButton="0" quotePrefix="0" xfId="0">
      <alignment vertical="center"/>
    </xf>
    <xf numFmtId="0" fontId="12" fillId="0" borderId="2" applyAlignment="1" pivotButton="0" quotePrefix="0" xfId="0">
      <alignment horizontal="center" vertical="center"/>
    </xf>
    <xf numFmtId="0" fontId="12" fillId="13" borderId="6" applyAlignment="1" pivotButton="0" quotePrefix="0" xfId="0">
      <alignment horizontal="center" vertical="center"/>
    </xf>
    <xf numFmtId="0" fontId="12" fillId="0" borderId="0" applyAlignment="1" pivotButton="0" quotePrefix="0" xfId="0">
      <alignment vertical="center"/>
    </xf>
    <xf numFmtId="0" fontId="12" fillId="0" borderId="0" applyAlignment="1" pivotButton="0" quotePrefix="0" xfId="0">
      <alignment horizontal="center" vertical="center"/>
    </xf>
    <xf numFmtId="0" fontId="72" fillId="11" borderId="2" applyAlignment="1" pivotButton="0" quotePrefix="0" xfId="3">
      <alignment horizontal="center" vertical="center"/>
    </xf>
    <xf numFmtId="0" fontId="24" fillId="23" borderId="10" applyAlignment="1" applyProtection="1" pivotButton="0" quotePrefix="0" xfId="0">
      <alignment horizontal="center" vertical="center"/>
      <protection locked="1" hidden="1"/>
    </xf>
    <xf numFmtId="0" fontId="24" fillId="23" borderId="13" applyAlignment="1" applyProtection="1" pivotButton="0" quotePrefix="0" xfId="0">
      <alignment horizontal="center" vertical="center"/>
      <protection locked="1" hidden="1"/>
    </xf>
    <xf numFmtId="0" fontId="24" fillId="23" borderId="15" applyAlignment="1" applyProtection="1" pivotButton="0" quotePrefix="0" xfId="0">
      <alignment horizontal="center" vertical="center"/>
      <protection locked="1" hidden="1"/>
    </xf>
    <xf numFmtId="0" fontId="24" fillId="8" borderId="16" applyAlignment="1" applyProtection="1" pivotButton="0" quotePrefix="0" xfId="0">
      <alignment horizontal="center" vertical="center"/>
      <protection locked="1" hidden="1"/>
    </xf>
    <xf numFmtId="0" fontId="24" fillId="8" borderId="8" applyAlignment="1" applyProtection="1" pivotButton="0" quotePrefix="0" xfId="0">
      <alignment horizontal="center" vertical="center"/>
      <protection locked="1" hidden="1"/>
    </xf>
    <xf numFmtId="0" fontId="24" fillId="8" borderId="17" applyAlignment="1" applyProtection="1" pivotButton="0" quotePrefix="0" xfId="0">
      <alignment horizontal="center" vertical="center"/>
      <protection locked="1" hidden="1"/>
    </xf>
    <xf numFmtId="0" fontId="45" fillId="0" borderId="2" applyAlignment="1" pivotButton="0" quotePrefix="0" xfId="0">
      <alignment horizontal="center" vertical="center"/>
    </xf>
    <xf numFmtId="0" fontId="73" fillId="8" borderId="2" applyAlignment="1" applyProtection="1" pivotButton="0" quotePrefix="0" xfId="0">
      <alignment horizontal="center" vertical="center"/>
      <protection locked="1" hidden="1"/>
    </xf>
    <xf numFmtId="0" fontId="4" fillId="0" borderId="0" applyAlignment="1" pivotButton="0" quotePrefix="0" xfId="0">
      <alignment horizontal="center" vertical="center"/>
    </xf>
    <xf numFmtId="0" fontId="24" fillId="5" borderId="25" applyAlignment="1" applyProtection="1" pivotButton="0" quotePrefix="0" xfId="0">
      <alignment horizontal="right" vertical="center"/>
      <protection locked="1" hidden="1"/>
    </xf>
    <xf numFmtId="0" fontId="24" fillId="5" borderId="9" applyAlignment="1" applyProtection="1" pivotButton="0" quotePrefix="0" xfId="0">
      <alignment horizontal="right" vertical="center"/>
      <protection locked="1" hidden="1"/>
    </xf>
    <xf numFmtId="0" fontId="24" fillId="5" borderId="16" applyAlignment="1" applyProtection="1" pivotButton="0" quotePrefix="0" xfId="0">
      <alignment horizontal="right" vertical="center"/>
      <protection locked="1" hidden="1"/>
    </xf>
    <xf numFmtId="0" fontId="70" fillId="0" borderId="0" applyAlignment="1" pivotButton="0" quotePrefix="0" xfId="0">
      <alignment horizontal="center" vertical="center"/>
    </xf>
    <xf numFmtId="0" fontId="3" fillId="0" borderId="0" applyAlignment="1" pivotButton="0" quotePrefix="0" xfId="0">
      <alignment horizontal="center" vertical="center"/>
    </xf>
    <xf numFmtId="0" fontId="0" fillId="0" borderId="6" applyAlignment="1" applyProtection="1" pivotButton="0" quotePrefix="0" xfId="0">
      <alignment horizontal="center" vertical="center"/>
      <protection locked="1" hidden="1"/>
    </xf>
    <xf numFmtId="0" fontId="24" fillId="6" borderId="20" applyAlignment="1" applyProtection="1" pivotButton="0" quotePrefix="0" xfId="0">
      <alignment horizontal="center" vertical="center"/>
      <protection locked="1" hidden="1"/>
    </xf>
    <xf numFmtId="9" fontId="44" fillId="21" borderId="16" applyAlignment="1" applyProtection="1" pivotButton="0" quotePrefix="0" xfId="14">
      <alignment horizontal="center" vertical="center"/>
      <protection locked="1" hidden="1"/>
    </xf>
    <xf numFmtId="9" fontId="44" fillId="21" borderId="8" applyAlignment="1" applyProtection="1" pivotButton="0" quotePrefix="0" xfId="14">
      <alignment horizontal="center" vertical="center"/>
      <protection locked="1" hidden="1"/>
    </xf>
    <xf numFmtId="9" fontId="44" fillId="21" borderId="17" applyAlignment="1" applyProtection="1" pivotButton="0" quotePrefix="0" xfId="14">
      <alignment horizontal="center" vertical="center"/>
      <protection locked="1" hidden="1"/>
    </xf>
    <xf numFmtId="0" fontId="26" fillId="24" borderId="6" applyAlignment="1" pivotButton="0" quotePrefix="0" xfId="19">
      <alignment horizontal="center" vertical="center"/>
    </xf>
    <xf numFmtId="0" fontId="2" fillId="0" borderId="2" applyAlignment="1" pivotButton="0" quotePrefix="0" xfId="15">
      <alignment vertical="center"/>
    </xf>
    <xf numFmtId="0" fontId="2" fillId="0" borderId="6" applyAlignment="1" pivotButton="0" quotePrefix="0" xfId="19">
      <alignment horizontal="center" vertical="center"/>
    </xf>
    <xf numFmtId="0" fontId="2" fillId="0" borderId="6" applyAlignment="1" pivotButton="0" quotePrefix="0" xfId="19">
      <alignment horizontal="left" vertical="center"/>
    </xf>
    <xf numFmtId="0" fontId="2" fillId="0" borderId="6" applyAlignment="1" pivotButton="0" quotePrefix="0" xfId="19">
      <alignment vertical="center"/>
    </xf>
    <xf numFmtId="0" fontId="2" fillId="0" borderId="6" applyAlignment="1" pivotButton="0" quotePrefix="0" xfId="15">
      <alignment vertical="center"/>
    </xf>
    <xf numFmtId="0" fontId="2" fillId="0" borderId="6" applyAlignment="1" pivotButton="0" quotePrefix="0" xfId="15">
      <alignment horizontal="center" vertical="center"/>
    </xf>
    <xf numFmtId="0" fontId="2" fillId="0" borderId="6" applyAlignment="1" pivotButton="0" quotePrefix="1" xfId="19">
      <alignment horizontal="left" vertical="center"/>
    </xf>
    <xf numFmtId="0" fontId="2" fillId="0" borderId="2" applyAlignment="1" pivotButton="0" quotePrefix="0" xfId="19">
      <alignment horizontal="center" vertical="center"/>
    </xf>
    <xf numFmtId="0" fontId="2" fillId="0" borderId="2" applyAlignment="1" pivotButton="0" quotePrefix="0" xfId="19">
      <alignment horizontal="left" vertical="center"/>
    </xf>
    <xf numFmtId="0" fontId="76" fillId="0" borderId="6" applyAlignment="1" applyProtection="1" pivotButton="0" quotePrefix="0" xfId="0">
      <alignment horizontal="center" vertical="center"/>
      <protection locked="1" hidden="1"/>
    </xf>
    <xf numFmtId="0" fontId="76" fillId="0" borderId="0" applyAlignment="1" applyProtection="1" pivotButton="0" quotePrefix="0" xfId="0">
      <alignment horizontal="center" vertical="center"/>
      <protection locked="1" hidden="1"/>
    </xf>
    <xf numFmtId="0" fontId="76" fillId="0" borderId="0" applyAlignment="1" applyProtection="1" pivotButton="0" quotePrefix="0" xfId="0">
      <alignment vertical="center"/>
      <protection locked="1" hidden="1"/>
    </xf>
    <xf numFmtId="0" fontId="77" fillId="0" borderId="0" applyAlignment="1" applyProtection="1" pivotButton="0" quotePrefix="0" xfId="0">
      <alignment vertical="center"/>
      <protection locked="1" hidden="1"/>
    </xf>
    <xf numFmtId="0" fontId="78" fillId="0" borderId="0" applyAlignment="1" applyProtection="1" pivotButton="0" quotePrefix="0" xfId="0">
      <alignment vertical="center"/>
      <protection locked="1" hidden="1"/>
    </xf>
    <xf numFmtId="0" fontId="65" fillId="10" borderId="1" applyAlignment="1" pivotButton="0" quotePrefix="0" xfId="0">
      <alignment horizontal="center" vertical="center"/>
    </xf>
    <xf numFmtId="0" fontId="79" fillId="0" borderId="32" applyAlignment="1" pivotButton="0" quotePrefix="0" xfId="0">
      <alignment horizontal="left" vertical="center" wrapText="1"/>
    </xf>
    <xf numFmtId="0" fontId="65" fillId="0" borderId="1" applyAlignment="1" pivotButton="0" quotePrefix="0" xfId="0">
      <alignment horizontal="center" vertical="center"/>
    </xf>
    <xf numFmtId="0" fontId="17" fillId="19" borderId="6" applyAlignment="1" applyProtection="1" pivotButton="0" quotePrefix="0" xfId="0">
      <alignment horizontal="center" vertical="center"/>
      <protection locked="1" hidden="1"/>
    </xf>
    <xf numFmtId="0" fontId="81" fillId="5" borderId="6" applyAlignment="1" applyProtection="1" pivotButton="0" quotePrefix="0" xfId="0">
      <alignment vertical="center"/>
      <protection locked="1" hidden="1"/>
    </xf>
    <xf numFmtId="0" fontId="17" fillId="19" borderId="6" applyAlignment="1" applyProtection="1" pivotButton="0" quotePrefix="0" xfId="0">
      <alignment horizontal="right" vertical="center"/>
      <protection locked="1" hidden="1"/>
    </xf>
    <xf numFmtId="0" fontId="17" fillId="7" borderId="6" applyAlignment="1" applyProtection="1" pivotButton="0" quotePrefix="0" xfId="0">
      <alignment horizontal="center" vertical="center"/>
      <protection locked="1" hidden="1"/>
    </xf>
    <xf numFmtId="14" fontId="0" fillId="0" borderId="0" applyAlignment="1" applyProtection="1" pivotButton="0" quotePrefix="0" xfId="0">
      <alignment vertical="center"/>
      <protection locked="1" hidden="1"/>
    </xf>
    <xf numFmtId="0" fontId="0" fillId="0" borderId="0" applyAlignment="1" applyProtection="1" pivotButton="0" quotePrefix="0" xfId="0">
      <alignment vertical="center"/>
      <protection locked="1" hidden="1"/>
    </xf>
    <xf numFmtId="0" fontId="0" fillId="5" borderId="9" applyAlignment="1" applyProtection="1" pivotButton="0" quotePrefix="0" xfId="0">
      <alignment vertical="center"/>
      <protection locked="1" hidden="1"/>
    </xf>
    <xf numFmtId="0" fontId="74" fillId="8" borderId="2" applyAlignment="1" applyProtection="1" pivotButton="0" quotePrefix="0" xfId="0">
      <alignment horizontal="center" vertical="center"/>
      <protection locked="1" hidden="1"/>
    </xf>
    <xf numFmtId="0" fontId="75" fillId="5" borderId="2" applyAlignment="1" pivotButton="0" quotePrefix="0" xfId="0">
      <alignment horizontal="center" vertical="center"/>
    </xf>
    <xf numFmtId="0" fontId="82" fillId="5" borderId="6" applyAlignment="1" applyProtection="1" pivotButton="0" quotePrefix="0" xfId="0">
      <alignment horizontal="center" vertical="center"/>
      <protection locked="1" hidden="1"/>
    </xf>
    <xf numFmtId="0" fontId="18" fillId="19" borderId="6" applyAlignment="1" applyProtection="1" pivotButton="0" quotePrefix="0" xfId="0">
      <alignment horizontal="center" vertical="center"/>
      <protection locked="1" hidden="1"/>
    </xf>
    <xf numFmtId="0" fontId="18" fillId="7" borderId="6" applyAlignment="1" applyProtection="1" pivotButton="0" quotePrefix="0" xfId="14">
      <alignment horizontal="center" vertical="center"/>
      <protection locked="1" hidden="1"/>
    </xf>
    <xf numFmtId="0" fontId="18" fillId="7" borderId="2" applyAlignment="1" applyProtection="1" pivotButton="0" quotePrefix="0" xfId="0">
      <alignment horizontal="center" vertical="center"/>
      <protection locked="1" hidden="1"/>
    </xf>
    <xf numFmtId="0" fontId="18" fillId="19" borderId="2" applyAlignment="1" applyProtection="1" pivotButton="0" quotePrefix="0" xfId="0">
      <alignment horizontal="center" vertical="center"/>
      <protection locked="1" hidden="1"/>
    </xf>
    <xf numFmtId="0" fontId="12" fillId="8" borderId="6" applyAlignment="1" applyProtection="1" pivotButton="0" quotePrefix="0" xfId="0">
      <alignment horizontal="center" vertical="center"/>
      <protection locked="1" hidden="1"/>
    </xf>
    <xf numFmtId="0" fontId="12" fillId="5" borderId="6" applyAlignment="1" applyProtection="1" pivotButton="0" quotePrefix="0" xfId="0">
      <alignment horizontal="center" vertical="center"/>
      <protection locked="1" hidden="1"/>
    </xf>
    <xf numFmtId="0" fontId="12" fillId="13" borderId="6" applyAlignment="1" applyProtection="1" pivotButton="0" quotePrefix="0" xfId="0">
      <alignment horizontal="center" vertical="center"/>
      <protection locked="1" hidden="1"/>
    </xf>
    <xf numFmtId="0" fontId="24" fillId="8" borderId="6" applyAlignment="1" applyProtection="1" pivotButton="0" quotePrefix="0" xfId="0">
      <alignment horizontal="center" vertical="center"/>
      <protection locked="1" hidden="1"/>
    </xf>
    <xf numFmtId="0" fontId="24" fillId="5" borderId="6" applyAlignment="1" applyProtection="1" pivotButton="0" quotePrefix="0" xfId="0">
      <alignment horizontal="center" vertical="center"/>
      <protection locked="1" hidden="1"/>
    </xf>
    <xf numFmtId="0" fontId="42" fillId="13" borderId="6" applyAlignment="1" applyProtection="1" pivotButton="0" quotePrefix="0" xfId="0">
      <alignment horizontal="center" vertical="center"/>
      <protection locked="1" hidden="1"/>
    </xf>
    <xf numFmtId="0" fontId="24" fillId="13" borderId="6" applyAlignment="1" applyProtection="1" pivotButton="0" quotePrefix="0" xfId="0">
      <alignment horizontal="center" vertical="center"/>
      <protection locked="1" hidden="1"/>
    </xf>
    <xf numFmtId="0" fontId="27" fillId="5" borderId="6" applyAlignment="1" applyProtection="1" pivotButton="0" quotePrefix="0" xfId="15">
      <alignment horizontal="center" vertical="center"/>
      <protection locked="1" hidden="1"/>
    </xf>
    <xf numFmtId="0" fontId="45" fillId="5" borderId="6" applyAlignment="1" applyProtection="1" pivotButton="0" quotePrefix="0" xfId="14">
      <alignment horizontal="center" vertical="center"/>
      <protection locked="1" hidden="1"/>
    </xf>
    <xf numFmtId="0" fontId="12" fillId="0" borderId="18" applyAlignment="1" applyProtection="1" pivotButton="0" quotePrefix="0" xfId="0">
      <alignment horizontal="center" vertical="center"/>
      <protection locked="1" hidden="1"/>
    </xf>
    <xf numFmtId="20" fontId="12" fillId="0" borderId="35" applyAlignment="1" applyProtection="1" pivotButton="0" quotePrefix="0" xfId="0">
      <alignment horizontal="center" vertical="center"/>
      <protection locked="1" hidden="1"/>
    </xf>
    <xf numFmtId="0" fontId="24" fillId="0" borderId="5" applyAlignment="1" applyProtection="1" pivotButton="0" quotePrefix="0" xfId="0">
      <alignment horizontal="center" vertical="center"/>
      <protection locked="1" hidden="1"/>
    </xf>
    <xf numFmtId="0" fontId="43" fillId="0" borderId="18" applyAlignment="1" applyProtection="1" pivotButton="0" quotePrefix="0" xfId="0">
      <alignment horizontal="center" vertical="center"/>
      <protection locked="1" hidden="1"/>
    </xf>
    <xf numFmtId="20" fontId="12" fillId="0" borderId="35" applyAlignment="1" applyProtection="1" pivotButton="0" quotePrefix="0" xfId="0">
      <alignment horizontal="left" vertical="center"/>
      <protection locked="1" hidden="1"/>
    </xf>
    <xf numFmtId="0" fontId="24" fillId="0" borderId="6" applyAlignment="1" applyProtection="1" pivotButton="0" quotePrefix="0" xfId="0">
      <alignment horizontal="center" vertical="center"/>
      <protection locked="1" hidden="1"/>
    </xf>
    <xf numFmtId="20" fontId="12" fillId="0" borderId="6" applyAlignment="1" applyProtection="1" pivotButton="0" quotePrefix="0" xfId="0">
      <alignment horizontal="center" vertical="center"/>
      <protection locked="1" hidden="1"/>
    </xf>
    <xf numFmtId="14" fontId="61" fillId="5" borderId="12" applyAlignment="1" applyProtection="1" pivotButton="0" quotePrefix="0" xfId="0">
      <alignment horizontal="center" vertical="center"/>
      <protection locked="1" hidden="1"/>
    </xf>
    <xf numFmtId="0" fontId="40" fillId="9" borderId="1" applyAlignment="1" pivotButton="0" quotePrefix="0" xfId="24">
      <alignment horizontal="center" vertical="center" wrapText="1"/>
    </xf>
    <xf numFmtId="14" fontId="40" fillId="9" borderId="1" applyAlignment="1" pivotButton="0" quotePrefix="0" xfId="24">
      <alignment horizontal="center" vertical="center" wrapText="1"/>
    </xf>
    <xf numFmtId="0" fontId="1" fillId="0" borderId="2" applyAlignment="1" pivotButton="0" quotePrefix="0" xfId="24">
      <alignment horizontal="center" vertical="center"/>
    </xf>
    <xf numFmtId="14" fontId="1" fillId="0" borderId="2" applyAlignment="1" pivotButton="0" quotePrefix="0" xfId="24">
      <alignment horizontal="center" vertical="center"/>
    </xf>
    <xf numFmtId="0" fontId="17" fillId="19" borderId="25" applyAlignment="1" applyProtection="1" pivotButton="0" quotePrefix="0" xfId="0">
      <alignment horizontal="center" vertical="center"/>
      <protection locked="1" hidden="1"/>
    </xf>
    <xf numFmtId="0" fontId="17" fillId="19" borderId="16" applyAlignment="1" applyProtection="1" pivotButton="0" quotePrefix="0" xfId="0">
      <alignment horizontal="right" vertical="center"/>
      <protection locked="1" hidden="1"/>
    </xf>
    <xf numFmtId="0" fontId="64" fillId="5" borderId="8" applyAlignment="1" applyProtection="1" pivotButton="0" quotePrefix="0" xfId="0">
      <alignment horizontal="right" vertical="center"/>
      <protection locked="1" hidden="1"/>
    </xf>
    <xf numFmtId="0" fontId="77" fillId="5" borderId="8" applyAlignment="1" applyProtection="1" pivotButton="0" quotePrefix="0" xfId="0">
      <alignment horizontal="center" vertical="center"/>
      <protection locked="1" hidden="1"/>
    </xf>
    <xf numFmtId="9" fontId="77" fillId="5" borderId="8" applyAlignment="1" applyProtection="1" pivotButton="0" quotePrefix="0" xfId="14">
      <alignment horizontal="center" vertical="center"/>
      <protection locked="1" hidden="1"/>
    </xf>
    <xf numFmtId="0" fontId="17" fillId="20" borderId="8" applyAlignment="1" applyProtection="1" pivotButton="0" quotePrefix="0" xfId="0">
      <alignment horizontal="center" vertical="center"/>
      <protection locked="1" hidden="1"/>
    </xf>
    <xf numFmtId="0" fontId="14" fillId="19" borderId="8" applyAlignment="1" applyProtection="1" pivotButton="0" quotePrefix="0" xfId="0">
      <alignment vertical="center"/>
      <protection locked="1" hidden="1"/>
    </xf>
    <xf numFmtId="0" fontId="17" fillId="5" borderId="0" applyAlignment="1" applyProtection="1" pivotButton="0" quotePrefix="0" xfId="0">
      <alignment horizontal="center" vertical="center"/>
      <protection locked="1" hidden="1"/>
    </xf>
    <xf numFmtId="0" fontId="24" fillId="0" borderId="2" applyAlignment="1" applyProtection="1" pivotButton="0" quotePrefix="0" xfId="0">
      <alignment horizontal="center" vertical="center"/>
      <protection locked="1" hidden="1"/>
    </xf>
    <xf numFmtId="0" fontId="24" fillId="0" borderId="9" applyAlignment="1" applyProtection="1" pivotButton="0" quotePrefix="0" xfId="0">
      <alignment horizontal="center" vertical="center"/>
      <protection locked="1" hidden="1"/>
    </xf>
    <xf numFmtId="14" fontId="63" fillId="5" borderId="16" applyAlignment="1" applyProtection="1" pivotButton="0" quotePrefix="0" xfId="0">
      <alignment horizontal="center" vertical="center"/>
      <protection locked="1" hidden="1"/>
    </xf>
    <xf numFmtId="0" fontId="26" fillId="2" borderId="18" applyAlignment="1" applyProtection="1" pivotButton="0" quotePrefix="0" xfId="0">
      <alignment horizontal="center" vertical="center" wrapText="1"/>
      <protection locked="1" hidden="1"/>
    </xf>
    <xf numFmtId="0" fontId="43" fillId="5" borderId="18" applyAlignment="1" pivotButton="0" quotePrefix="0" xfId="0">
      <alignment horizontal="center" vertical="center"/>
    </xf>
    <xf numFmtId="0" fontId="43" fillId="5" borderId="11" applyAlignment="1" pivotButton="0" quotePrefix="0" xfId="0">
      <alignment horizontal="center" vertical="center"/>
    </xf>
    <xf numFmtId="0" fontId="43" fillId="5" borderId="12" applyAlignment="1" pivotButton="0" quotePrefix="0" xfId="0">
      <alignment horizontal="center" vertical="center"/>
    </xf>
    <xf numFmtId="0" fontId="24" fillId="5" borderId="21" applyProtection="1" pivotButton="0" quotePrefix="0" xfId="0">
      <protection locked="1" hidden="1"/>
    </xf>
    <xf numFmtId="0" fontId="34" fillId="5" borderId="2" applyAlignment="1" pivotButton="0" quotePrefix="0" xfId="3">
      <alignment horizontal="center" vertical="center"/>
    </xf>
    <xf numFmtId="0" fontId="12" fillId="25" borderId="2" applyAlignment="1" pivotButton="0" quotePrefix="0" xfId="0">
      <alignment horizontal="center" vertical="center"/>
    </xf>
    <xf numFmtId="0" fontId="66" fillId="5" borderId="2" applyAlignment="1" pivotButton="0" quotePrefix="0" xfId="3">
      <alignment horizontal="center" vertical="center"/>
    </xf>
    <xf numFmtId="0" fontId="32" fillId="5" borderId="2" applyAlignment="1" pivotButton="0" quotePrefix="0" xfId="3">
      <alignment horizontal="center"/>
    </xf>
    <xf numFmtId="0" fontId="11" fillId="0" borderId="18" applyAlignment="1" applyProtection="1" pivotButton="0" quotePrefix="0" xfId="0">
      <alignment horizontal="center" vertical="center"/>
      <protection locked="1" hidden="1"/>
    </xf>
    <xf numFmtId="0" fontId="26" fillId="26" borderId="18" applyAlignment="1" applyProtection="1" pivotButton="0" quotePrefix="0" xfId="0">
      <alignment horizontal="center" vertical="center" wrapText="1"/>
      <protection locked="1" hidden="1"/>
    </xf>
    <xf numFmtId="0" fontId="26" fillId="26" borderId="6" applyAlignment="1" applyProtection="1" pivotButton="0" quotePrefix="0" xfId="0">
      <alignment horizontal="center" vertical="center" wrapText="1"/>
      <protection locked="1" hidden="1"/>
    </xf>
    <xf numFmtId="0" fontId="26" fillId="26" borderId="10" applyAlignment="1" applyProtection="1" pivotButton="0" quotePrefix="0" xfId="0">
      <alignment horizontal="center" vertical="center" wrapText="1"/>
      <protection locked="1" hidden="1"/>
    </xf>
    <xf numFmtId="0" fontId="7" fillId="0" borderId="2" applyAlignment="1" applyProtection="1" pivotButton="0" quotePrefix="0" xfId="0">
      <alignment horizontal="center" vertical="center"/>
      <protection locked="1" hidden="1"/>
    </xf>
    <xf numFmtId="0" fontId="43" fillId="8" borderId="18" applyAlignment="1" applyProtection="1" pivotButton="0" quotePrefix="0" xfId="0">
      <alignment horizontal="center" vertical="center"/>
      <protection locked="1" hidden="1"/>
    </xf>
    <xf numFmtId="0" fontId="35" fillId="8" borderId="19" applyAlignment="1" applyProtection="1" pivotButton="0" quotePrefix="0" xfId="0">
      <alignment horizontal="center" vertical="center"/>
      <protection locked="1" hidden="1"/>
    </xf>
    <xf numFmtId="14" fontId="71" fillId="8" borderId="19" applyAlignment="1" applyProtection="1" pivotButton="0" quotePrefix="0" xfId="0">
      <alignment horizontal="center" vertical="center"/>
      <protection locked="1" hidden="1"/>
    </xf>
    <xf numFmtId="0" fontId="35" fillId="8" borderId="9" applyAlignment="1" applyProtection="1" pivotButton="0" quotePrefix="0" xfId="0">
      <alignment horizontal="center" vertical="center"/>
      <protection locked="1" hidden="1"/>
    </xf>
    <xf numFmtId="0" fontId="43" fillId="8" borderId="18" applyAlignment="1" pivotButton="0" quotePrefix="0" xfId="0">
      <alignment horizontal="center" vertical="center"/>
    </xf>
    <xf numFmtId="0" fontId="43" fillId="8" borderId="11" applyAlignment="1" applyProtection="1" pivotButton="0" quotePrefix="0" xfId="0">
      <alignment horizontal="center" vertical="center"/>
      <protection locked="1" hidden="1"/>
    </xf>
    <xf numFmtId="0" fontId="35" fillId="8" borderId="20" applyAlignment="1" applyProtection="1" pivotButton="0" quotePrefix="0" xfId="0">
      <alignment horizontal="center" vertical="center"/>
      <protection locked="1" hidden="1"/>
    </xf>
    <xf numFmtId="14" fontId="71" fillId="8" borderId="20" applyAlignment="1" applyProtection="1" pivotButton="0" quotePrefix="0" xfId="0">
      <alignment horizontal="center" vertical="center"/>
      <protection locked="1" hidden="1"/>
    </xf>
    <xf numFmtId="0" fontId="43" fillId="8" borderId="11" applyAlignment="1" pivotButton="0" quotePrefix="0" xfId="0">
      <alignment horizontal="center" vertical="center"/>
    </xf>
    <xf numFmtId="14" fontId="71" fillId="8" borderId="2" applyAlignment="1" applyProtection="1" pivotButton="0" quotePrefix="0" xfId="0">
      <alignment horizontal="center" vertical="center"/>
      <protection locked="1" hidden="1"/>
    </xf>
    <xf numFmtId="0" fontId="35" fillId="8" borderId="2" applyAlignment="1" applyProtection="1" pivotButton="0" quotePrefix="0" xfId="0">
      <alignment horizontal="center" vertical="center"/>
      <protection locked="1" hidden="1"/>
    </xf>
    <xf numFmtId="0" fontId="43" fillId="8" borderId="12" applyAlignment="1" applyProtection="1" pivotButton="0" quotePrefix="0" xfId="0">
      <alignment horizontal="center" vertical="center"/>
      <protection locked="1" hidden="1"/>
    </xf>
    <xf numFmtId="0" fontId="35" fillId="8" borderId="17" applyAlignment="1" applyProtection="1" pivotButton="0" quotePrefix="0" xfId="0">
      <alignment horizontal="center" vertical="center"/>
      <protection locked="1" hidden="1"/>
    </xf>
    <xf numFmtId="14" fontId="71" fillId="8" borderId="17" applyAlignment="1" applyProtection="1" pivotButton="0" quotePrefix="0" xfId="0">
      <alignment horizontal="center" vertical="center"/>
      <protection locked="1" hidden="1"/>
    </xf>
    <xf numFmtId="0" fontId="35" fillId="8" borderId="8" applyAlignment="1" applyProtection="1" pivotButton="0" quotePrefix="0" xfId="0">
      <alignment horizontal="center" vertical="center"/>
      <protection locked="1" hidden="1"/>
    </xf>
    <xf numFmtId="0" fontId="43" fillId="8" borderId="12" applyAlignment="1" pivotButton="0" quotePrefix="0" xfId="0">
      <alignment horizontal="center" vertical="center"/>
    </xf>
    <xf numFmtId="0" fontId="43" fillId="5" borderId="25" applyAlignment="1" pivotButton="0" quotePrefix="0" xfId="0">
      <alignment horizontal="center" vertical="center"/>
    </xf>
    <xf numFmtId="0" fontId="43" fillId="5" borderId="9" applyAlignment="1" pivotButton="0" quotePrefix="0" xfId="0">
      <alignment horizontal="center" vertical="center"/>
    </xf>
    <xf numFmtId="0" fontId="43" fillId="5" borderId="16" applyAlignment="1" pivotButton="0" quotePrefix="0" xfId="0">
      <alignment horizontal="center" vertical="center"/>
    </xf>
    <xf numFmtId="0" fontId="12" fillId="5" borderId="20" applyAlignment="1" applyProtection="1" pivotButton="0" quotePrefix="0" xfId="0">
      <alignment horizontal="center" vertical="center"/>
      <protection locked="1" hidden="1"/>
    </xf>
    <xf numFmtId="0" fontId="38" fillId="0" borderId="1" applyAlignment="1" pivotButton="0" quotePrefix="0" xfId="0">
      <alignment horizontal="left" vertical="center"/>
    </xf>
    <xf numFmtId="0" fontId="35" fillId="8" borderId="9" applyAlignment="1" applyProtection="1" pivotButton="0" quotePrefix="0" xfId="0">
      <alignment horizontal="center" vertical="center" wrapText="1"/>
      <protection locked="1" hidden="1"/>
    </xf>
    <xf numFmtId="0" fontId="0" fillId="0" borderId="6" applyAlignment="1" applyProtection="1" pivotButton="0" quotePrefix="0" xfId="0">
      <alignment horizontal="center" vertical="center" wrapText="1"/>
      <protection locked="1" hidden="1"/>
    </xf>
    <xf numFmtId="20" fontId="12" fillId="0" borderId="9" applyAlignment="1" applyProtection="1" pivotButton="0" quotePrefix="0" xfId="0">
      <alignment horizontal="left" vertical="center"/>
      <protection locked="1" hidden="1"/>
    </xf>
    <xf numFmtId="20" fontId="12" fillId="0" borderId="16" applyAlignment="1" applyProtection="1" pivotButton="0" quotePrefix="0" xfId="0">
      <alignment horizontal="left" vertical="center"/>
      <protection locked="1" hidden="1"/>
    </xf>
    <xf numFmtId="0" fontId="24" fillId="6" borderId="10" applyAlignment="1" applyProtection="1" pivotButton="0" quotePrefix="0" xfId="0">
      <alignment horizontal="center" vertical="center"/>
      <protection locked="1" hidden="1"/>
    </xf>
    <xf numFmtId="0" fontId="24" fillId="6" borderId="13" applyAlignment="1" applyProtection="1" pivotButton="0" quotePrefix="0" xfId="0">
      <alignment horizontal="center" vertical="center"/>
      <protection locked="1" hidden="1"/>
    </xf>
    <xf numFmtId="0" fontId="24" fillId="6" borderId="15" applyAlignment="1" applyProtection="1" pivotButton="0" quotePrefix="0" xfId="0">
      <alignment horizontal="center" vertical="center"/>
      <protection locked="1" hidden="1"/>
    </xf>
    <xf numFmtId="164" fontId="45" fillId="5" borderId="6" applyAlignment="1" applyProtection="1" pivotButton="0" quotePrefix="0" xfId="14">
      <alignment horizontal="center" vertical="center"/>
      <protection locked="1" hidden="1"/>
    </xf>
    <xf numFmtId="165" fontId="32" fillId="0" borderId="2" applyAlignment="1" pivotButton="0" quotePrefix="0" xfId="3">
      <alignment horizontal="center" vertical="center"/>
    </xf>
    <xf numFmtId="0" fontId="80" fillId="0" borderId="36" applyAlignment="1" pivotButton="0" quotePrefix="0" xfId="0">
      <alignment horizontal="left" vertical="center" wrapText="1"/>
    </xf>
    <xf numFmtId="0" fontId="0" fillId="0" borderId="33" pivotButton="0" quotePrefix="0" xfId="0"/>
    <xf numFmtId="0" fontId="0" fillId="0" borderId="34" pivotButton="0" quotePrefix="0" xfId="0"/>
    <xf numFmtId="0" fontId="47" fillId="0" borderId="8" applyAlignment="1" pivotButton="0" quotePrefix="0" xfId="9">
      <alignment horizontal="center" vertical="center"/>
    </xf>
    <xf numFmtId="0" fontId="0" fillId="0" borderId="8" pivotButton="0" quotePrefix="0" xfId="0"/>
    <xf numFmtId="0" fontId="47" fillId="0" borderId="6" applyAlignment="1" pivotButton="0" quotePrefix="0" xfId="9">
      <alignment horizontal="center" vertical="center"/>
    </xf>
    <xf numFmtId="0" fontId="0" fillId="0" borderId="15" pivotButton="0" quotePrefix="0" xfId="0"/>
    <xf numFmtId="164" fontId="45" fillId="5" borderId="6" applyAlignment="1" applyProtection="1" pivotButton="0" quotePrefix="0" xfId="14">
      <alignment horizontal="center" vertical="center"/>
      <protection locked="1" hidden="1"/>
    </xf>
    <xf numFmtId="14" fontId="12" fillId="0" borderId="2" applyAlignment="1" pivotButton="0" quotePrefix="0" xfId="0">
      <alignment horizontal="center" vertical="center"/>
    </xf>
    <xf numFmtId="14" fontId="0" fillId="0" borderId="2" applyAlignment="1" pivotButton="0" quotePrefix="0" xfId="0">
      <alignment vertical="center"/>
    </xf>
    <xf numFmtId="166" fontId="0" fillId="0" borderId="1" applyAlignment="1" pivotButton="0" quotePrefix="0" xfId="0">
      <alignment horizontal="center" vertical="center" wrapText="1"/>
    </xf>
    <xf numFmtId="165" fontId="32" fillId="0" borderId="2" applyAlignment="1" pivotButton="0" quotePrefix="0" xfId="3">
      <alignment horizontal="center" vertical="center"/>
    </xf>
    <xf numFmtId="166" fontId="0" fillId="0" borderId="1" applyAlignment="1" pivotButton="0" quotePrefix="0" xfId="0">
      <alignment horizontal="center" vertical="center" wrapText="1"/>
    </xf>
  </cellXfs>
  <cellStyles count="25">
    <cellStyle name="一般" xfId="0" builtinId="0"/>
    <cellStyle name="一般 2" xfId="1"/>
    <cellStyle name="超連結 3" xfId="2"/>
    <cellStyle name="一般 2 2" xfId="3"/>
    <cellStyle name="一般_門市基本資料" xfId="4"/>
    <cellStyle name="百分比 2" xfId="5"/>
    <cellStyle name="一般 4" xfId="6"/>
    <cellStyle name="一般 2 10" xfId="7"/>
    <cellStyle name="一般 2 2 5" xfId="8"/>
    <cellStyle name="一般 3" xfId="9"/>
    <cellStyle name="百分比 2 2" xfId="10"/>
    <cellStyle name="一般 2 2 2 4" xfId="11"/>
    <cellStyle name="百分比 2 4" xfId="12"/>
    <cellStyle name="一般 32" xfId="13"/>
    <cellStyle name="百分比" xfId="14" builtinId="5"/>
    <cellStyle name="一般 2 4 2 2 2 10" xfId="15"/>
    <cellStyle name="標準_LAWSON月次報告推移表_20110421" xfId="16"/>
    <cellStyle name="一般 5 6" xfId="17"/>
    <cellStyle name="一般 5" xfId="18"/>
    <cellStyle name="Normal" xfId="19"/>
    <cellStyle name="一般 3 2" xfId="20"/>
    <cellStyle name="一般 6" xfId="21"/>
    <cellStyle name="一般 7" xfId="22"/>
    <cellStyle name="一般 2 3" xfId="23"/>
    <cellStyle name="一般 8" xfId="24"/>
  </cellStyles>
  <dxfs count="39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
        </patternFill>
      </fill>
    </dxf>
    <dxf>
      <font>
        <color rgb="FF9C0006"/>
      </font>
      <fill>
        <patternFill>
          <bgColor rgb="FFFFC7CE"/>
        </patternFill>
      </fill>
    </dxf>
    <dxf>
      <fill>
        <patternFill>
          <bgColor theme="5" tint="0.7999816888943144"/>
        </patternFill>
      </fill>
    </dxf>
    <dxf>
      <font>
        <color rgb="FF9C0006"/>
      </font>
      <fill>
        <patternFill>
          <bgColor rgb="FFFFC7CE"/>
        </patternFill>
      </fill>
    </dxf>
    <dxf>
      <fill>
        <patternFill>
          <bgColor theme="5" tint="0.7999816888943144"/>
        </patternFill>
      </fill>
    </dxf>
    <dxf>
      <font>
        <color rgb="FF9C0006"/>
      </font>
      <fill>
        <patternFill>
          <bgColor rgb="FFFFC7CE"/>
        </patternFill>
      </fill>
    </dxf>
    <dxf>
      <fill>
        <patternFill>
          <bgColor theme="5" tint="0.7999816888943144"/>
        </patternFill>
      </fill>
    </dxf>
    <dxf>
      <font>
        <color rgb="FF9C0006"/>
      </font>
      <fill>
        <patternFill>
          <bgColor rgb="FFFFC7CE"/>
        </patternFill>
      </fill>
    </dxf>
    <dxf>
      <fill>
        <patternFill>
          <bgColor theme="5" tint="0.799981688894314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ont>
        <b val="1"/>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ont>
        <b val="1"/>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val="1"/>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val="1"/>
        <color theme="0"/>
      </font>
      <fill>
        <patternFill>
          <bgColor rgb="FFFF0000"/>
        </patternFill>
      </fill>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val="1"/>
        <color rgb="FFFF0000"/>
      </font>
    </dxf>
    <dxf>
      <fill>
        <patternFill>
          <bgColor theme="5" tint="0.5999633777886288"/>
        </patternFill>
      </fill>
    </dxf>
    <dxf>
      <fill>
        <patternFill>
          <bgColor theme="8" tint="0.7999816888943144"/>
        </patternFill>
      </fill>
    </dxf>
    <dxf>
      <font>
        <b val="1"/>
        <color rgb="FFFF0000"/>
      </font>
    </dxf>
    <dxf>
      <fill>
        <patternFill>
          <bgColor rgb="FFFF0000"/>
        </patternFill>
      </fill>
    </dxf>
    <dxf>
      <font>
        <b val="1"/>
        <color rgb="FFFF0000"/>
      </font>
    </dxf>
    <dxf>
      <fill>
        <patternFill>
          <bgColor rgb="FFFF0000"/>
        </patternFill>
      </fill>
    </dxf>
    <dxf>
      <fill>
        <patternFill>
          <bgColor rgb="FFFF0000"/>
        </patternFill>
      </fill>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ill>
        <patternFill>
          <bgColor rgb="FFFF0000"/>
        </patternFill>
      </fill>
    </dxf>
    <dxf>
      <fill>
        <patternFill>
          <bgColor rgb="FFFF0000"/>
        </patternFill>
      </fill>
    </dxf>
    <dxf>
      <fill>
        <patternFill>
          <bgColor theme="5" tint="0.5999633777886288"/>
        </patternFill>
      </fill>
    </dxf>
    <dxf>
      <fill>
        <patternFill>
          <bgColor theme="8" tint="0.7999816888943144"/>
        </patternFill>
      </fill>
    </dxf>
    <dxf>
      <fill>
        <patternFill>
          <bgColor theme="5" tint="0.5999633777886288"/>
        </patternFill>
      </fill>
    </dxf>
    <dxf>
      <fill>
        <patternFill>
          <bgColor rgb="FFFF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externalLink" Target="/xl/externalLinks/externalLink1.xml" Id="rId14" /><Relationship Type="http://schemas.openxmlformats.org/officeDocument/2006/relationships/externalLink" Target="/xl/externalLinks/externalLink2.xml" Id="rId15" /><Relationship Type="http://schemas.openxmlformats.org/officeDocument/2006/relationships/externalLink" Target="/xl/externalLinks/externalLink3.xml" Id="rId16" /><Relationship Type="http://schemas.openxmlformats.org/officeDocument/2006/relationships/externalLink" Target="/xl/externalLinks/externalLink4.xml" Id="rId17" /><Relationship Type="http://schemas.openxmlformats.org/officeDocument/2006/relationships/styles" Target="styles.xml" Id="rId18" /><Relationship Type="http://schemas.openxmlformats.org/officeDocument/2006/relationships/theme" Target="theme/theme1.xml" Id="rId19" /></Relationships>
</file>

<file path=xl/externalLinks/_rels/externalLink1.xml.rels><Relationships xmlns="http://schemas.openxmlformats.org/package/2006/relationships"><Relationship Type="http://schemas.openxmlformats.org/officeDocument/2006/relationships/externalLinkPath" Target="file:///S:\&#21271;&#19968;&#34892;&#25919;&#21312;\&#29618;&#21535;-&#38272;&#24066;&#22522;&#26412;&#36039;&#26009;\21-1000.XLS" TargetMode="External" Id="rId1" /></Relationships>
</file>

<file path=xl/externalLinks/_rels/externalLink2.xml.rels><Relationships xmlns="http://schemas.openxmlformats.org/package/2006/relationships"><Relationship Type="http://schemas.openxmlformats.org/officeDocument/2006/relationships/externalLinkPath" Target="/SynologyDrive/TOSHIBA/HL/HL-TM&#20132;&#27231;7&#29256;.xlsx" TargetMode="External" Id="rId1" /></Relationships>
</file>

<file path=xl/externalLinks/_rels/externalLink3.xml.rels><Relationships xmlns="http://schemas.openxmlformats.org/package/2006/relationships"><Relationship Type="http://schemas.openxmlformats.org/officeDocument/2006/relationships/externalLinkPath" Target="http://hilife-moss/&#21271;&#19968;&#34892;&#25919;&#21312;/&#29618;&#21535;-&#38272;&#24066;&#22522;&#26412;&#36039;&#26009;/21-1000.XLS" TargetMode="External" Id="rId1" /></Relationships>
</file>

<file path=xl/externalLinks/_rels/externalLink4.xml.rels><Relationships xmlns="http://schemas.openxmlformats.org/package/2006/relationships"><Relationship Type="http://schemas.openxmlformats.org/officeDocument/2006/relationships/externalLinkPath" Target="file:///E:\&#34389;&#36774;&#20844;&#29992;&#27284;&#26696;\&#21312;&#36774;&#27365;&#31383;\&#34389;&#21209;&#36039;&#26009;\R12-&#23458;&#35380;&#20998;&#26512;.XLS"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6"/>
  <sheetViews>
    <sheetView zoomScale="90" zoomScaleNormal="90" workbookViewId="0">
      <pane ySplit="14" topLeftCell="A156" activePane="bottomLeft" state="frozen"/>
      <selection activeCell="Z18" sqref="Z18"/>
      <selection pane="bottomLeft" activeCell="F161" sqref="F161"/>
    </sheetView>
  </sheetViews>
  <sheetFormatPr baseColWidth="8" defaultColWidth="11.19921875" defaultRowHeight="15" customHeight="1"/>
  <cols>
    <col width="14.59765625" bestFit="1" customWidth="1" style="230" min="1" max="1"/>
    <col width="13.796875" customWidth="1" style="230" min="2" max="2"/>
    <col width="11.3984375" customWidth="1" style="230" min="3" max="6"/>
    <col width="11.3984375" customWidth="1" style="92" min="7" max="7"/>
    <col width="11.3984375" customWidth="1" style="230" min="8" max="8"/>
    <col width="11.3984375" customWidth="1" style="93" min="9" max="9"/>
    <col width="11.3984375" customWidth="1" style="230" min="10" max="11"/>
    <col width="11.3984375" customWidth="1" style="231" min="12" max="12"/>
    <col width="11.3984375" customWidth="1" style="92" min="13" max="13"/>
    <col width="11.3984375" customWidth="1" style="102" min="14" max="14"/>
    <col width="11.3984375" customWidth="1" style="231" min="15" max="15"/>
    <col hidden="1" width="32.796875" customWidth="1" style="230" min="16" max="16"/>
    <col width="11.19921875" customWidth="1" style="230" min="17" max="22"/>
    <col width="11.19921875" customWidth="1" style="92" min="23" max="23"/>
    <col width="13.69921875" bestFit="1" customWidth="1" style="230" min="24" max="25"/>
    <col width="11.19921875" customWidth="1" style="230" min="26" max="41"/>
    <col width="11.19921875" customWidth="1" style="230" min="42" max="16384"/>
  </cols>
  <sheetData>
    <row r="1" ht="12.6" customHeight="1" s="127">
      <c r="A1" s="203" t="n">
        <v>45748</v>
      </c>
      <c r="B1" s="129" t="inlineStr">
        <is>
          <t>2025/07/01</t>
        </is>
      </c>
      <c r="C1" s="200" t="inlineStr">
        <is>
          <t>PMQ2</t>
        </is>
      </c>
      <c r="D1" s="200" t="inlineStr">
        <is>
          <t>STAR</t>
        </is>
      </c>
      <c r="E1" s="245" t="inlineStr">
        <is>
          <t>EDC</t>
        </is>
      </c>
      <c r="F1" s="240" t="inlineStr">
        <is>
          <t>永福</t>
        </is>
      </c>
      <c r="G1" s="239">
        <f t="array" ref="G1">IFERROR(HYPERLINK("#" &amp; ADDRESS(MIN(IF(ISNUMBER(SEARCH(F1, A15:AA300)), ROW(A15:AA300), 10000000000)), MIN(IF(ISNUMBER(SEARCH(F1, A15:AA300)), COLUMN(A15:AA300), 10000000000))), "搜索"), "未找到")</f>
        <v/>
      </c>
      <c r="H1" s="131" t="n"/>
      <c r="I1" s="132" t="n"/>
      <c r="J1" s="131" t="n"/>
      <c r="K1" s="131" t="n"/>
      <c r="L1" s="133" t="n"/>
      <c r="M1" s="130" t="n"/>
      <c r="N1" s="134" t="n"/>
      <c r="O1" s="133" t="n"/>
      <c r="P1" s="131" t="n"/>
      <c r="Q1" s="131" t="n"/>
      <c r="R1" s="131" t="n"/>
      <c r="S1" s="131" t="n"/>
      <c r="W1" s="133" t="n"/>
    </row>
    <row r="2" ht="19.95" customHeight="1" s="127">
      <c r="A2" s="135">
        <f>IFERROR(HYPERLINK("#'門市主檔'!A"&amp;MATCH(A15,門市主檔!A15:A305,0)+14, "新北一部"), "查無店編")</f>
        <v/>
      </c>
      <c r="B2" s="136">
        <f>IFERROR(HYPERLINK("#'門市主檔'!A"&amp;MATCH(A224,門市主檔!A:A,0), "統計"), "查無店編")</f>
        <v/>
      </c>
      <c r="C2" s="137" t="inlineStr">
        <is>
          <t>石門區</t>
        </is>
      </c>
      <c r="D2" s="138" t="inlineStr">
        <is>
          <t>三芝區</t>
        </is>
      </c>
      <c r="E2" s="138" t="inlineStr">
        <is>
          <t>淡水區</t>
        </is>
      </c>
      <c r="F2" s="138" t="inlineStr">
        <is>
          <t>金山區</t>
        </is>
      </c>
      <c r="G2" s="138" t="inlineStr">
        <is>
          <t>林口區</t>
        </is>
      </c>
      <c r="H2" s="138" t="inlineStr">
        <is>
          <t>八里區</t>
        </is>
      </c>
      <c r="I2" s="138" t="inlineStr">
        <is>
          <t>五股區</t>
        </is>
      </c>
      <c r="J2" s="139" t="n"/>
      <c r="K2" s="138" t="inlineStr">
        <is>
          <t>蘆洲區</t>
        </is>
      </c>
      <c r="L2" s="138" t="inlineStr">
        <is>
          <t>三重區</t>
        </is>
      </c>
      <c r="M2" s="138" t="inlineStr">
        <is>
          <t>新莊區</t>
        </is>
      </c>
      <c r="N2" s="138" t="inlineStr">
        <is>
          <t>泰山區</t>
        </is>
      </c>
      <c r="O2" s="140" t="inlineStr">
        <is>
          <t>板橋區</t>
        </is>
      </c>
      <c r="P2" s="142" t="inlineStr">
        <is>
          <t>+</t>
        </is>
      </c>
      <c r="Q2" s="142" t="inlineStr">
        <is>
          <t>(定保)</t>
        </is>
      </c>
      <c r="R2" s="142" t="inlineStr">
        <is>
          <t>(定保)</t>
        </is>
      </c>
      <c r="S2" s="143" t="inlineStr">
        <is>
          <t>-</t>
        </is>
      </c>
      <c r="W2" s="231" t="n"/>
    </row>
    <row r="3" ht="18.6" customHeight="1" s="127">
      <c r="A3" s="141" t="inlineStr">
        <is>
          <t>門市數量(210)</t>
        </is>
      </c>
      <c r="B3" s="206">
        <f>SUM(C3:O3)</f>
        <v/>
      </c>
      <c r="C3" s="210">
        <f>COUNTIF($D$15:$D$303,C2)</f>
        <v/>
      </c>
      <c r="D3" s="211">
        <f>COUNTIF($D$15:$D$303,D2)</f>
        <v/>
      </c>
      <c r="E3" s="211">
        <f>COUNTIF($D$15:$D$303,E2)</f>
        <v/>
      </c>
      <c r="F3" s="211">
        <f>COUNTIF($D$15:$D$303,F2)</f>
        <v/>
      </c>
      <c r="G3" s="211">
        <f>COUNTIF($D$15:$D$303,G2)</f>
        <v/>
      </c>
      <c r="H3" s="211">
        <f>COUNTIF($D$15:$D$303,H2)</f>
        <v/>
      </c>
      <c r="I3" s="211">
        <f>COUNTIF($D$15:$D$303,I2)</f>
        <v/>
      </c>
      <c r="J3" s="211">
        <f>COUNTIF($D$15:$D$303,J2)</f>
        <v/>
      </c>
      <c r="K3" s="211">
        <f>COUNTIF($D$15:$D$303,K2)</f>
        <v/>
      </c>
      <c r="L3" s="211">
        <f>COUNTIF($D$15:$D$303,L2)</f>
        <v/>
      </c>
      <c r="M3" s="211">
        <f>COUNTIF($D$15:$D$303,M2)</f>
        <v/>
      </c>
      <c r="N3" s="211">
        <f>COUNTIF($D$15:$D$303,N2)</f>
        <v/>
      </c>
      <c r="O3" s="212">
        <f>COUNTIF($D$15:$D$303,O2)</f>
        <v/>
      </c>
      <c r="P3" s="131" t="n"/>
      <c r="W3" s="329" t="n"/>
    </row>
    <row r="4" ht="18.6" customHeight="1" s="127">
      <c r="A4" s="205" t="inlineStr">
        <is>
          <t>專案數量(161)</t>
        </is>
      </c>
      <c r="B4" s="206">
        <f>SUM(C4:O4)-COUNTIF(O:O,"已維修完工")</f>
        <v/>
      </c>
      <c r="C4" s="236">
        <f>COUNTIFS($D$15:$D$303,C2,$Z$15:$Z$303,"STAR")</f>
        <v/>
      </c>
      <c r="D4" s="237">
        <f>COUNTIFS($D$15:$D$303,D2,$Z$15:$Z$303,"STAR")</f>
        <v/>
      </c>
      <c r="E4" s="237">
        <f>COUNTIFS($D$15:$D$303,E2,$Z$15:$Z$303,"STAR")</f>
        <v/>
      </c>
      <c r="F4" s="237">
        <f>COUNTIFS($D$15:$D$303,F2,$Z$15:$Z$303,"STAR")</f>
        <v/>
      </c>
      <c r="G4" s="237">
        <f>COUNTIFS($D$15:$D$303,G2,$Z$15:$Z$303,"STAR")</f>
        <v/>
      </c>
      <c r="H4" s="237">
        <f>COUNTIFS($D$15:$D$303,H2,$Z$15:$Z$303,"STAR")</f>
        <v/>
      </c>
      <c r="I4" s="237">
        <f>COUNTIFS($D$15:$D$303,I2,$Z$15:$Z$303,"STAR")</f>
        <v/>
      </c>
      <c r="J4" s="237">
        <f>COUNTIFS($D$15:$D$303,J2,$Z$15:$Z$303,"STAR")</f>
        <v/>
      </c>
      <c r="K4" s="237">
        <f>COUNTIFS($D$15:$D$303,K2,$Z$15:$Z$303,"STAR")</f>
        <v/>
      </c>
      <c r="L4" s="237">
        <f>COUNTIFS($D$15:$D$303,L2,$Z$15:$Z$303,"STAR")</f>
        <v/>
      </c>
      <c r="M4" s="237">
        <f>COUNTIFS($D$15:$D$303,M2,$Z$15:$Z$303,"STAR")</f>
        <v/>
      </c>
      <c r="N4" s="237">
        <f>COUNTIFS($D$15:$D$303,N2,$Z$15:$Z$303,"STAR")</f>
        <v/>
      </c>
      <c r="O4" s="238">
        <f>COUNTIFS($D$15:$D$303,O2,$Z$15:$Z$303,"STAR")</f>
        <v/>
      </c>
      <c r="P4" s="131" t="n"/>
      <c r="Q4" s="142" t="n"/>
      <c r="R4" s="142" t="n"/>
      <c r="S4" s="142" t="n"/>
      <c r="W4" s="329" t="n"/>
    </row>
    <row r="5" hidden="1" ht="18.6" customFormat="1" customHeight="1" s="231">
      <c r="A5" s="242" t="inlineStr">
        <is>
          <t>撤店</t>
        </is>
      </c>
      <c r="B5" s="144">
        <f>SUM(C5:O5)</f>
        <v/>
      </c>
      <c r="C5" s="147">
        <f>COUNTIFS($D$15:$D$303,C2,$F$15:$F$303,"*撤店*")</f>
        <v/>
      </c>
      <c r="D5" s="148">
        <f>COUNTIFS($D$15:$D$303,D2,$F$15:$F$303,"*撤店*")</f>
        <v/>
      </c>
      <c r="E5" s="148">
        <f>COUNTIFS($D$15:$D$303,E2,$F$15:$F$303,"*撤店*")</f>
        <v/>
      </c>
      <c r="F5" s="148">
        <f>COUNTIFS($D$15:$D$303,F2,$F$15:$F$303,"*撤店*")</f>
        <v/>
      </c>
      <c r="G5" s="148">
        <f>COUNTIFS($D$15:$D$303,G2,$F$15:$F$303,"*撤店*")</f>
        <v/>
      </c>
      <c r="H5" s="148">
        <f>COUNTIFS($D$15:$D$303,H2,$F$15:$F$303,"*撤店*")</f>
        <v/>
      </c>
      <c r="I5" s="148">
        <f>COUNTIFS($D$15:$D$303,I2,$F$15:$F$303,"*撤店*")</f>
        <v/>
      </c>
      <c r="J5" s="149" t="n"/>
      <c r="K5" s="209">
        <f>COUNTIFS($D$15:$D$303,K2,$F$15:$F$303,"*撤店*")</f>
        <v/>
      </c>
      <c r="L5" s="148">
        <f>COUNTIFS($D$15:$D$303,L2,$F$15:$F$303,"*撤店*")</f>
        <v/>
      </c>
      <c r="M5" s="148">
        <f>COUNTIFS($D$15:$D$303,M2,$F$15:$F$303,"*撤店*")</f>
        <v/>
      </c>
      <c r="N5" s="148">
        <f>COUNTIFS($D$15:$D$303,N2,$F$15:$F$303,"*撤店*")</f>
        <v/>
      </c>
      <c r="O5" s="150">
        <f>COUNTIFS($D$15:$D$303,O2,$F$15:$F$303,"*撤店*")</f>
        <v/>
      </c>
      <c r="P5" s="133" t="n"/>
      <c r="Q5" s="133" t="n"/>
      <c r="R5" s="133" t="n"/>
      <c r="S5" s="133" t="n"/>
      <c r="W5" s="133" t="n"/>
    </row>
    <row r="6" hidden="1" ht="18.6" customFormat="1" customHeight="1" s="231">
      <c r="A6" s="243" t="inlineStr">
        <is>
          <t>新開</t>
        </is>
      </c>
      <c r="B6" s="146">
        <f>SUM(C6:O6)</f>
        <v/>
      </c>
      <c r="C6" s="233">
        <f>COUNTIFS($D$15:$D$300,C2,$F$15:$F$300,"新開")</f>
        <v/>
      </c>
      <c r="D6" s="234">
        <f>COUNTIFS($D$15:$D$300,D2,$F$15:$F$300,"新開")</f>
        <v/>
      </c>
      <c r="E6" s="234">
        <f>COUNTIFS($D$15:$D$300,E2,$F$15:$F$300,"新開")</f>
        <v/>
      </c>
      <c r="F6" s="234">
        <f>COUNTIFS($D$15:$D$300,F2,$F$15:$F$300,"新開")</f>
        <v/>
      </c>
      <c r="G6" s="234">
        <f>COUNTIFS($D$15:$D$300,G2,$F$15:$F$300,"新開")</f>
        <v/>
      </c>
      <c r="H6" s="234">
        <f>COUNTIFS($D$15:$D$300,H2,$F$15:$F$300,"新開")</f>
        <v/>
      </c>
      <c r="I6" s="234">
        <f>COUNTIFS($D$15:$D$300,I2,$F$15:$F$300,"新開")</f>
        <v/>
      </c>
      <c r="J6" s="234">
        <f>COUNTIFS($D$15:$D$300,J2,$F$15:$F$300,"新開")</f>
        <v/>
      </c>
      <c r="K6" s="234">
        <f>COUNTIFS($D$15:$D$300,K2,$F$15:$F$300,"新開")</f>
        <v/>
      </c>
      <c r="L6" s="234">
        <f>COUNTIFS($D$15:$D$300,L2,$F$15:$F$300,"新開")</f>
        <v/>
      </c>
      <c r="M6" s="234">
        <f>COUNTIFS($D$15:$D$300,M2,$F$15:$F$300,"新開")</f>
        <v/>
      </c>
      <c r="N6" s="234">
        <f>COUNTIFS($D$15:$D$300,N2,$F$15:$F$300,"新開")</f>
        <v/>
      </c>
      <c r="O6" s="235">
        <f>COUNTIFS($D$15:$D$300,O2,$F$15:$F$300,"新開")</f>
        <v/>
      </c>
      <c r="P6" s="133" t="n"/>
      <c r="Q6" s="133" t="n"/>
      <c r="R6" s="133" t="n"/>
      <c r="S6" s="133" t="n"/>
      <c r="W6" s="133" t="n"/>
    </row>
    <row r="7" hidden="1" ht="18.6" customFormat="1" customHeight="1" s="231">
      <c r="A7" s="244" t="inlineStr">
        <is>
          <t>萊到店</t>
        </is>
      </c>
      <c r="B7" s="151">
        <f>SUM(C7:O7)</f>
        <v/>
      </c>
      <c r="C7" s="147">
        <f>COUNTIFS($G$15:$G$303,"*萊到店*",$D$15:$D$303,C2)</f>
        <v/>
      </c>
      <c r="D7" s="148">
        <f>COUNTIFS($G$15:$G$303,"*萊到店*",$D$15:$D$303,D2)</f>
        <v/>
      </c>
      <c r="E7" s="148">
        <f>COUNTIFS($G$15:$G$303,"*萊到店*",$D$15:$D$303,E2)</f>
        <v/>
      </c>
      <c r="F7" s="148">
        <f>COUNTIFS($G$15:$G$303,"*萊到店*",$D$15:$D$303,F2)</f>
        <v/>
      </c>
      <c r="G7" s="148">
        <f>COUNTIFS($G$15:$G$303,"*萊到店*",$D$15:$D$303,G2)</f>
        <v/>
      </c>
      <c r="H7" s="148">
        <f>COUNTIFS($G$15:$G$303,"*萊到店*",$D$15:$D$303,H2)</f>
        <v/>
      </c>
      <c r="I7" s="148">
        <f>COUNTIFS($G$15:$G$303,"*萊到店*",$D$15:$D$303,I2)</f>
        <v/>
      </c>
      <c r="J7" s="149" t="n"/>
      <c r="K7" s="148">
        <f>COUNTIFS($G$15:$G$303,"*萊到店*",$D$15:$D$303,K2)</f>
        <v/>
      </c>
      <c r="L7" s="148">
        <f>COUNTIFS($G$15:$G$303,"*萊到店*",$D$15:$D$303,L2)</f>
        <v/>
      </c>
      <c r="M7" s="148">
        <f>COUNTIFS($G$15:$G$303,"*萊到店*",$D$15:$D$303,M2)</f>
        <v/>
      </c>
      <c r="N7" s="148">
        <f>COUNTIFS($G$15:$G$303,"*萊到店*",$D$15:$D$303,N2)</f>
        <v/>
      </c>
      <c r="O7" s="150">
        <f>COUNTIFS($G$15:$G$303,"*萊到店*",$D$15:$D$303,O2)</f>
        <v/>
      </c>
      <c r="P7" s="133" t="n"/>
      <c r="Q7" s="133" t="n"/>
      <c r="R7" s="133" t="n"/>
      <c r="S7" s="133" t="n"/>
      <c r="W7" s="133" t="n"/>
    </row>
    <row r="8" ht="18.6" customHeight="1" s="127">
      <c r="A8" s="218" t="inlineStr">
        <is>
          <t>Q2 完工數量</t>
        </is>
      </c>
      <c r="B8" s="219">
        <f>SUM(C8:O8)</f>
        <v/>
      </c>
      <c r="C8" s="355">
        <f>COUNTIFS($D$15:$D$303,C2,$I$15:$I$303,$C$1)</f>
        <v/>
      </c>
      <c r="D8" s="356">
        <f>COUNTIFS($D$15:$D$303,D2,$I$15:$I$303,$C$1)</f>
        <v/>
      </c>
      <c r="E8" s="356">
        <f>COUNTIFS($D$15:$D$303,E2,$I$15:$I$303,$C$1)</f>
        <v/>
      </c>
      <c r="F8" s="356">
        <f>COUNTIFS($D$15:$D$303,F2,$I$15:$I$303,$C$1)</f>
        <v/>
      </c>
      <c r="G8" s="356">
        <f>COUNTIFS($D$15:$D$303,G2,$I$15:$I$303,$C$1)</f>
        <v/>
      </c>
      <c r="H8" s="356">
        <f>COUNTIFS($D$15:$D$303,H2,$I$15:$I$303,$C$1)</f>
        <v/>
      </c>
      <c r="I8" s="356">
        <f>COUNTIFS($D$15:$D$303,I2,$I$15:$I$303,$C$1)</f>
        <v/>
      </c>
      <c r="J8" s="356">
        <f>COUNTIFS($D$15:$D$303,J2,$I$15:$I$303,$C$1)</f>
        <v/>
      </c>
      <c r="K8" s="356">
        <f>COUNTIFS($D$15:$D$303,K2,$I$15:$I$303,$C$1)</f>
        <v/>
      </c>
      <c r="L8" s="356">
        <f>COUNTIFS($D$15:$D$303,L2,$I$15:$I$303,$C$1)</f>
        <v/>
      </c>
      <c r="M8" s="356">
        <f>COUNTIFS($D$15:$D$303,M2,$I$15:$I$303,$C$1)</f>
        <v/>
      </c>
      <c r="N8" s="356">
        <f>COUNTIFS($D$15:$D$303,N2,$I$15:$I$303,$C$1)</f>
        <v/>
      </c>
      <c r="O8" s="357">
        <f>COUNTIFS($D$15:$D$303,O2,$I$15:$I$303,$C$1)</f>
        <v/>
      </c>
      <c r="P8" s="131" t="n"/>
      <c r="Q8" s="131" t="n"/>
      <c r="R8" s="131" t="n"/>
      <c r="S8" s="131" t="n"/>
      <c r="W8" s="133" t="n"/>
    </row>
    <row r="9" ht="18.6" customFormat="1" customHeight="1" s="231">
      <c r="A9" s="220" t="inlineStr">
        <is>
          <t>剩餘門市</t>
        </is>
      </c>
      <c r="B9" s="221">
        <f>SUM(C9:O9)</f>
        <v/>
      </c>
      <c r="C9" s="154">
        <f>C3-C8-C6-C5</f>
        <v/>
      </c>
      <c r="D9" s="155">
        <f>D3-D8-D6-D5</f>
        <v/>
      </c>
      <c r="E9" s="155">
        <f>E3-E8-E6-E5</f>
        <v/>
      </c>
      <c r="F9" s="155">
        <f>F3-F8-F6-F5</f>
        <v/>
      </c>
      <c r="G9" s="155">
        <f>G3-G8-G6-G5</f>
        <v/>
      </c>
      <c r="H9" s="155">
        <f>H3-H8-H6-H5</f>
        <v/>
      </c>
      <c r="I9" s="155">
        <f>I3-I8-I6-I5</f>
        <v/>
      </c>
      <c r="J9" s="155">
        <f>J3-J8-J6-J5</f>
        <v/>
      </c>
      <c r="K9" s="155">
        <f>K3-K8-K6-K5</f>
        <v/>
      </c>
      <c r="L9" s="155">
        <f>L3-L8-L6-L5</f>
        <v/>
      </c>
      <c r="M9" s="155">
        <f>M3-M8-M6-M5</f>
        <v/>
      </c>
      <c r="N9" s="155">
        <f>N3-N8-N6-N5</f>
        <v/>
      </c>
      <c r="O9" s="248">
        <f>O3-O8-O6-O5</f>
        <v/>
      </c>
      <c r="P9" s="133" t="n"/>
      <c r="Q9" s="133" t="n"/>
      <c r="R9" s="133" t="n"/>
      <c r="S9" s="133" t="n"/>
      <c r="W9" s="133" t="n"/>
    </row>
    <row r="10" ht="18.6" customHeight="1" s="127">
      <c r="A10" s="152" t="inlineStr">
        <is>
          <t>專案完工數量</t>
        </is>
      </c>
      <c r="B10" s="153">
        <f>SUM(C10:O10)</f>
        <v/>
      </c>
      <c r="C10" s="213">
        <f>COUNTIFS($D$15:$D$300,C2,$R$15:$R$300,$D$1)</f>
        <v/>
      </c>
      <c r="D10" s="214">
        <f>COUNTIFS($D$15:$D$300,D2,$R$15:$R$300,$D$1)</f>
        <v/>
      </c>
      <c r="E10" s="214">
        <f>COUNTIFS($D$15:$D$300,E2,$R$15:$R$300,$D$1)</f>
        <v/>
      </c>
      <c r="F10" s="214">
        <f>COUNTIFS($D$15:$D$300,F2,$R$15:$R$300,$D$1)</f>
        <v/>
      </c>
      <c r="G10" s="214">
        <f>COUNTIFS($D$15:$D$300,G2,$R$15:$R$300,$D$1)</f>
        <v/>
      </c>
      <c r="H10" s="214">
        <f>COUNTIFS($D$15:$D$300,H2,$R$15:$R$300,$D$1)</f>
        <v/>
      </c>
      <c r="I10" s="214">
        <f>COUNTIFS($D$15:$D$300,I2,$R$15:$R$300,$D$1)</f>
        <v/>
      </c>
      <c r="J10" s="214">
        <f>COUNTIFS($D$15:$D$300,J2,$R$15:$R$300,$D$1)</f>
        <v/>
      </c>
      <c r="K10" s="214">
        <f>COUNTIFS($D$15:$D$300,K2,$R$15:$R$300,$D$1)</f>
        <v/>
      </c>
      <c r="L10" s="214">
        <f>COUNTIFS($D$15:$D$300,L2,$R$15:$R$300,$D$1)</f>
        <v/>
      </c>
      <c r="M10" s="214">
        <f>COUNTIFS($D$15:$D$300,M2,$R$15:$R$300,$D$1)</f>
        <v/>
      </c>
      <c r="N10" s="214">
        <f>COUNTIFS($D$15:$D$300,N2,$R$15:$R$300,$D$1)</f>
        <v/>
      </c>
      <c r="O10" s="214">
        <f>COUNTIFS($D$15:$D$300,O2,$R$15:$R$300,$D$1)</f>
        <v/>
      </c>
      <c r="P10" s="314" t="n"/>
      <c r="Q10" s="314" t="n"/>
      <c r="R10" s="313" t="n"/>
      <c r="S10" s="313" t="n"/>
      <c r="W10" s="133" t="n"/>
    </row>
    <row r="11" ht="18.6" customFormat="1" customHeight="1" s="231">
      <c r="A11" s="156" t="inlineStr">
        <is>
          <t>剩餘門市</t>
        </is>
      </c>
      <c r="B11" s="153">
        <f>SUM(C11:O11)</f>
        <v/>
      </c>
      <c r="C11" s="215">
        <f>C4-C10</f>
        <v/>
      </c>
      <c r="D11" s="216">
        <f>D4-D10</f>
        <v/>
      </c>
      <c r="E11" s="216">
        <f>E4-E10</f>
        <v/>
      </c>
      <c r="F11" s="216">
        <f>F4-F10</f>
        <v/>
      </c>
      <c r="G11" s="216">
        <f>G4-G10</f>
        <v/>
      </c>
      <c r="H11" s="216">
        <f>H4-H10</f>
        <v/>
      </c>
      <c r="I11" s="216">
        <f>I4-I10</f>
        <v/>
      </c>
      <c r="J11" s="216">
        <f>J4-J10</f>
        <v/>
      </c>
      <c r="K11" s="216">
        <f>K4-K10</f>
        <v/>
      </c>
      <c r="L11" s="216">
        <f>L4-L10</f>
        <v/>
      </c>
      <c r="M11" s="216">
        <f>M4-M10</f>
        <v/>
      </c>
      <c r="N11" s="216">
        <f>N4-N10</f>
        <v/>
      </c>
      <c r="O11" s="217">
        <f>O4-O10</f>
        <v/>
      </c>
      <c r="P11" s="133" t="n"/>
      <c r="Q11" s="133" t="n"/>
      <c r="R11" s="133" t="n"/>
      <c r="S11" s="133" t="n"/>
      <c r="W11" s="133" t="n"/>
    </row>
    <row r="12" ht="18.6" customHeight="1" s="127">
      <c r="A12" s="157" t="inlineStr">
        <is>
          <t>PMQ2 進度</t>
        </is>
      </c>
      <c r="B12" s="367">
        <f>B8/B3</f>
        <v/>
      </c>
      <c r="C12" s="249">
        <f>C8/(C3-C6)</f>
        <v/>
      </c>
      <c r="D12" s="250">
        <f>D8/(D3-D6)</f>
        <v/>
      </c>
      <c r="E12" s="250">
        <f>E8/(E3-E6)</f>
        <v/>
      </c>
      <c r="F12" s="250">
        <f>F8/(F3-F6)</f>
        <v/>
      </c>
      <c r="G12" s="250">
        <f>G8/(G3-G6)</f>
        <v/>
      </c>
      <c r="H12" s="250">
        <f>H8/(H3-H6)</f>
        <v/>
      </c>
      <c r="I12" s="250">
        <f>I8/(I3-I6)</f>
        <v/>
      </c>
      <c r="J12" s="250">
        <f>J8/(J3-J6)</f>
        <v/>
      </c>
      <c r="K12" s="250">
        <f>K8/(K3-K6)</f>
        <v/>
      </c>
      <c r="L12" s="250">
        <f>L8/(L3-L6)</f>
        <v/>
      </c>
      <c r="M12" s="250">
        <f>M8/(M3-M6)</f>
        <v/>
      </c>
      <c r="N12" s="250">
        <f>N8/(N3-N6)</f>
        <v/>
      </c>
      <c r="O12" s="251">
        <f>O8/(O3-O6)</f>
        <v/>
      </c>
      <c r="P12" s="131" t="n"/>
      <c r="Q12" s="131" t="n"/>
      <c r="R12" s="131" t="n"/>
      <c r="S12" s="131" t="n"/>
      <c r="W12" s="133" t="n"/>
    </row>
    <row r="13" ht="18.6" customHeight="1" s="127">
      <c r="A13" s="157" t="inlineStr">
        <is>
          <t>發票機專案進度</t>
        </is>
      </c>
      <c r="B13" s="367">
        <f>B10/B4</f>
        <v/>
      </c>
      <c r="C13" s="222">
        <f>C10/C4</f>
        <v/>
      </c>
      <c r="D13" s="158">
        <f>D10/D4</f>
        <v/>
      </c>
      <c r="E13" s="158">
        <f>E10/E4</f>
        <v/>
      </c>
      <c r="F13" s="158">
        <f>F10/F4</f>
        <v/>
      </c>
      <c r="G13" s="158">
        <f>G10/G4</f>
        <v/>
      </c>
      <c r="H13" s="158">
        <f>H10/H4</f>
        <v/>
      </c>
      <c r="I13" s="158">
        <f>I10/I4</f>
        <v/>
      </c>
      <c r="J13" s="158">
        <f>J10/J4</f>
        <v/>
      </c>
      <c r="K13" s="158">
        <f>K10/K4</f>
        <v/>
      </c>
      <c r="L13" s="158">
        <f>L10/L4</f>
        <v/>
      </c>
      <c r="M13" s="158">
        <f>M10/M4</f>
        <v/>
      </c>
      <c r="N13" s="158">
        <f>N10/N4</f>
        <v/>
      </c>
      <c r="O13" s="159">
        <f>O10/O4</f>
        <v/>
      </c>
      <c r="P13" s="131" t="n"/>
      <c r="Q13" s="131" t="n"/>
      <c r="R13" s="131" t="n"/>
      <c r="S13" s="131" t="n"/>
      <c r="W13" s="133" t="n"/>
    </row>
    <row r="14" ht="34.8" customHeight="1" s="127">
      <c r="A14" s="160" t="inlineStr">
        <is>
          <t>門市編號</t>
        </is>
      </c>
      <c r="B14" s="160" t="inlineStr">
        <is>
          <t>門市名稱</t>
        </is>
      </c>
      <c r="C14" s="160" t="inlineStr">
        <is>
          <t>縣市別</t>
        </is>
      </c>
      <c r="D14" s="160" t="inlineStr">
        <is>
          <t>鄉鎮市區</t>
        </is>
      </c>
      <c r="E14" s="160" t="inlineStr">
        <is>
          <t>工程師</t>
        </is>
      </c>
      <c r="F14" s="160" t="inlineStr">
        <is>
          <t>門市狀態</t>
        </is>
      </c>
      <c r="G14" s="160" t="inlineStr">
        <is>
          <t>門市屬性</t>
        </is>
      </c>
      <c r="H14" s="160" t="inlineStr">
        <is>
          <t>保養單</t>
        </is>
      </c>
      <c r="I14" s="161" t="inlineStr">
        <is>
          <t>PMQ2
檢核</t>
        </is>
      </c>
      <c r="J14" s="162" t="inlineStr">
        <is>
          <t>完工檢核2</t>
        </is>
      </c>
      <c r="K14" s="163" t="inlineStr">
        <is>
          <t>iM筆數</t>
        </is>
      </c>
      <c r="L14" s="161" t="inlineStr">
        <is>
          <t>iMainte</t>
        </is>
      </c>
      <c r="M14" s="316" t="inlineStr">
        <is>
          <t>專案檢核</t>
        </is>
      </c>
      <c r="N14" s="316" t="inlineStr">
        <is>
          <t>HUB</t>
        </is>
      </c>
      <c r="O14" s="164" t="inlineStr">
        <is>
          <t>完工檢核</t>
        </is>
      </c>
      <c r="P14" s="164" t="inlineStr">
        <is>
          <t>完工確認</t>
        </is>
      </c>
      <c r="Q14" s="326" t="inlineStr">
        <is>
          <t>EDC
檢核</t>
        </is>
      </c>
      <c r="R14" s="326" t="inlineStr">
        <is>
          <t>發票機
檢核</t>
        </is>
      </c>
      <c r="S14" s="327" t="inlineStr">
        <is>
          <t>發票機
更換日期</t>
        </is>
      </c>
      <c r="T14" s="328" t="inlineStr">
        <is>
          <t>數量</t>
        </is>
      </c>
      <c r="U14" s="328" t="inlineStr">
        <is>
          <t>發票機
維修更換</t>
        </is>
      </c>
      <c r="V14" s="328" t="inlineStr">
        <is>
          <t>數量修正</t>
        </is>
      </c>
      <c r="W14" s="328" t="inlineStr">
        <is>
          <t>HUB</t>
        </is>
      </c>
      <c r="X14" s="229" t="inlineStr">
        <is>
          <t>發票機1</t>
        </is>
      </c>
      <c r="Y14" s="229" t="inlineStr">
        <is>
          <t>發票機2</t>
        </is>
      </c>
      <c r="Z14" s="241" t="inlineStr">
        <is>
          <t>專案</t>
        </is>
      </c>
      <c r="AA14" s="230">
        <f>COUNTIF(Z:Z,"STAR")</f>
        <v/>
      </c>
    </row>
    <row r="15" ht="15.6" customHeight="1" s="127">
      <c r="A15" s="165" t="inlineStr">
        <is>
          <t>D070</t>
        </is>
      </c>
      <c r="B15" s="166">
        <f>VLOOKUP(A15,'0919門市清單主檔'!B:C,2,FALSE)</f>
        <v/>
      </c>
      <c r="C15" s="167">
        <f>VLOOKUP($A15,'0919門市清單主檔'!B:V,20,FALSE)</f>
        <v/>
      </c>
      <c r="D15" s="168">
        <f>VLOOKUP($A15,'0919門市清單主檔'!B:V,21,FALSE)</f>
        <v/>
      </c>
      <c r="E15" s="169">
        <f>VLOOKUP(D15,區域表!A:B,2,FALSE)</f>
        <v/>
      </c>
      <c r="F15" s="170">
        <f>IFERROR(IF(VLOOKUP(A15,門市狀態!A:D,4,FALSE)=0,"",VLOOKUP(A15,門市狀態!A:D,4,FALSE)),"")</f>
        <v/>
      </c>
      <c r="G15" s="171" t="n"/>
      <c r="H15" s="172">
        <f>IF(I15&gt;0,(TEXT(I15,"yyyymmdd")&amp;$S$2&amp;A15&amp;$S$2&amp;B15&amp;$Q$2),"")</f>
        <v/>
      </c>
      <c r="I15" s="173">
        <f t="array" ref="I15">IF(AND(SUMPRODUCT((IM!$F$2:$F$1812=A15)*(ISNUMBER(SEARCH("PMQ2", IM!$AC$2:$AC$1812))))&gt;0), "PMQ2", "")</f>
        <v/>
      </c>
      <c r="J15" s="174">
        <f t="array" ref="J15">IFERROR(INDEX(IM!$AM$2:$AM$9964, MATCH(1, (IM!$F$2:$F$9964=A15) * (ISNUMBER(SEARCH($C$1, IM!$AC$2:$AC$9964))), 0)), "")</f>
        <v/>
      </c>
      <c r="K15" s="145">
        <f t="array" ref="K15">SUMPRODUCT((IM!$F$2:$F$9812=A15)*(IM!$AD$2:$AD$9812="O")*(ISNUMBER(SEARCH("PMQ2", IM!$AC$2:$AC$9812))))</f>
        <v/>
      </c>
      <c r="L15" s="207">
        <f t="array" ref="L15">IF(K15&gt;0,IFERROR(HYPERLINK("#'IM'!AC"&amp;MATCH(1,(IM!$F$1:$F$7512=A15)*(ISNUMBER(SEARCH("PMQ2",IM!$AC$1:$AC$7512))),0),"檢核"),"未登錄"),"")</f>
        <v/>
      </c>
      <c r="M15" s="346">
        <f>Q15&amp;IF(R15&lt;&gt;"",$P$2,"")&amp;R15</f>
        <v/>
      </c>
      <c r="N15" s="317">
        <f t="array" ref="N15">IF(AND(
    SUMPRODUCT(
        (IM!$F$2:$F$1812=A15) *
        ISNUMBER(SEARCH("HUB", IM!$AC$2:$AC$1812)) *
        (IM!$X$2:$X$1812&gt;=$A$1) *
        (IM!$X$2:$X$1812&lt;=$B$1)*(W15="HUB")
    ) &gt; 0
), "HUB", "")</f>
        <v/>
      </c>
      <c r="O15" s="349">
        <f>IF(I15="","未到店",
IF(AND(S15&gt;I15, R15="STAR", NOT(AND(G15&lt;&gt;"萊到店 WebPOS", Q15&lt;&gt;"EDC"))), "完工已補裝",
IF(AND(G15&lt;&gt;"萊到店 WebPOS", Q15&lt;&gt;"EDC"), "EDC異常",
IF(AND(W15="HUB", N15=""), "HUB異常",
IF(OR(AND(Z15="STAR", R15="STAR"), AND(Z15&lt;&gt;"STAR", R15="")), "已完工", "STAR異常")
))))</f>
        <v/>
      </c>
      <c r="P15" s="320">
        <f>(TEXT(I15,"yyyymmdd"))&amp;$S$2&amp;A15&amp;$S$2&amp;B15&amp;$Q$2</f>
        <v/>
      </c>
      <c r="Q15" s="330">
        <f t="array" ref="Q15">IF(AND(SUMPRODUCT((IM!$F$2:$F$1812=A15)*(ISNUMBER(SEARCH("EDC", IM!$AC$2:$AC$1812))))&gt;0), "EDC", "")</f>
        <v/>
      </c>
      <c r="R15" s="331">
        <f t="array" ref="R15">IF(AND(SUMPRODUCT((IM!$F$2:$F$1812=A15)*(ISNUMBER(SEARCH("STAR", IM!$AC$2:$AC$1812))))&gt;0), "STAR", "")</f>
        <v/>
      </c>
      <c r="S15" s="332">
        <f t="array" ref="S15">IFERROR(INDEX(IM!$X$2:$X$595, MATCH(1, (IM!$F$2:$F$595=A15) * (ISNUMBER(SEARCH($D$1, IM!$AC$2:$AC$595))), 0)), "")</f>
        <v/>
      </c>
      <c r="T15" s="333">
        <f>IF(AND(X15&lt;&gt;"", Y15&lt;&gt;""), 2, IF(OR(X15&lt;&gt;"", Y15&lt;&gt;""), 1, 0))</f>
        <v/>
      </c>
      <c r="U15" s="333" t="n"/>
      <c r="V15" s="351">
        <f>IF(OR(R15="STAR", T15="", U15=""), T15,
"總數：" &amp; T15 &amp; CHAR(10) &amp;
"已維修：" &amp; U15 &amp; CHAR(10) &amp;
"未更換：" &amp; (T15 - U15))</f>
        <v/>
      </c>
      <c r="W15" s="334">
        <f>IF(VLOOKUP(A15,'0919門市清單主檔'!B:E,4,FALSE)=0,"",VLOOKUP(A15,'0919門市清單主檔'!B:E,4,FALSE))</f>
        <v/>
      </c>
      <c r="X15" s="227" t="inlineStr">
        <is>
          <t>8155002427</t>
        </is>
      </c>
      <c r="Y15" s="228" t="inlineStr">
        <is>
          <t>8155002428</t>
        </is>
      </c>
      <c r="Z15" s="231">
        <f>IF(T15&gt;0,"STAR","")</f>
        <v/>
      </c>
    </row>
    <row r="16" ht="15.6" customHeight="1" s="127">
      <c r="A16" s="165" t="n">
        <v>3818</v>
      </c>
      <c r="B16" s="166">
        <f>VLOOKUP(A16,'0919門市清單主檔'!B:C,2,FALSE)</f>
        <v/>
      </c>
      <c r="C16" s="167">
        <f>VLOOKUP($A16,'0919門市清單主檔'!B:V,20,FALSE)</f>
        <v/>
      </c>
      <c r="D16" s="168">
        <f>VLOOKUP($A16,'0919門市清單主檔'!B:V,21,FALSE)</f>
        <v/>
      </c>
      <c r="E16" s="169">
        <f>VLOOKUP(D16,區域表!A:B,2,FALSE)</f>
        <v/>
      </c>
      <c r="F16" s="170">
        <f>IFERROR(IF(VLOOKUP(A16,門市狀態!A:D,4,FALSE)=0,"",VLOOKUP(A16,門市狀態!A:D,4,FALSE)),"")</f>
        <v/>
      </c>
      <c r="G16" s="171" t="n"/>
      <c r="H16" s="172">
        <f>IF(I16&gt;0,(TEXT(I16,"yyyymmdd")&amp;$S$2&amp;A16&amp;$S$2&amp;B16&amp;$Q$2),"")</f>
        <v/>
      </c>
      <c r="I16" s="175">
        <f t="array" ref="I16">IF(AND(SUMPRODUCT((IM!$F$2:$F$1812=A16)*(ISNUMBER(SEARCH("PMQ2", IM!$AC$2:$AC$1812))))&gt;0), "PMQ2", "")</f>
        <v/>
      </c>
      <c r="J16" s="174">
        <f t="array" ref="J16">IFERROR(INDEX(IM!$AM$2:$AM$9964, MATCH(1, (IM!$F$2:$F$9964=A16) * (ISNUMBER(SEARCH($C$1, IM!$AC$2:$AC$9964))), 0)), "")</f>
        <v/>
      </c>
      <c r="K16" s="145">
        <f t="array" ref="K16">SUMPRODUCT((IM!$F$2:$F$9812=A16)*(IM!$AD$2:$AD$9812="O")*(ISNUMBER(SEARCH("PMQ2", IM!$AC$2:$AC$9812))))</f>
        <v/>
      </c>
      <c r="L16" s="208">
        <f t="array" ref="L16">IF(K16&gt;0,IFERROR(HYPERLINK("#'IM'!AC"&amp;MATCH(1,(IM!$F$1:$F$7512=A16)*(ISNUMBER(SEARCH("PMQ2",IM!$AC$1:$AC$7512))),0),"檢核"),"未登錄"),"")</f>
        <v/>
      </c>
      <c r="M16" s="347">
        <f>Q16&amp;IF(R16&lt;&gt;"",$P$2,"")&amp;R16</f>
        <v/>
      </c>
      <c r="N16" s="318">
        <f t="array" ref="N16">IF(AND(
    SUMPRODUCT(
        (IM!$F$2:$F$1812=A16) *
        ISNUMBER(SEARCH("HUB", IM!$AC$2:$AC$1812)) *
        (IM!$X$2:$X$1812&gt;=$A$1) *
        (IM!$X$2:$X$1812&lt;=$B$1)*(W16="HUB")
    ) &gt; 0
), "HUB", "")</f>
        <v/>
      </c>
      <c r="O16" s="349">
        <f>IF(I16="","未到店",
IF(AND(S16&gt;I16, R16="STAR", NOT(AND(G16&lt;&gt;"萊到店 WebPOS", Q16&lt;&gt;"EDC"))), "完工已補裝",
IF(AND(G16&lt;&gt;"萊到店 WebPOS", Q16&lt;&gt;"EDC"), "EDC異常",
IF(AND(W16="HUB", N16=""), "HUB異常",
IF(OR(AND(Z16="STAR", R16="STAR"), AND(Z16&lt;&gt;"STAR", R16="")), "已完工", "STAR異常")
))))</f>
        <v/>
      </c>
      <c r="P16" s="225">
        <f>(TEXT(I16,"yyyymmdd"))&amp;$S$2&amp;A16&amp;$S$2&amp;B16&amp;$Q$2</f>
        <v/>
      </c>
      <c r="Q16" s="335">
        <f t="array" ref="Q16">IF(AND(SUMPRODUCT((IM!$F$2:$F$1812=A16)*(ISNUMBER(SEARCH("EDC", IM!$AC$2:$AC$1812))))&gt;0), "EDC", "")</f>
        <v/>
      </c>
      <c r="R16" s="336">
        <f t="array" ref="R16">IF(AND(SUMPRODUCT((IM!$F$2:$F$1812=A16)*(ISNUMBER(SEARCH("STAR", IM!$AC$2:$AC$1812))))&gt;0), "STAR", "")</f>
        <v/>
      </c>
      <c r="S16" s="337">
        <f t="array" ref="S16">IFERROR(INDEX(IM!$X$2:$X$595, MATCH(1, (IM!$F$2:$F$595=A16) * (ISNUMBER(SEARCH($D$1, IM!$AC$2:$AC$595))), 0)), "")</f>
        <v/>
      </c>
      <c r="T16" s="333">
        <f>IF(AND(X16&lt;&gt;"", Y16&lt;&gt;""), 2, IF(OR(X16&lt;&gt;"", Y16&lt;&gt;""), 1, 0))</f>
        <v/>
      </c>
      <c r="U16" s="333" t="n"/>
      <c r="V16" s="351">
        <f>IF(OR(R16="STAR", T16="", U16=""), T16,
"總數：" &amp; T16 &amp; CHAR(10) &amp;
"已維修：" &amp; U16 &amp; CHAR(10) &amp;
"未更換：" &amp; (T16 - U16))</f>
        <v/>
      </c>
      <c r="W16" s="338">
        <f>IF(VLOOKUP(A16,'0919門市清單主檔'!B:E,4,FALSE)=0,"",VLOOKUP(A16,'0919門市清單主檔'!B:E,4,FALSE))</f>
        <v/>
      </c>
      <c r="Y16" s="231" t="inlineStr">
        <is>
          <t>8155001069</t>
        </is>
      </c>
      <c r="Z16" s="231">
        <f>IF(T16&gt;0,"STAR","")</f>
        <v/>
      </c>
    </row>
    <row r="17" ht="15.75" customHeight="1" s="127">
      <c r="A17" s="165" t="n">
        <v>3147</v>
      </c>
      <c r="B17" s="166">
        <f>VLOOKUP(A17,'0919門市清單主檔'!B:C,2,FALSE)</f>
        <v/>
      </c>
      <c r="C17" s="167">
        <f>VLOOKUP($A17,'0919門市清單主檔'!B:V,20,FALSE)</f>
        <v/>
      </c>
      <c r="D17" s="168">
        <f>VLOOKUP($A17,'0919門市清單主檔'!B:V,21,FALSE)</f>
        <v/>
      </c>
      <c r="E17" s="169">
        <f>VLOOKUP(D17,區域表!A:B,2,FALSE)</f>
        <v/>
      </c>
      <c r="F17" s="170">
        <f>IFERROR(IF(VLOOKUP(A17,門市狀態!A:D,4,FALSE)=0,"",VLOOKUP(A17,門市狀態!A:D,4,FALSE)),"")</f>
        <v/>
      </c>
      <c r="G17" s="171" t="n"/>
      <c r="H17" s="172">
        <f>IF(I17&gt;0,(TEXT(I17,"yyyymmdd")&amp;$S$2&amp;A17&amp;$S$2&amp;B17&amp;$Q$2),"")</f>
        <v/>
      </c>
      <c r="I17" s="175">
        <f t="array" ref="I17">IF(AND(SUMPRODUCT((IM!$F$2:$F$1812=A17)*(ISNUMBER(SEARCH("PMQ2", IM!$AC$2:$AC$1812))))&gt;0), "PMQ2", "")</f>
        <v/>
      </c>
      <c r="J17" s="174">
        <f t="array" ref="J17">IFERROR(INDEX(IM!$AM$2:$AM$9964, MATCH(1, (IM!$F$2:$F$9964=A17) * (ISNUMBER(SEARCH($C$1, IM!$AC$2:$AC$9964))), 0)), "")</f>
        <v/>
      </c>
      <c r="K17" s="145">
        <f t="array" ref="K17">SUMPRODUCT((IM!$F$2:$F$9812=A17)*(IM!$AD$2:$AD$9812="O")*(ISNUMBER(SEARCH("PMQ2", IM!$AC$2:$AC$9812))))</f>
        <v/>
      </c>
      <c r="L17" s="208">
        <f t="array" ref="L17">IF(K17&gt;0,IFERROR(HYPERLINK("#'IM'!AC"&amp;MATCH(1,(IM!$F$1:$F$7512=A17)*(ISNUMBER(SEARCH("PMQ2",IM!$AC$1:$AC$7512))),0),"檢核"),"未登錄"),"")</f>
        <v/>
      </c>
      <c r="M17" s="347">
        <f>Q17&amp;IF(R17&lt;&gt;"",$P$2,"")&amp;R17</f>
        <v/>
      </c>
      <c r="N17" s="318">
        <f t="array" ref="N17">IF(AND(
    SUMPRODUCT(
        (IM!$F$2:$F$1812=A17) *
        ISNUMBER(SEARCH("HUB", IM!$AC$2:$AC$1812)) *
        (IM!$X$2:$X$1812&gt;=$A$1) *
        (IM!$X$2:$X$1812&lt;=$B$1)*(W17="HUB")
    ) &gt; 0
), "HUB", "")</f>
        <v/>
      </c>
      <c r="O17" s="349">
        <f>IF(I17="","未到店",
IF(AND(S17&gt;I17, R17="STAR", NOT(AND(G17&lt;&gt;"萊到店 WebPOS", Q17&lt;&gt;"EDC"))), "完工已補裝",
IF(AND(G17&lt;&gt;"萊到店 WebPOS", Q17&lt;&gt;"EDC"), "EDC異常",
IF(AND(W17="HUB", N17=""), "HUB異常",
IF(OR(AND(Z17="STAR", R17="STAR"), AND(Z17&lt;&gt;"STAR", R17="")), "已完工", "STAR異常")
))))</f>
        <v/>
      </c>
      <c r="P17" s="225">
        <f>(TEXT(I17,"yyyymmdd"))&amp;$S$2&amp;A17&amp;$S$2&amp;B17&amp;$Q$2</f>
        <v/>
      </c>
      <c r="Q17" s="335">
        <f t="array" ref="Q17">IF(AND(SUMPRODUCT((IM!$F$2:$F$1812=A17)*(ISNUMBER(SEARCH("EDC", IM!$AC$2:$AC$1812))))&gt;0), "EDC", "")</f>
        <v/>
      </c>
      <c r="R17" s="336">
        <f t="array" ref="R17">IF(AND(SUMPRODUCT((IM!$F$2:$F$1812=A17)*(ISNUMBER(SEARCH("STAR", IM!$AC$2:$AC$1812))))&gt;0), "STAR", "")</f>
        <v/>
      </c>
      <c r="S17" s="337">
        <f t="array" ref="S17">IFERROR(INDEX(IM!$X$2:$X$595, MATCH(1, (IM!$F$2:$F$595=A17) * (ISNUMBER(SEARCH($D$1, IM!$AC$2:$AC$595))), 0)), "")</f>
        <v/>
      </c>
      <c r="T17" s="333">
        <f>IF(AND(X17&lt;&gt;"", Y17&lt;&gt;""), 2, IF(OR(X17&lt;&gt;"", Y17&lt;&gt;""), 1, 0))</f>
        <v/>
      </c>
      <c r="U17" s="333" t="n"/>
      <c r="V17" s="351">
        <f>IF(OR(R17="STAR", T17="", U17=""), T17,
"總數：" &amp; T17 &amp; CHAR(10) &amp;
"已維修：" &amp; U17 &amp; CHAR(10) &amp;
"未更換：" &amp; (T17 - U17))</f>
        <v/>
      </c>
      <c r="W17" s="338">
        <f>IF(VLOOKUP(A17,'0919門市清單主檔'!B:E,4,FALSE)=0,"",VLOOKUP(A17,'0919門市清單主檔'!B:E,4,FALSE))</f>
        <v/>
      </c>
      <c r="Y17" s="231" t="inlineStr">
        <is>
          <t>8155001982</t>
        </is>
      </c>
      <c r="Z17" s="231">
        <f>IF(T17&gt;0,"STAR","")</f>
        <v/>
      </c>
    </row>
    <row r="18" ht="15.75" customHeight="1" s="127">
      <c r="A18" s="165" t="n">
        <v>4241</v>
      </c>
      <c r="B18" s="166">
        <f>VLOOKUP(A18,'0919門市清單主檔'!B:C,2,FALSE)</f>
        <v/>
      </c>
      <c r="C18" s="167">
        <f>VLOOKUP($A18,'0919門市清單主檔'!B:V,20,FALSE)</f>
        <v/>
      </c>
      <c r="D18" s="168">
        <f>VLOOKUP($A18,'0919門市清單主檔'!B:V,21,FALSE)</f>
        <v/>
      </c>
      <c r="E18" s="169">
        <f>VLOOKUP(D18,區域表!A:B,2,FALSE)</f>
        <v/>
      </c>
      <c r="F18" s="170">
        <f>IFERROR(IF(VLOOKUP(A18,門市狀態!A:D,4,FALSE)=0,"",VLOOKUP(A18,門市狀態!A:D,4,FALSE)),"")</f>
        <v/>
      </c>
      <c r="G18" s="171" t="n"/>
      <c r="H18" s="172">
        <f>IF(I18&gt;0,(TEXT(I18,"yyyymmdd")&amp;$S$2&amp;A18&amp;$S$2&amp;B18&amp;$Q$2),"")</f>
        <v/>
      </c>
      <c r="I18" s="175">
        <f t="array" ref="I18">IF(AND(SUMPRODUCT((IM!$F$2:$F$1812=A18)*(ISNUMBER(SEARCH("PMQ2", IM!$AC$2:$AC$1812))))&gt;0), "PMQ2", "")</f>
        <v/>
      </c>
      <c r="J18" s="174">
        <f t="array" ref="J18">IFERROR(INDEX(IM!$AM$2:$AM$9964, MATCH(1, (IM!$F$2:$F$9964=A18) * (ISNUMBER(SEARCH($C$1, IM!$AC$2:$AC$9964))), 0)), "")</f>
        <v/>
      </c>
      <c r="K18" s="145">
        <f t="array" ref="K18">SUMPRODUCT((IM!$F$2:$F$9812=A18)*(IM!$AD$2:$AD$9812="O")*(ISNUMBER(SEARCH("PMQ2", IM!$AC$2:$AC$9812))))</f>
        <v/>
      </c>
      <c r="L18" s="208">
        <f t="array" ref="L18">IF(K18&gt;0,IFERROR(HYPERLINK("#'IM'!AC"&amp;MATCH(1,(IM!$F$1:$F$7512=A18)*(ISNUMBER(SEARCH("PMQ2",IM!$AC$1:$AC$7512))),0),"檢核"),"未登錄"),"")</f>
        <v/>
      </c>
      <c r="M18" s="347">
        <f>Q18&amp;IF(R18&lt;&gt;"",$P$2,"")&amp;R18</f>
        <v/>
      </c>
      <c r="N18" s="318">
        <f t="array" ref="N18">IF(AND(
    SUMPRODUCT(
        (IM!$F$2:$F$1812=A18) *
        ISNUMBER(SEARCH("HUB", IM!$AC$2:$AC$1812)) *
        (IM!$X$2:$X$1812&gt;=$A$1) *
        (IM!$X$2:$X$1812&lt;=$B$1)*(W18="HUB")
    ) &gt; 0
), "HUB", "")</f>
        <v/>
      </c>
      <c r="O18" s="349">
        <f>IF(I18="","未到店",
IF(AND(S18&gt;I18, R18="STAR", NOT(AND(G18&lt;&gt;"萊到店 WebPOS", Q18&lt;&gt;"EDC"))), "完工已補裝",
IF(AND(G18&lt;&gt;"萊到店 WebPOS", Q18&lt;&gt;"EDC"), "EDC異常",
IF(AND(W18="HUB", N18=""), "HUB異常",
IF(OR(AND(Z18="STAR", R18="STAR"), AND(Z18&lt;&gt;"STAR", R18="")), "已完工", "STAR異常")
))))</f>
        <v/>
      </c>
      <c r="P18" s="225">
        <f>(TEXT(I18,"yyyymmdd"))&amp;$S$2&amp;A18&amp;$S$2&amp;B18&amp;$Q$2</f>
        <v/>
      </c>
      <c r="Q18" s="335">
        <f t="array" ref="Q18">IF(AND(SUMPRODUCT((IM!$F$2:$F$1812=A18)*(ISNUMBER(SEARCH("EDC", IM!$AC$2:$AC$1812))))&gt;0), "EDC", "")</f>
        <v/>
      </c>
      <c r="R18" s="336">
        <f t="array" ref="R18">IF(AND(SUMPRODUCT((IM!$F$2:$F$1812=A18)*(ISNUMBER(SEARCH("STAR", IM!$AC$2:$AC$1812))))&gt;0), "STAR", "")</f>
        <v/>
      </c>
      <c r="S18" s="337">
        <f t="array" ref="S18">IFERROR(INDEX(IM!$X$2:$X$595, MATCH(1, (IM!$F$2:$F$595=A18) * (ISNUMBER(SEARCH($D$1, IM!$AC$2:$AC$595))), 0)), "")</f>
        <v/>
      </c>
      <c r="T18" s="333">
        <f>IF(AND(X18&lt;&gt;"", Y18&lt;&gt;""), 2, IF(OR(X18&lt;&gt;"", Y18&lt;&gt;""), 1, 0))</f>
        <v/>
      </c>
      <c r="U18" s="333" t="n"/>
      <c r="V18" s="351">
        <f>IF(OR(R18="STAR", T18="", U18=""), T18,
"總數：" &amp; T18 &amp; CHAR(10) &amp;
"已維修：" &amp; U18 &amp; CHAR(10) &amp;
"未更換：" &amp; (T18 - U18))</f>
        <v/>
      </c>
      <c r="W18" s="338">
        <f>IF(VLOOKUP(A18,'0919門市清單主檔'!B:E,4,FALSE)=0,"",VLOOKUP(A18,'0919門市清單主檔'!B:E,4,FALSE))</f>
        <v/>
      </c>
      <c r="X18" s="230" t="inlineStr">
        <is>
          <t>8155002405</t>
        </is>
      </c>
      <c r="Y18" s="231" t="inlineStr">
        <is>
          <t>8155002406</t>
        </is>
      </c>
      <c r="Z18" s="231">
        <f>IF(T18&gt;0,"STAR","")</f>
        <v/>
      </c>
    </row>
    <row r="19" ht="15.75" customHeight="1" s="127">
      <c r="A19" s="165" t="n">
        <v>3627</v>
      </c>
      <c r="B19" s="166">
        <f>VLOOKUP(A19,'0919門市清單主檔'!B:C,2,FALSE)</f>
        <v/>
      </c>
      <c r="C19" s="167">
        <f>VLOOKUP($A19,'0919門市清單主檔'!B:V,20,FALSE)</f>
        <v/>
      </c>
      <c r="D19" s="168">
        <f>VLOOKUP($A19,'0919門市清單主檔'!B:V,21,FALSE)</f>
        <v/>
      </c>
      <c r="E19" s="169">
        <f>VLOOKUP(D19,區域表!A:B,2,FALSE)</f>
        <v/>
      </c>
      <c r="F19" s="170">
        <f>IFERROR(IF(VLOOKUP(A19,門市狀態!A:D,4,FALSE)=0,"",VLOOKUP(A19,門市狀態!A:D,4,FALSE)),"")</f>
        <v/>
      </c>
      <c r="G19" s="171" t="n"/>
      <c r="H19" s="172">
        <f>IF(I19&gt;0,(TEXT(I19,"yyyymmdd")&amp;$S$2&amp;A19&amp;$S$2&amp;B19&amp;$Q$2),"")</f>
        <v/>
      </c>
      <c r="I19" s="175">
        <f t="array" ref="I19">IF(AND(SUMPRODUCT((IM!$F$2:$F$1812=A19)*(ISNUMBER(SEARCH("PMQ2", IM!$AC$2:$AC$1812))))&gt;0), "PMQ2", "")</f>
        <v/>
      </c>
      <c r="J19" s="174">
        <f t="array" ref="J19">IFERROR(INDEX(IM!$AM$2:$AM$9964, MATCH(1, (IM!$F$2:$F$9964=A19) * (ISNUMBER(SEARCH($C$1, IM!$AC$2:$AC$9964))), 0)), "")</f>
        <v/>
      </c>
      <c r="K19" s="145">
        <f t="array" ref="K19">SUMPRODUCT((IM!$F$2:$F$9812=A19)*(IM!$AD$2:$AD$9812="O")*(ISNUMBER(SEARCH("PMQ2", IM!$AC$2:$AC$9812))))</f>
        <v/>
      </c>
      <c r="L19" s="208">
        <f t="array" ref="L19">IF(K19&gt;0,IFERROR(HYPERLINK("#'IM'!AC"&amp;MATCH(1,(IM!$F$1:$F$7512=A19)*(ISNUMBER(SEARCH("PMQ2",IM!$AC$1:$AC$7512))),0),"檢核"),"未登錄"),"")</f>
        <v/>
      </c>
      <c r="M19" s="347">
        <f>Q19&amp;IF(R19&lt;&gt;"",$P$2,"")&amp;R19</f>
        <v/>
      </c>
      <c r="N19" s="318">
        <f t="array" ref="N19">IF(AND(
    SUMPRODUCT(
        (IM!$F$2:$F$1812=A19) *
        ISNUMBER(SEARCH("HUB", IM!$AC$2:$AC$1812)) *
        (IM!$X$2:$X$1812&gt;=$A$1) *
        (IM!$X$2:$X$1812&lt;=$B$1)*(W19="HUB")
    ) &gt; 0
), "HUB", "")</f>
        <v/>
      </c>
      <c r="O19" s="349">
        <f>IF(I19="","未到店",
IF(AND(S19&gt;I19, R19="STAR", NOT(AND(G19&lt;&gt;"萊到店 WebPOS", Q19&lt;&gt;"EDC"))), "完工已補裝",
IF(AND(G19&lt;&gt;"萊到店 WebPOS", Q19&lt;&gt;"EDC"), "EDC異常",
IF(AND(W19="HUB", N19=""), "HUB異常",
IF(OR(AND(Z19="STAR", R19="STAR"), AND(Z19&lt;&gt;"STAR", R19="")), "已完工", "STAR異常")
))))</f>
        <v/>
      </c>
      <c r="P19" s="225">
        <f>(TEXT(I19,"yyyymmdd"))&amp;$S$2&amp;A19&amp;$S$2&amp;B19&amp;$Q$2</f>
        <v/>
      </c>
      <c r="Q19" s="335">
        <f t="array" ref="Q19">IF(AND(SUMPRODUCT((IM!$F$2:$F$1812=A19)*(ISNUMBER(SEARCH("EDC", IM!$AC$2:$AC$1812))))&gt;0), "EDC", "")</f>
        <v/>
      </c>
      <c r="R19" s="336">
        <f t="array" ref="R19">IF(AND(SUMPRODUCT((IM!$F$2:$F$1812=A19)*(ISNUMBER(SEARCH("STAR", IM!$AC$2:$AC$1812))))&gt;0), "STAR", "")</f>
        <v/>
      </c>
      <c r="S19" s="337">
        <f t="array" ref="S19">IFERROR(INDEX(IM!$X$2:$X$595, MATCH(1, (IM!$F$2:$F$595=A19) * (ISNUMBER(SEARCH($D$1, IM!$AC$2:$AC$595))), 0)), "")</f>
        <v/>
      </c>
      <c r="T19" s="333">
        <f>IF(AND(X19&lt;&gt;"", Y19&lt;&gt;""), 2, IF(OR(X19&lt;&gt;"", Y19&lt;&gt;""), 1, 0))</f>
        <v/>
      </c>
      <c r="U19" s="333" t="n"/>
      <c r="V19" s="351">
        <f>IF(OR(R19="STAR", T19="", U19=""), T19,
"總數：" &amp; T19 &amp; CHAR(10) &amp;
"已維修：" &amp; U19 &amp; CHAR(10) &amp;
"未更換：" &amp; (T19 - U19))</f>
        <v/>
      </c>
      <c r="W19" s="338">
        <f>IF(VLOOKUP(A19,'0919門市清單主檔'!B:E,4,FALSE)=0,"",VLOOKUP(A19,'0919門市清單主檔'!B:E,4,FALSE))</f>
        <v/>
      </c>
      <c r="X19" s="230" t="inlineStr">
        <is>
          <t>8155000903</t>
        </is>
      </c>
      <c r="Y19" s="231" t="inlineStr">
        <is>
          <t>8155000054</t>
        </is>
      </c>
      <c r="Z19" s="231">
        <f>IF(T19&gt;0,"STAR","")</f>
        <v/>
      </c>
    </row>
    <row r="20" ht="15.75" customHeight="1" s="127">
      <c r="A20" s="165" t="n">
        <v>4084</v>
      </c>
      <c r="B20" s="166">
        <f>VLOOKUP(A20,'0919門市清單主檔'!B:C,2,FALSE)</f>
        <v/>
      </c>
      <c r="C20" s="167">
        <f>VLOOKUP($A20,'0919門市清單主檔'!B:V,20,FALSE)</f>
        <v/>
      </c>
      <c r="D20" s="168">
        <f>VLOOKUP($A20,'0919門市清單主檔'!B:V,21,FALSE)</f>
        <v/>
      </c>
      <c r="E20" s="169">
        <f>VLOOKUP(D20,區域表!A:B,2,FALSE)</f>
        <v/>
      </c>
      <c r="F20" s="170">
        <f>IFERROR(IF(VLOOKUP(A20,門市狀態!A:D,4,FALSE)=0,"",VLOOKUP(A20,門市狀態!A:D,4,FALSE)),"")</f>
        <v/>
      </c>
      <c r="G20" s="171" t="n"/>
      <c r="H20" s="172">
        <f>IF(I20&gt;0,(TEXT(I20,"yyyymmdd")&amp;$S$2&amp;A20&amp;$S$2&amp;B20&amp;$Q$2),"")</f>
        <v/>
      </c>
      <c r="I20" s="175">
        <f t="array" ref="I20">IF(AND(SUMPRODUCT((IM!$F$2:$F$1812=A20)*(ISNUMBER(SEARCH("PMQ2", IM!$AC$2:$AC$1812))))&gt;0), "PMQ2", "")</f>
        <v/>
      </c>
      <c r="J20" s="174">
        <f t="array" ref="J20">IFERROR(INDEX(IM!$AM$2:$AM$9964, MATCH(1, (IM!$F$2:$F$9964=A20) * (ISNUMBER(SEARCH($C$1, IM!$AC$2:$AC$9964))), 0)), "")</f>
        <v/>
      </c>
      <c r="K20" s="145">
        <f t="array" ref="K20">SUMPRODUCT((IM!$F$2:$F$9812=A20)*(IM!$AD$2:$AD$9812="O")*(ISNUMBER(SEARCH("PMQ2", IM!$AC$2:$AC$9812))))</f>
        <v/>
      </c>
      <c r="L20" s="208">
        <f t="array" ref="L20">IF(K20&gt;0,IFERROR(HYPERLINK("#'IM'!AC"&amp;MATCH(1,(IM!$F$1:$F$7512=A20)*(ISNUMBER(SEARCH("PMQ2",IM!$AC$1:$AC$7512))),0),"檢核"),"未登錄"),"")</f>
        <v/>
      </c>
      <c r="M20" s="347">
        <f>Q20&amp;IF(R20&lt;&gt;"",$P$2,"")&amp;R20</f>
        <v/>
      </c>
      <c r="N20" s="318">
        <f t="array" ref="N20">IF(AND(
    SUMPRODUCT(
        (IM!$F$2:$F$1812=A20) *
        ISNUMBER(SEARCH("HUB", IM!$AC$2:$AC$1812)) *
        (IM!$X$2:$X$1812&gt;=$A$1) *
        (IM!$X$2:$X$1812&lt;=$B$1)*(W20="HUB")
    ) &gt; 0
), "HUB", "")</f>
        <v/>
      </c>
      <c r="O20" s="349">
        <f>IF(I20="","未到店",
IF(AND(S20&gt;I20, R20="STAR", NOT(AND(G20&lt;&gt;"萊到店 WebPOS", Q20&lt;&gt;"EDC"))), "完工已補裝",
IF(AND(G20&lt;&gt;"萊到店 WebPOS", Q20&lt;&gt;"EDC"), "EDC異常",
IF(AND(W20="HUB", N20=""), "HUB異常",
IF(OR(AND(Z20="STAR", R20="STAR"), AND(Z20&lt;&gt;"STAR", R20="")), "已完工", "STAR異常")
))))</f>
        <v/>
      </c>
      <c r="P20" s="225">
        <f>(TEXT(I20,"yyyymmdd"))&amp;$S$2&amp;A20&amp;$S$2&amp;B20&amp;$Q$2</f>
        <v/>
      </c>
      <c r="Q20" s="335">
        <f t="array" ref="Q20">IF(AND(SUMPRODUCT((IM!$F$2:$F$1812=A20)*(ISNUMBER(SEARCH("EDC", IM!$AC$2:$AC$1812))))&gt;0), "EDC", "")</f>
        <v/>
      </c>
      <c r="R20" s="336">
        <f t="array" ref="R20">IF(AND(SUMPRODUCT((IM!$F$2:$F$1812=A20)*(ISNUMBER(SEARCH("STAR", IM!$AC$2:$AC$1812))))&gt;0), "STAR", "")</f>
        <v/>
      </c>
      <c r="S20" s="337">
        <f t="array" ref="S20">IFERROR(INDEX(IM!$X$2:$X$595, MATCH(1, (IM!$F$2:$F$595=A20) * (ISNUMBER(SEARCH($D$1, IM!$AC$2:$AC$595))), 0)), "")</f>
        <v/>
      </c>
      <c r="T20" s="333">
        <f>IF(AND(X20&lt;&gt;"", Y20&lt;&gt;""), 2, IF(OR(X20&lt;&gt;"", Y20&lt;&gt;""), 1, 0))</f>
        <v/>
      </c>
      <c r="U20" s="333" t="n"/>
      <c r="V20" s="351">
        <f>IF(OR(R20="STAR", T20="", U20=""), T20,
"總數：" &amp; T20 &amp; CHAR(10) &amp;
"已維修：" &amp; U20 &amp; CHAR(10) &amp;
"未更換：" &amp; (T20 - U20))</f>
        <v/>
      </c>
      <c r="W20" s="338">
        <f>IF(VLOOKUP(A20,'0919門市清單主檔'!B:E,4,FALSE)=0,"",VLOOKUP(A20,'0919門市清單主檔'!B:E,4,FALSE))</f>
        <v/>
      </c>
      <c r="X20" s="230" t="inlineStr">
        <is>
          <t>8155002637</t>
        </is>
      </c>
      <c r="Y20" s="231" t="inlineStr">
        <is>
          <t>8155002638</t>
        </is>
      </c>
      <c r="Z20" s="231">
        <f>IF(T20&gt;0,"STAR","")</f>
        <v/>
      </c>
    </row>
    <row r="21" ht="15.75" customHeight="1" s="127">
      <c r="A21" s="165" t="n">
        <v>4260</v>
      </c>
      <c r="B21" s="166">
        <f>VLOOKUP(A21,'0919門市清單主檔'!B:C,2,FALSE)</f>
        <v/>
      </c>
      <c r="C21" s="167">
        <f>VLOOKUP($A21,'0919門市清單主檔'!B:V,20,FALSE)</f>
        <v/>
      </c>
      <c r="D21" s="168">
        <f>VLOOKUP($A21,'0919門市清單主檔'!B:V,21,FALSE)</f>
        <v/>
      </c>
      <c r="E21" s="169">
        <f>VLOOKUP(D21,區域表!A:B,2,FALSE)</f>
        <v/>
      </c>
      <c r="F21" s="170">
        <f>IFERROR(IF(VLOOKUP(A21,門市狀態!A:D,4,FALSE)=0,"",VLOOKUP(A21,門市狀態!A:D,4,FALSE)),"")</f>
        <v/>
      </c>
      <c r="G21" s="171" t="n"/>
      <c r="H21" s="172">
        <f>IF(I21&gt;0,(TEXT(I21,"yyyymmdd")&amp;$S$2&amp;A21&amp;$S$2&amp;B21&amp;$Q$2),"")</f>
        <v/>
      </c>
      <c r="I21" s="175">
        <f t="array" ref="I21">IF(AND(SUMPRODUCT((IM!$F$2:$F$1812=A21)*(ISNUMBER(SEARCH("PMQ2", IM!$AC$2:$AC$1812))))&gt;0), "PMQ2", "")</f>
        <v/>
      </c>
      <c r="J21" s="174">
        <f t="array" ref="J21">IFERROR(INDEX(IM!$AM$2:$AM$9964, MATCH(1, (IM!$F$2:$F$9964=A21) * (ISNUMBER(SEARCH($C$1, IM!$AC$2:$AC$9964))), 0)), "")</f>
        <v/>
      </c>
      <c r="K21" s="145">
        <f t="array" ref="K21">SUMPRODUCT((IM!$F$2:$F$9812=A21)*(IM!$AD$2:$AD$9812="O")*(ISNUMBER(SEARCH("PMQ2", IM!$AC$2:$AC$9812))))</f>
        <v/>
      </c>
      <c r="L21" s="208">
        <f t="array" ref="L21">IF(K21&gt;0,IFERROR(HYPERLINK("#'IM'!AC"&amp;MATCH(1,(IM!$F$1:$F$7512=A21)*(ISNUMBER(SEARCH("PMQ2",IM!$AC$1:$AC$7512))),0),"檢核"),"未登錄"),"")</f>
        <v/>
      </c>
      <c r="M21" s="347">
        <f>Q21&amp;IF(R21&lt;&gt;"",$P$2,"")&amp;R21</f>
        <v/>
      </c>
      <c r="N21" s="318">
        <f t="array" ref="N21">IF(AND(
    SUMPRODUCT(
        (IM!$F$2:$F$1812=A21) *
        ISNUMBER(SEARCH("HUB", IM!$AC$2:$AC$1812)) *
        (IM!$X$2:$X$1812&gt;=$A$1) *
        (IM!$X$2:$X$1812&lt;=$B$1)*(W21="HUB")
    ) &gt; 0
), "HUB", "")</f>
        <v/>
      </c>
      <c r="O21" s="349">
        <f>IF(I21="","未到店",
IF(AND(S21&gt;I21, R21="STAR", NOT(AND(G21&lt;&gt;"萊到店 WebPOS", Q21&lt;&gt;"EDC"))), "完工已補裝",
IF(AND(G21&lt;&gt;"萊到店 WebPOS", Q21&lt;&gt;"EDC"), "EDC異常",
IF(AND(W21="HUB", N21=""), "HUB異常",
IF(OR(AND(Z21="STAR", R21="STAR"), AND(Z21&lt;&gt;"STAR", R21="")), "已完工", "STAR異常")
))))</f>
        <v/>
      </c>
      <c r="P21" s="225">
        <f>(TEXT(I21,"yyyymmdd"))&amp;$S$2&amp;A21&amp;$S$2&amp;B21&amp;$Q$2</f>
        <v/>
      </c>
      <c r="Q21" s="335">
        <f t="array" ref="Q21">IF(AND(SUMPRODUCT((IM!$F$2:$F$1812=A21)*(ISNUMBER(SEARCH("EDC", IM!$AC$2:$AC$1812))))&gt;0), "EDC", "")</f>
        <v/>
      </c>
      <c r="R21" s="336">
        <f t="array" ref="R21">IF(AND(SUMPRODUCT((IM!$F$2:$F$1812=A21)*(ISNUMBER(SEARCH("STAR", IM!$AC$2:$AC$1812))))&gt;0), "STAR", "")</f>
        <v/>
      </c>
      <c r="S21" s="337">
        <f t="array" ref="S21">IFERROR(INDEX(IM!$X$2:$X$595, MATCH(1, (IM!$F$2:$F$595=A21) * (ISNUMBER(SEARCH($D$1, IM!$AC$2:$AC$595))), 0)), "")</f>
        <v/>
      </c>
      <c r="T21" s="333">
        <f>IF(AND(X21&lt;&gt;"", Y21&lt;&gt;""), 2, IF(OR(X21&lt;&gt;"", Y21&lt;&gt;""), 1, 0))</f>
        <v/>
      </c>
      <c r="U21" s="333" t="n"/>
      <c r="V21" s="351">
        <f>IF(OR(R21="STAR", T21="", U21=""), T21,
"總數：" &amp; T21 &amp; CHAR(10) &amp;
"已維修：" &amp; U21 &amp; CHAR(10) &amp;
"未更換：" &amp; (T21 - U21))</f>
        <v/>
      </c>
      <c r="W21" s="338">
        <f>IF(VLOOKUP(A21,'0919門市清單主檔'!B:E,4,FALSE)=0,"",VLOOKUP(A21,'0919門市清單主檔'!B:E,4,FALSE))</f>
        <v/>
      </c>
      <c r="X21" s="230" t="inlineStr">
        <is>
          <t>8155001864</t>
        </is>
      </c>
      <c r="Y21" s="231" t="inlineStr">
        <is>
          <t>8155001865</t>
        </is>
      </c>
      <c r="Z21" s="231">
        <f>IF(T21&gt;0,"STAR","")</f>
        <v/>
      </c>
    </row>
    <row r="22" ht="15.75" customHeight="1" s="127">
      <c r="A22" s="165" t="n">
        <v>2221</v>
      </c>
      <c r="B22" s="166">
        <f>VLOOKUP(A22,'0919門市清單主檔'!B:C,2,FALSE)</f>
        <v/>
      </c>
      <c r="C22" s="167">
        <f>VLOOKUP($A22,'0919門市清單主檔'!B:V,20,FALSE)</f>
        <v/>
      </c>
      <c r="D22" s="168">
        <f>VLOOKUP($A22,'0919門市清單主檔'!B:V,21,FALSE)</f>
        <v/>
      </c>
      <c r="E22" s="169">
        <f>VLOOKUP(D22,區域表!A:B,2,FALSE)</f>
        <v/>
      </c>
      <c r="F22" s="170">
        <f>IFERROR(IF(VLOOKUP(A22,門市狀態!A:D,4,FALSE)=0,"",VLOOKUP(A22,門市狀態!A:D,4,FALSE)),"")</f>
        <v/>
      </c>
      <c r="G22" s="171" t="n"/>
      <c r="H22" s="172">
        <f>IF(I22&gt;0,(TEXT(I22,"yyyymmdd")&amp;$S$2&amp;A22&amp;$S$2&amp;B22&amp;$Q$2),"")</f>
        <v/>
      </c>
      <c r="I22" s="175">
        <f t="array" ref="I22">IF(AND(SUMPRODUCT((IM!$F$2:$F$1812=A22)*(ISNUMBER(SEARCH("PMQ2", IM!$AC$2:$AC$1812))))&gt;0), "PMQ2", "")</f>
        <v/>
      </c>
      <c r="J22" s="174">
        <f t="array" ref="J22">IFERROR(INDEX(IM!$AM$2:$AM$9964, MATCH(1, (IM!$F$2:$F$9964=A22) * (ISNUMBER(SEARCH($C$1, IM!$AC$2:$AC$9964))), 0)), "")</f>
        <v/>
      </c>
      <c r="K22" s="145">
        <f t="array" ref="K22">SUMPRODUCT((IM!$F$2:$F$9812=A22)*(IM!$AD$2:$AD$9812="O")*(ISNUMBER(SEARCH("PMQ2", IM!$AC$2:$AC$9812))))</f>
        <v/>
      </c>
      <c r="L22" s="208">
        <f t="array" ref="L22">IF(K22&gt;0,IFERROR(HYPERLINK("#'IM'!AC"&amp;MATCH(1,(IM!$F$1:$F$7512=A22)*(ISNUMBER(SEARCH("PMQ2",IM!$AC$1:$AC$7512))),0),"檢核"),"未登錄"),"")</f>
        <v/>
      </c>
      <c r="M22" s="347">
        <f>Q22&amp;IF(R22&lt;&gt;"",$P$2,"")&amp;R22</f>
        <v/>
      </c>
      <c r="N22" s="318">
        <f t="array" ref="N22">IF(AND(
    SUMPRODUCT(
        (IM!$F$2:$F$1812=A22) *
        ISNUMBER(SEARCH("HUB", IM!$AC$2:$AC$1812)) *
        (IM!$X$2:$X$1812&gt;=$A$1) *
        (IM!$X$2:$X$1812&lt;=$B$1)*(W22="HUB")
    ) &gt; 0
), "HUB", "")</f>
        <v/>
      </c>
      <c r="O22" s="349">
        <f>IF(I22="","未到店",
IF(AND(S22&gt;I22, R22="STAR", NOT(AND(G22&lt;&gt;"萊到店 WebPOS", Q22&lt;&gt;"EDC"))), "完工已補裝",
IF(AND(G22&lt;&gt;"萊到店 WebPOS", Q22&lt;&gt;"EDC"), "EDC異常",
IF(AND(W22="HUB", N22=""), "HUB異常",
IF(OR(AND(Z22="STAR", R22="STAR"), AND(Z22&lt;&gt;"STAR", R22="")), "已完工", "STAR異常")
))))</f>
        <v/>
      </c>
      <c r="P22" s="225">
        <f>(TEXT(I22,"yyyymmdd"))&amp;$S$2&amp;A22&amp;$S$2&amp;B22&amp;$Q$2</f>
        <v/>
      </c>
      <c r="Q22" s="335">
        <f t="array" ref="Q22">IF(AND(SUMPRODUCT((IM!$F$2:$F$1812=A22)*(ISNUMBER(SEARCH("EDC", IM!$AC$2:$AC$1812))))&gt;0), "EDC", "")</f>
        <v/>
      </c>
      <c r="R22" s="336">
        <f t="array" ref="R22">IF(AND(SUMPRODUCT((IM!$F$2:$F$1812=A22)*(ISNUMBER(SEARCH("STAR", IM!$AC$2:$AC$1812))))&gt;0), "STAR", "")</f>
        <v/>
      </c>
      <c r="S22" s="337">
        <f t="array" ref="S22">IFERROR(INDEX(IM!$X$2:$X$595, MATCH(1, (IM!$F$2:$F$595=A22) * (ISNUMBER(SEARCH($D$1, IM!$AC$2:$AC$595))), 0)), "")</f>
        <v/>
      </c>
      <c r="T22" s="333">
        <f>IF(AND(X22&lt;&gt;"", Y22&lt;&gt;""), 2, IF(OR(X22&lt;&gt;"", Y22&lt;&gt;""), 1, 0))</f>
        <v/>
      </c>
      <c r="U22" s="333" t="n"/>
      <c r="V22" s="351">
        <f>IF(OR(R22="STAR", T22="", U22=""), T22,
"總數：" &amp; T22 &amp; CHAR(10) &amp;
"已維修：" &amp; U22 &amp; CHAR(10) &amp;
"未更換：" &amp; (T22 - U22))</f>
        <v/>
      </c>
      <c r="W22" s="338">
        <f>IF(VLOOKUP(A22,'0919門市清單主檔'!B:E,4,FALSE)=0,"",VLOOKUP(A22,'0919門市清單主檔'!B:E,4,FALSE))</f>
        <v/>
      </c>
      <c r="Y22" s="231" t="inlineStr">
        <is>
          <t>8155001633</t>
        </is>
      </c>
      <c r="Z22" s="231">
        <f>IF(T22&gt;0,"STAR","")</f>
        <v/>
      </c>
    </row>
    <row r="23" ht="15.75" customHeight="1" s="127">
      <c r="A23" s="165" t="n">
        <v>2321</v>
      </c>
      <c r="B23" s="166">
        <f>VLOOKUP(A23,'0919門市清單主檔'!B:C,2,FALSE)</f>
        <v/>
      </c>
      <c r="C23" s="167">
        <f>VLOOKUP($A23,'0919門市清單主檔'!B:V,20,FALSE)</f>
        <v/>
      </c>
      <c r="D23" s="168">
        <f>VLOOKUP($A23,'0919門市清單主檔'!B:V,21,FALSE)</f>
        <v/>
      </c>
      <c r="E23" s="169">
        <f>VLOOKUP(D23,區域表!A:B,2,FALSE)</f>
        <v/>
      </c>
      <c r="F23" s="170">
        <f>IFERROR(IF(VLOOKUP(A23,門市狀態!A:D,4,FALSE)=0,"",VLOOKUP(A23,門市狀態!A:D,4,FALSE)),"")</f>
        <v/>
      </c>
      <c r="G23" s="171" t="n"/>
      <c r="H23" s="172">
        <f>IF(I23&gt;0,(TEXT(I23,"yyyymmdd")&amp;$S$2&amp;A23&amp;$S$2&amp;B23&amp;$Q$2),"")</f>
        <v/>
      </c>
      <c r="I23" s="175">
        <f t="array" ref="I23">IF(AND(SUMPRODUCT((IM!$F$2:$F$1812=A23)*(ISNUMBER(SEARCH("PMQ2", IM!$AC$2:$AC$1812))))&gt;0), "PMQ2", "")</f>
        <v/>
      </c>
      <c r="J23" s="174">
        <f t="array" ref="J23">IFERROR(INDEX(IM!$AM$2:$AM$9964, MATCH(1, (IM!$F$2:$F$9964=A23) * (ISNUMBER(SEARCH($C$1, IM!$AC$2:$AC$9964))), 0)), "")</f>
        <v/>
      </c>
      <c r="K23" s="145">
        <f t="array" ref="K23">SUMPRODUCT((IM!$F$2:$F$9812=A23)*(IM!$AD$2:$AD$9812="O")*(ISNUMBER(SEARCH("PMQ2", IM!$AC$2:$AC$9812))))</f>
        <v/>
      </c>
      <c r="L23" s="208">
        <f t="array" ref="L23">IF(K23&gt;0,IFERROR(HYPERLINK("#'IM'!AC"&amp;MATCH(1,(IM!$F$1:$F$7512=A23)*(ISNUMBER(SEARCH("PMQ2",IM!$AC$1:$AC$7512))),0),"檢核"),"未登錄"),"")</f>
        <v/>
      </c>
      <c r="M23" s="347">
        <f>Q23&amp;IF(R23&lt;&gt;"",$P$2,"")&amp;R23</f>
        <v/>
      </c>
      <c r="N23" s="318">
        <f t="array" ref="N23">IF(AND(
    SUMPRODUCT(
        (IM!$F$2:$F$1812=A23) *
        ISNUMBER(SEARCH("HUB", IM!$AC$2:$AC$1812)) *
        (IM!$X$2:$X$1812&gt;=$A$1) *
        (IM!$X$2:$X$1812&lt;=$B$1)*(W23="HUB")
    ) &gt; 0
), "HUB", "")</f>
        <v/>
      </c>
      <c r="O23" s="349">
        <f>IF(I23="","未到店",
IF(AND(S23&gt;I23, R23="STAR", NOT(AND(G23&lt;&gt;"萊到店 WebPOS", Q23&lt;&gt;"EDC"))), "完工已補裝",
IF(AND(G23&lt;&gt;"萊到店 WebPOS", Q23&lt;&gt;"EDC"), "EDC異常",
IF(AND(W23="HUB", N23=""), "HUB異常",
IF(OR(AND(Z23="STAR", R23="STAR"), AND(Z23&lt;&gt;"STAR", R23="")), "已完工", "STAR異常")
))))</f>
        <v/>
      </c>
      <c r="P23" s="225">
        <f>(TEXT(I23,"yyyymmdd"))&amp;$S$2&amp;A23&amp;$S$2&amp;B23&amp;$Q$2</f>
        <v/>
      </c>
      <c r="Q23" s="335">
        <f t="array" ref="Q23">IF(AND(SUMPRODUCT((IM!$F$2:$F$1812=A23)*(ISNUMBER(SEARCH("EDC", IM!$AC$2:$AC$1812))))&gt;0), "EDC", "")</f>
        <v/>
      </c>
      <c r="R23" s="336">
        <f t="array" ref="R23">IF(AND(SUMPRODUCT((IM!$F$2:$F$1812=A23)*(ISNUMBER(SEARCH("STAR", IM!$AC$2:$AC$1812))))&gt;0), "STAR", "")</f>
        <v/>
      </c>
      <c r="S23" s="337">
        <f t="array" ref="S23">IFERROR(INDEX(IM!$X$2:$X$595, MATCH(1, (IM!$F$2:$F$595=A23) * (ISNUMBER(SEARCH($D$1, IM!$AC$2:$AC$595))), 0)), "")</f>
        <v/>
      </c>
      <c r="T23" s="333">
        <f>IF(AND(X23&lt;&gt;"", Y23&lt;&gt;""), 2, IF(OR(X23&lt;&gt;"", Y23&lt;&gt;""), 1, 0))</f>
        <v/>
      </c>
      <c r="U23" s="333" t="n"/>
      <c r="V23" s="351">
        <f>IF(OR(R23="STAR", T23="", U23=""), T23,
"總數：" &amp; T23 &amp; CHAR(10) &amp;
"已維修：" &amp; U23 &amp; CHAR(10) &amp;
"未更換：" &amp; (T23 - U23))</f>
        <v/>
      </c>
      <c r="W23" s="338">
        <f>IF(VLOOKUP(A23,'0919門市清單主檔'!B:E,4,FALSE)=0,"",VLOOKUP(A23,'0919門市清單主檔'!B:E,4,FALSE))</f>
        <v/>
      </c>
      <c r="X23" s="230" t="inlineStr">
        <is>
          <t>8155001681</t>
        </is>
      </c>
      <c r="Y23" s="231" t="inlineStr">
        <is>
          <t>8155001682</t>
        </is>
      </c>
      <c r="Z23" s="231">
        <f>IF(T23&gt;0,"STAR","")</f>
        <v/>
      </c>
    </row>
    <row r="24" ht="15.75" customHeight="1" s="127">
      <c r="A24" s="165" t="inlineStr">
        <is>
          <t>D072</t>
        </is>
      </c>
      <c r="B24" s="166">
        <f>VLOOKUP(A24,'0919門市清單主檔'!B:C,2,FALSE)</f>
        <v/>
      </c>
      <c r="C24" s="167">
        <f>VLOOKUP($A24,'0919門市清單主檔'!B:V,20,FALSE)</f>
        <v/>
      </c>
      <c r="D24" s="168">
        <f>VLOOKUP($A24,'0919門市清單主檔'!B:V,21,FALSE)</f>
        <v/>
      </c>
      <c r="E24" s="169">
        <f>VLOOKUP(D24,區域表!A:B,2,FALSE)</f>
        <v/>
      </c>
      <c r="F24" s="170">
        <f>IFERROR(IF(VLOOKUP(A24,門市狀態!A:D,4,FALSE)=0,"",VLOOKUP(A24,門市狀態!A:D,4,FALSE)),"")</f>
        <v/>
      </c>
      <c r="G24" s="171" t="n"/>
      <c r="H24" s="172">
        <f>IF(I24&gt;0,(TEXT(I24,"yyyymmdd")&amp;$S$2&amp;A24&amp;$S$2&amp;B24&amp;$Q$2),"")</f>
        <v/>
      </c>
      <c r="I24" s="175">
        <f t="array" ref="I24">IF(AND(SUMPRODUCT((IM!$F$2:$F$1812=A24)*(ISNUMBER(SEARCH("PMQ2", IM!$AC$2:$AC$1812))))&gt;0), "PMQ2", "")</f>
        <v/>
      </c>
      <c r="J24" s="174">
        <f t="array" ref="J24">IFERROR(INDEX(IM!$AM$2:$AM$9964, MATCH(1, (IM!$F$2:$F$9964=A24) * (ISNUMBER(SEARCH($C$1, IM!$AC$2:$AC$9964))), 0)), "")</f>
        <v/>
      </c>
      <c r="K24" s="145">
        <f t="array" ref="K24">SUMPRODUCT((IM!$F$2:$F$9812=A24)*(IM!$AD$2:$AD$9812="O")*(ISNUMBER(SEARCH("PMQ2", IM!$AC$2:$AC$9812))))</f>
        <v/>
      </c>
      <c r="L24" s="208">
        <f t="array" ref="L24">IF(K24&gt;0,IFERROR(HYPERLINK("#'IM'!AC"&amp;MATCH(1,(IM!$F$1:$F$7512=A24)*(ISNUMBER(SEARCH("PMQ2",IM!$AC$1:$AC$7512))),0),"檢核"),"未登錄"),"")</f>
        <v/>
      </c>
      <c r="M24" s="347">
        <f>Q24&amp;IF(R24&lt;&gt;"",$P$2,"")&amp;R24</f>
        <v/>
      </c>
      <c r="N24" s="318">
        <f t="array" ref="N24">IF(AND(
    SUMPRODUCT(
        (IM!$F$2:$F$1812=A24) *
        ISNUMBER(SEARCH("HUB", IM!$AC$2:$AC$1812)) *
        (IM!$X$2:$X$1812&gt;=$A$1) *
        (IM!$X$2:$X$1812&lt;=$B$1)*(W24="HUB")
    ) &gt; 0
), "HUB", "")</f>
        <v/>
      </c>
      <c r="O24" s="349">
        <f>IF(I24="","未到店",
IF(AND(S24&gt;I24, R24="STAR", NOT(AND(G24&lt;&gt;"萊到店 WebPOS", Q24&lt;&gt;"EDC"))), "完工已補裝",
IF(AND(G24&lt;&gt;"萊到店 WebPOS", Q24&lt;&gt;"EDC"), "EDC異常",
IF(AND(W24="HUB", N24=""), "HUB異常",
IF(OR(AND(Z24="STAR", R24="STAR"), AND(Z24&lt;&gt;"STAR", R24="")), "已完工", "STAR異常")
))))</f>
        <v/>
      </c>
      <c r="P24" s="225">
        <f>(TEXT(I24,"yyyymmdd"))&amp;$S$2&amp;A24&amp;$S$2&amp;B24&amp;$Q$2</f>
        <v/>
      </c>
      <c r="Q24" s="335">
        <f t="array" ref="Q24">IF(AND(SUMPRODUCT((IM!$F$2:$F$1812=A24)*(ISNUMBER(SEARCH("EDC", IM!$AC$2:$AC$1812))))&gt;0), "EDC", "")</f>
        <v/>
      </c>
      <c r="R24" s="336">
        <f t="array" ref="R24">IF(AND(SUMPRODUCT((IM!$F$2:$F$1812=A24)*(ISNUMBER(SEARCH("STAR", IM!$AC$2:$AC$1812))))&gt;0), "STAR", "")</f>
        <v/>
      </c>
      <c r="S24" s="337">
        <f t="array" ref="S24">IFERROR(INDEX(IM!$X$2:$X$595, MATCH(1, (IM!$F$2:$F$595=A24) * (ISNUMBER(SEARCH($D$1, IM!$AC$2:$AC$595))), 0)), "")</f>
        <v/>
      </c>
      <c r="T24" s="333">
        <f>IF(AND(X24&lt;&gt;"", Y24&lt;&gt;""), 2, IF(OR(X24&lt;&gt;"", Y24&lt;&gt;""), 1, 0))</f>
        <v/>
      </c>
      <c r="U24" s="333" t="n"/>
      <c r="V24" s="351">
        <f>IF(OR(R24="STAR", T24="", U24=""), T24,
"總數：" &amp; T24 &amp; CHAR(10) &amp;
"已維修：" &amp; U24 &amp; CHAR(10) &amp;
"未更換：" &amp; (T24 - U24))</f>
        <v/>
      </c>
      <c r="W24" s="338">
        <f>IF(VLOOKUP(A24,'0919門市清單主檔'!B:E,4,FALSE)=0,"",VLOOKUP(A24,'0919門市清單主檔'!B:E,4,FALSE))</f>
        <v/>
      </c>
      <c r="X24" s="230" t="inlineStr">
        <is>
          <t>8155001367</t>
        </is>
      </c>
      <c r="Y24" s="231" t="n"/>
      <c r="Z24" s="231">
        <f>IF(T24&gt;0,"STAR","")</f>
        <v/>
      </c>
    </row>
    <row r="25" ht="15.75" customHeight="1" s="127">
      <c r="A25" s="165" t="n">
        <v>4155</v>
      </c>
      <c r="B25" s="166">
        <f>VLOOKUP(A25,'0919門市清單主檔'!B:C,2,FALSE)</f>
        <v/>
      </c>
      <c r="C25" s="167">
        <f>VLOOKUP($A25,'0919門市清單主檔'!B:V,20,FALSE)</f>
        <v/>
      </c>
      <c r="D25" s="168">
        <f>VLOOKUP($A25,'0919門市清單主檔'!B:V,21,FALSE)</f>
        <v/>
      </c>
      <c r="E25" s="169">
        <f>VLOOKUP(D25,區域表!A:B,2,FALSE)</f>
        <v/>
      </c>
      <c r="F25" s="170">
        <f>IFERROR(IF(VLOOKUP(A25,門市狀態!A:D,4,FALSE)=0,"",VLOOKUP(A25,門市狀態!A:D,4,FALSE)),"")</f>
        <v/>
      </c>
      <c r="G25" s="171" t="n"/>
      <c r="H25" s="172">
        <f>IF(I25&gt;0,(TEXT(I25,"yyyymmdd")&amp;$S$2&amp;A25&amp;$S$2&amp;B25&amp;$Q$2),"")</f>
        <v/>
      </c>
      <c r="I25" s="175">
        <f t="array" ref="I25">IF(AND(SUMPRODUCT((IM!$F$2:$F$1812=A25)*(ISNUMBER(SEARCH("PMQ2", IM!$AC$2:$AC$1812))))&gt;0), "PMQ2", "")</f>
        <v/>
      </c>
      <c r="J25" s="174">
        <f t="array" ref="J25">IFERROR(INDEX(IM!$AM$2:$AM$9964, MATCH(1, (IM!$F$2:$F$9964=A25) * (ISNUMBER(SEARCH($C$1, IM!$AC$2:$AC$9964))), 0)), "")</f>
        <v/>
      </c>
      <c r="K25" s="145">
        <f t="array" ref="K25">SUMPRODUCT((IM!$F$2:$F$9812=A25)*(IM!$AD$2:$AD$9812="O")*(ISNUMBER(SEARCH("PMQ2", IM!$AC$2:$AC$9812))))</f>
        <v/>
      </c>
      <c r="L25" s="208">
        <f t="array" ref="L25">IF(K25&gt;0,IFERROR(HYPERLINK("#'IM'!AC"&amp;MATCH(1,(IM!$F$1:$F$7512=A25)*(ISNUMBER(SEARCH("PMQ2",IM!$AC$1:$AC$7512))),0),"檢核"),"未登錄"),"")</f>
        <v/>
      </c>
      <c r="M25" s="347">
        <f>Q25&amp;IF(R25&lt;&gt;"",$P$2,"")&amp;R25</f>
        <v/>
      </c>
      <c r="N25" s="318">
        <f t="array" ref="N25">IF(AND(
    SUMPRODUCT(
        (IM!$F$2:$F$1812=A25) *
        ISNUMBER(SEARCH("HUB", IM!$AC$2:$AC$1812)) *
        (IM!$X$2:$X$1812&gt;=$A$1) *
        (IM!$X$2:$X$1812&lt;=$B$1)*(W25="HUB")
    ) &gt; 0
), "HUB", "")</f>
        <v/>
      </c>
      <c r="O25" s="349">
        <f>IF(I25="","未到店",
IF(AND(S25&gt;I25, R25="STAR", NOT(AND(G25&lt;&gt;"萊到店 WebPOS", Q25&lt;&gt;"EDC"))), "完工已補裝",
IF(AND(G25&lt;&gt;"萊到店 WebPOS", Q25&lt;&gt;"EDC"), "EDC異常",
IF(AND(W25="HUB", N25=""), "HUB異常",
IF(OR(AND(Z25="STAR", R25="STAR"), AND(Z25&lt;&gt;"STAR", R25="")), "已完工", "STAR異常")
))))</f>
        <v/>
      </c>
      <c r="P25" s="225">
        <f>(TEXT(I25,"yyyymmdd"))&amp;$S$2&amp;A25&amp;$S$2&amp;B25&amp;$Q$2</f>
        <v/>
      </c>
      <c r="Q25" s="335">
        <f t="array" ref="Q25">IF(AND(SUMPRODUCT((IM!$F$2:$F$1812=A25)*(ISNUMBER(SEARCH("EDC", IM!$AC$2:$AC$1812))))&gt;0), "EDC", "")</f>
        <v/>
      </c>
      <c r="R25" s="336">
        <f t="array" ref="R25">IF(AND(SUMPRODUCT((IM!$F$2:$F$1812=A25)*(ISNUMBER(SEARCH("STAR", IM!$AC$2:$AC$1812))))&gt;0), "STAR", "")</f>
        <v/>
      </c>
      <c r="S25" s="337">
        <f t="array" ref="S25">IFERROR(INDEX(IM!$X$2:$X$595, MATCH(1, (IM!$F$2:$F$595=A25) * (ISNUMBER(SEARCH($D$1, IM!$AC$2:$AC$595))), 0)), "")</f>
        <v/>
      </c>
      <c r="T25" s="333">
        <f>IF(AND(X25&lt;&gt;"", Y25&lt;&gt;""), 2, IF(OR(X25&lt;&gt;"", Y25&lt;&gt;""), 1, 0))</f>
        <v/>
      </c>
      <c r="U25" s="333" t="n"/>
      <c r="V25" s="351">
        <f>IF(OR(R25="STAR", T25="", U25=""), T25,
"總數：" &amp; T25 &amp; CHAR(10) &amp;
"已維修：" &amp; U25 &amp; CHAR(10) &amp;
"未更換：" &amp; (T25 - U25))</f>
        <v/>
      </c>
      <c r="W25" s="338">
        <f>IF(VLOOKUP(A25,'0919門市清單主檔'!B:E,4,FALSE)=0,"",VLOOKUP(A25,'0919門市清單主檔'!B:E,4,FALSE))</f>
        <v/>
      </c>
      <c r="X25" s="230" t="inlineStr">
        <is>
          <t>8155001642</t>
        </is>
      </c>
      <c r="Y25" s="231" t="n"/>
      <c r="Z25" s="231">
        <f>IF(T25&gt;0,"STAR","")</f>
        <v/>
      </c>
    </row>
    <row r="26" ht="15.75" customHeight="1" s="127">
      <c r="A26" s="165" t="n">
        <v>4762</v>
      </c>
      <c r="B26" s="166">
        <f>VLOOKUP(A26,'0919門市清單主檔'!B:C,2,FALSE)</f>
        <v/>
      </c>
      <c r="C26" s="167">
        <f>VLOOKUP($A26,'0919門市清單主檔'!B:V,20,FALSE)</f>
        <v/>
      </c>
      <c r="D26" s="168">
        <f>VLOOKUP($A26,'0919門市清單主檔'!B:V,21,FALSE)</f>
        <v/>
      </c>
      <c r="E26" s="169">
        <f>VLOOKUP(D26,區域表!A:B,2,FALSE)</f>
        <v/>
      </c>
      <c r="F26" s="170">
        <f>IFERROR(IF(VLOOKUP(A26,門市狀態!A:D,4,FALSE)=0,"",VLOOKUP(A26,門市狀態!A:D,4,FALSE)),"")</f>
        <v/>
      </c>
      <c r="G26" s="171" t="n"/>
      <c r="H26" s="172">
        <f>IF(I26&gt;0,(TEXT(I26,"yyyymmdd")&amp;$S$2&amp;A26&amp;$S$2&amp;B26&amp;$Q$2),"")</f>
        <v/>
      </c>
      <c r="I26" s="175">
        <f t="array" ref="I26">IF(AND(SUMPRODUCT((IM!$F$2:$F$1812=A26)*(ISNUMBER(SEARCH("PMQ2", IM!$AC$2:$AC$1812))))&gt;0), "PMQ2", "")</f>
        <v/>
      </c>
      <c r="J26" s="174">
        <f t="array" ref="J26">IFERROR(INDEX(IM!$AM$2:$AM$9964, MATCH(1, (IM!$F$2:$F$9964=A26) * (ISNUMBER(SEARCH($C$1, IM!$AC$2:$AC$9964))), 0)), "")</f>
        <v/>
      </c>
      <c r="K26" s="145">
        <f t="array" ref="K26">SUMPRODUCT((IM!$F$2:$F$9812=A26)*(IM!$AD$2:$AD$9812="O")*(ISNUMBER(SEARCH("PMQ2", IM!$AC$2:$AC$9812))))</f>
        <v/>
      </c>
      <c r="L26" s="208">
        <f t="array" ref="L26">IF(K26&gt;0,IFERROR(HYPERLINK("#'IM'!AC"&amp;MATCH(1,(IM!$F$1:$F$7512=A26)*(ISNUMBER(SEARCH("PMQ2",IM!$AC$1:$AC$7512))),0),"檢核"),"未登錄"),"")</f>
        <v/>
      </c>
      <c r="M26" s="347">
        <f>Q26&amp;IF(R26&lt;&gt;"",$P$2,"")&amp;R26</f>
        <v/>
      </c>
      <c r="N26" s="318">
        <f t="array" ref="N26">IF(AND(
    SUMPRODUCT(
        (IM!$F$2:$F$1812=A26) *
        ISNUMBER(SEARCH("HUB", IM!$AC$2:$AC$1812)) *
        (IM!$X$2:$X$1812&gt;=$A$1) *
        (IM!$X$2:$X$1812&lt;=$B$1)*(W26="HUB")
    ) &gt; 0
), "HUB", "")</f>
        <v/>
      </c>
      <c r="O26" s="349">
        <f>IF(I26="","未到店",
IF(AND(S26&gt;I26, R26="STAR", NOT(AND(G26&lt;&gt;"萊到店 WebPOS", Q26&lt;&gt;"EDC"))), "完工已補裝",
IF(AND(G26&lt;&gt;"萊到店 WebPOS", Q26&lt;&gt;"EDC"), "EDC異常",
IF(AND(W26="HUB", N26=""), "HUB異常",
IF(OR(AND(Z26="STAR", R26="STAR"), AND(Z26&lt;&gt;"STAR", R26="")), "已完工", "STAR異常")
))))</f>
        <v/>
      </c>
      <c r="P26" s="225">
        <f>(TEXT(I26,"yyyymmdd"))&amp;$S$2&amp;A26&amp;$S$2&amp;B26&amp;$Q$2</f>
        <v/>
      </c>
      <c r="Q26" s="335">
        <f t="array" ref="Q26">IF(AND(SUMPRODUCT((IM!$F$2:$F$1812=A26)*(ISNUMBER(SEARCH("EDC", IM!$AC$2:$AC$1812))))&gt;0), "EDC", "")</f>
        <v/>
      </c>
      <c r="R26" s="336">
        <f t="array" ref="R26">IF(AND(SUMPRODUCT((IM!$F$2:$F$1812=A26)*(ISNUMBER(SEARCH("STAR", IM!$AC$2:$AC$1812))))&gt;0), "STAR", "")</f>
        <v/>
      </c>
      <c r="S26" s="337">
        <f t="array" ref="S26">IFERROR(INDEX(IM!$X$2:$X$595, MATCH(1, (IM!$F$2:$F$595=A26) * (ISNUMBER(SEARCH($D$1, IM!$AC$2:$AC$595))), 0)), "")</f>
        <v/>
      </c>
      <c r="T26" s="333">
        <f>IF(AND(X26&lt;&gt;"", Y26&lt;&gt;""), 2, IF(OR(X26&lt;&gt;"", Y26&lt;&gt;""), 1, 0))</f>
        <v/>
      </c>
      <c r="U26" s="333" t="n"/>
      <c r="V26" s="351">
        <f>IF(OR(R26="STAR", T26="", U26=""), T26,
"總數：" &amp; T26 &amp; CHAR(10) &amp;
"已維修：" &amp; U26 &amp; CHAR(10) &amp;
"未更換：" &amp; (T26 - U26))</f>
        <v/>
      </c>
      <c r="W26" s="338">
        <f>IF(VLOOKUP(A26,'0919門市清單主檔'!B:E,4,FALSE)=0,"",VLOOKUP(A26,'0919門市清單主檔'!B:E,4,FALSE))</f>
        <v/>
      </c>
      <c r="Y26" s="231" t="n"/>
      <c r="Z26" s="231">
        <f>IF(T26&gt;0,"STAR","")</f>
        <v/>
      </c>
    </row>
    <row r="27" ht="15.75" customHeight="1" s="127">
      <c r="A27" s="165" t="inlineStr">
        <is>
          <t>A171</t>
        </is>
      </c>
      <c r="B27" s="166">
        <f>VLOOKUP(A27,'0919門市清單主檔'!B:C,2,FALSE)</f>
        <v/>
      </c>
      <c r="C27" s="167">
        <f>VLOOKUP($A27,'0919門市清單主檔'!B:V,20,FALSE)</f>
        <v/>
      </c>
      <c r="D27" s="168">
        <f>VLOOKUP($A27,'0919門市清單主檔'!B:V,21,FALSE)</f>
        <v/>
      </c>
      <c r="E27" s="169">
        <f>VLOOKUP(D27,區域表!A:B,2,FALSE)</f>
        <v/>
      </c>
      <c r="F27" s="170">
        <f>IFERROR(IF(VLOOKUP(A27,門市狀態!A:D,4,FALSE)=0,"",VLOOKUP(A27,門市狀態!A:D,4,FALSE)),"")</f>
        <v/>
      </c>
      <c r="G27" s="171" t="n"/>
      <c r="H27" s="172">
        <f>IF(I27&gt;0,(TEXT(I27,"yyyymmdd")&amp;$S$2&amp;A27&amp;$S$2&amp;B27&amp;$Q$2),"")</f>
        <v/>
      </c>
      <c r="I27" s="175">
        <f t="array" ref="I27">IF(AND(SUMPRODUCT((IM!$F$2:$F$1812=A27)*(ISNUMBER(SEARCH("PMQ2", IM!$AC$2:$AC$1812))))&gt;0), "PMQ2", "")</f>
        <v/>
      </c>
      <c r="J27" s="174">
        <f t="array" ref="J27">IFERROR(INDEX(IM!$AM$2:$AM$9964, MATCH(1, (IM!$F$2:$F$9964=A27) * (ISNUMBER(SEARCH($C$1, IM!$AC$2:$AC$9964))), 0)), "")</f>
        <v/>
      </c>
      <c r="K27" s="145">
        <f t="array" ref="K27">SUMPRODUCT((IM!$F$2:$F$9812=A27)*(IM!$AD$2:$AD$9812="O")*(ISNUMBER(SEARCH("PMQ2", IM!$AC$2:$AC$9812))))</f>
        <v/>
      </c>
      <c r="L27" s="208">
        <f t="array" ref="L27">IF(K27&gt;0,IFERROR(HYPERLINK("#'IM'!AC"&amp;MATCH(1,(IM!$F$1:$F$7512=A27)*(ISNUMBER(SEARCH("PMQ2",IM!$AC$1:$AC$7512))),0),"檢核"),"未登錄"),"")</f>
        <v/>
      </c>
      <c r="M27" s="347">
        <f>Q27&amp;IF(R27&lt;&gt;"",$P$2,"")&amp;R27</f>
        <v/>
      </c>
      <c r="N27" s="318">
        <f t="array" ref="N27">IF(AND(
    SUMPRODUCT(
        (IM!$F$2:$F$1812=A27) *
        ISNUMBER(SEARCH("HUB", IM!$AC$2:$AC$1812)) *
        (IM!$X$2:$X$1812&gt;=$A$1) *
        (IM!$X$2:$X$1812&lt;=$B$1)*(W27="HUB")
    ) &gt; 0
), "HUB", "")</f>
        <v/>
      </c>
      <c r="O27" s="349">
        <f>IF(I27="","未到店",
IF(AND(S27&gt;I27, R27="STAR", NOT(AND(G27&lt;&gt;"萊到店 WebPOS", Q27&lt;&gt;"EDC"))), "完工已補裝",
IF(AND(G27&lt;&gt;"萊到店 WebPOS", Q27&lt;&gt;"EDC"), "EDC異常",
IF(AND(W27="HUB", N27=""), "HUB異常",
IF(OR(AND(Z27="STAR", R27="STAR"), AND(Z27&lt;&gt;"STAR", R27="")), "已完工", "STAR異常")
))))</f>
        <v/>
      </c>
      <c r="P27" s="225">
        <f>(TEXT(I27,"yyyymmdd"))&amp;$S$2&amp;A27&amp;$S$2&amp;B27&amp;$Q$2</f>
        <v/>
      </c>
      <c r="Q27" s="335">
        <f t="array" ref="Q27">IF(AND(SUMPRODUCT((IM!$F$2:$F$1812=A27)*(ISNUMBER(SEARCH("EDC", IM!$AC$2:$AC$1812))))&gt;0), "EDC", "")</f>
        <v/>
      </c>
      <c r="R27" s="336">
        <f t="array" ref="R27">IF(AND(SUMPRODUCT((IM!$F$2:$F$1812=A27)*(ISNUMBER(SEARCH("STAR", IM!$AC$2:$AC$1812))))&gt;0), "STAR", "")</f>
        <v/>
      </c>
      <c r="S27" s="337">
        <f t="array" ref="S27">IFERROR(INDEX(IM!$X$2:$X$595, MATCH(1, (IM!$F$2:$F$595=A27) * (ISNUMBER(SEARCH($D$1, IM!$AC$2:$AC$595))), 0)), "")</f>
        <v/>
      </c>
      <c r="T27" s="333">
        <f>IF(AND(X27&lt;&gt;"", Y27&lt;&gt;""), 2, IF(OR(X27&lt;&gt;"", Y27&lt;&gt;""), 1, 0))</f>
        <v/>
      </c>
      <c r="U27" s="333" t="n"/>
      <c r="V27" s="351">
        <f>IF(OR(R27="STAR", T27="", U27=""), T27,
"總數：" &amp; T27 &amp; CHAR(10) &amp;
"已維修：" &amp; U27 &amp; CHAR(10) &amp;
"未更換：" &amp; (T27 - U27))</f>
        <v/>
      </c>
      <c r="W27" s="338">
        <f>IF(VLOOKUP(A27,'0919門市清單主檔'!B:E,4,FALSE)=0,"",VLOOKUP(A27,'0919門市清單主檔'!B:E,4,FALSE))</f>
        <v/>
      </c>
      <c r="X27" s="230" t="inlineStr">
        <is>
          <t>8155001289</t>
        </is>
      </c>
      <c r="Y27" s="231" t="inlineStr">
        <is>
          <t>8155001290</t>
        </is>
      </c>
      <c r="Z27" s="231">
        <f>IF(T27&gt;0,"STAR","")</f>
        <v/>
      </c>
    </row>
    <row r="28" ht="15.75" customHeight="1" s="127">
      <c r="A28" s="165" t="n">
        <v>4326</v>
      </c>
      <c r="B28" s="166">
        <f>VLOOKUP(A28,'0919門市清單主檔'!B:C,2,FALSE)</f>
        <v/>
      </c>
      <c r="C28" s="167">
        <f>VLOOKUP($A28,'0919門市清單主檔'!B:V,20,FALSE)</f>
        <v/>
      </c>
      <c r="D28" s="168">
        <f>VLOOKUP($A28,'0919門市清單主檔'!B:V,21,FALSE)</f>
        <v/>
      </c>
      <c r="E28" s="169">
        <f>VLOOKUP(D28,區域表!A:B,2,FALSE)</f>
        <v/>
      </c>
      <c r="F28" s="170">
        <f>IFERROR(IF(VLOOKUP(A28,門市狀態!A:D,4,FALSE)=0,"",VLOOKUP(A28,門市狀態!A:D,4,FALSE)),"")</f>
        <v/>
      </c>
      <c r="G28" s="171" t="n"/>
      <c r="H28" s="172">
        <f>IF(I28&gt;0,(TEXT(I28,"yyyymmdd")&amp;$S$2&amp;A28&amp;$S$2&amp;B28&amp;$Q$2),"")</f>
        <v/>
      </c>
      <c r="I28" s="175">
        <f t="array" ref="I28">IF(AND(SUMPRODUCT((IM!$F$2:$F$1812=A28)*(ISNUMBER(SEARCH("PMQ2", IM!$AC$2:$AC$1812))))&gt;0), "PMQ2", "")</f>
        <v/>
      </c>
      <c r="J28" s="174">
        <f t="array" ref="J28">IFERROR(INDEX(IM!$AM$2:$AM$9964, MATCH(1, (IM!$F$2:$F$9964=A28) * (ISNUMBER(SEARCH($C$1, IM!$AC$2:$AC$9964))), 0)), "")</f>
        <v/>
      </c>
      <c r="K28" s="145">
        <f t="array" ref="K28">SUMPRODUCT((IM!$F$2:$F$9812=A28)*(IM!$AD$2:$AD$9812="O")*(ISNUMBER(SEARCH("PMQ2", IM!$AC$2:$AC$9812))))</f>
        <v/>
      </c>
      <c r="L28" s="208">
        <f t="array" ref="L28">IF(K28&gt;0,IFERROR(HYPERLINK("#'IM'!AC"&amp;MATCH(1,(IM!$F$1:$F$7512=A28)*(ISNUMBER(SEARCH("PMQ2",IM!$AC$1:$AC$7512))),0),"檢核"),"未登錄"),"")</f>
        <v/>
      </c>
      <c r="M28" s="347">
        <f>Q28&amp;IF(R28&lt;&gt;"",$P$2,"")&amp;R28</f>
        <v/>
      </c>
      <c r="N28" s="318">
        <f t="array" ref="N28">IF(AND(
    SUMPRODUCT(
        (IM!$F$2:$F$1812=A28) *
        ISNUMBER(SEARCH("HUB", IM!$AC$2:$AC$1812)) *
        (IM!$X$2:$X$1812&gt;=$A$1) *
        (IM!$X$2:$X$1812&lt;=$B$1)*(W28="HUB")
    ) &gt; 0
), "HUB", "")</f>
        <v/>
      </c>
      <c r="O28" s="349">
        <f>IF(I28="","未到店",
IF(AND(S28&gt;I28, R28="STAR", NOT(AND(G28&lt;&gt;"萊到店 WebPOS", Q28&lt;&gt;"EDC"))), "完工已補裝",
IF(AND(G28&lt;&gt;"萊到店 WebPOS", Q28&lt;&gt;"EDC"), "EDC異常",
IF(AND(W28="HUB", N28=""), "HUB異常",
IF(OR(AND(Z28="STAR", R28="STAR"), AND(Z28&lt;&gt;"STAR", R28="")), "已完工", "STAR異常")
))))</f>
        <v/>
      </c>
      <c r="P28" s="225">
        <f>(TEXT(I28,"yyyymmdd"))&amp;$S$2&amp;A28&amp;$S$2&amp;B28&amp;$Q$2</f>
        <v/>
      </c>
      <c r="Q28" s="335">
        <f t="array" ref="Q28">IF(AND(SUMPRODUCT((IM!$F$2:$F$1812=A28)*(ISNUMBER(SEARCH("EDC", IM!$AC$2:$AC$1812))))&gt;0), "EDC", "")</f>
        <v/>
      </c>
      <c r="R28" s="336">
        <f t="array" ref="R28">IF(AND(SUMPRODUCT((IM!$F$2:$F$1812=A28)*(ISNUMBER(SEARCH("STAR", IM!$AC$2:$AC$1812))))&gt;0), "STAR", "")</f>
        <v/>
      </c>
      <c r="S28" s="337">
        <f t="array" ref="S28">IFERROR(INDEX(IM!$X$2:$X$595, MATCH(1, (IM!$F$2:$F$595=A28) * (ISNUMBER(SEARCH($D$1, IM!$AC$2:$AC$595))), 0)), "")</f>
        <v/>
      </c>
      <c r="T28" s="333">
        <f>IF(AND(X28&lt;&gt;"", Y28&lt;&gt;""), 2, IF(OR(X28&lt;&gt;"", Y28&lt;&gt;""), 1, 0))</f>
        <v/>
      </c>
      <c r="U28" s="333" t="n"/>
      <c r="V28" s="351">
        <f>IF(OR(R28="STAR", T28="", U28=""), T28,
"總數：" &amp; T28 &amp; CHAR(10) &amp;
"已維修：" &amp; U28 &amp; CHAR(10) &amp;
"未更換：" &amp; (T28 - U28))</f>
        <v/>
      </c>
      <c r="W28" s="338">
        <f>IF(VLOOKUP(A28,'0919門市清單主檔'!B:E,4,FALSE)=0,"",VLOOKUP(A28,'0919門市清單主檔'!B:E,4,FALSE))</f>
        <v/>
      </c>
      <c r="X28" s="230" t="inlineStr">
        <is>
          <t>8155002371</t>
        </is>
      </c>
      <c r="Y28" s="231" t="inlineStr">
        <is>
          <t>8155002372</t>
        </is>
      </c>
      <c r="Z28" s="231">
        <f>IF(T28&gt;0,"STAR","")</f>
        <v/>
      </c>
    </row>
    <row r="29" ht="15.75" customHeight="1" s="127">
      <c r="A29" s="165" t="n">
        <v>2759</v>
      </c>
      <c r="B29" s="166">
        <f>VLOOKUP(A29,'0919門市清單主檔'!B:C,2,FALSE)</f>
        <v/>
      </c>
      <c r="C29" s="167">
        <f>VLOOKUP($A29,'0919門市清單主檔'!B:V,20,FALSE)</f>
        <v/>
      </c>
      <c r="D29" s="168">
        <f>VLOOKUP($A29,'0919門市清單主檔'!B:V,21,FALSE)</f>
        <v/>
      </c>
      <c r="E29" s="169">
        <f>VLOOKUP(D29,區域表!A:B,2,FALSE)</f>
        <v/>
      </c>
      <c r="F29" s="170">
        <f>IFERROR(IF(VLOOKUP(A29,門市狀態!A:D,4,FALSE)=0,"",VLOOKUP(A29,門市狀態!A:D,4,FALSE)),"")</f>
        <v/>
      </c>
      <c r="G29" s="171" t="n"/>
      <c r="H29" s="172">
        <f>IF(I29&gt;0,(TEXT(I29,"yyyymmdd")&amp;$S$2&amp;A29&amp;$S$2&amp;B29&amp;$Q$2),"")</f>
        <v/>
      </c>
      <c r="I29" s="175">
        <f t="array" ref="I29">IF(AND(SUMPRODUCT((IM!$F$2:$F$1812=A29)*(ISNUMBER(SEARCH("PMQ2", IM!$AC$2:$AC$1812))))&gt;0), "PMQ2", "")</f>
        <v/>
      </c>
      <c r="J29" s="174">
        <f t="array" ref="J29">IFERROR(INDEX(IM!$AM$2:$AM$9964, MATCH(1, (IM!$F$2:$F$9964=A29) * (ISNUMBER(SEARCH($C$1, IM!$AC$2:$AC$9964))), 0)), "")</f>
        <v/>
      </c>
      <c r="K29" s="145">
        <f t="array" ref="K29">SUMPRODUCT((IM!$F$2:$F$9812=A29)*(IM!$AD$2:$AD$9812="O")*(ISNUMBER(SEARCH("PMQ2", IM!$AC$2:$AC$9812))))</f>
        <v/>
      </c>
      <c r="L29" s="208">
        <f t="array" ref="L29">IF(K29&gt;0,IFERROR(HYPERLINK("#'IM'!AC"&amp;MATCH(1,(IM!$F$1:$F$7512=A29)*(ISNUMBER(SEARCH("PMQ2",IM!$AC$1:$AC$7512))),0),"檢核"),"未登錄"),"")</f>
        <v/>
      </c>
      <c r="M29" s="347">
        <f>Q29&amp;IF(R29&lt;&gt;"",$P$2,"")&amp;R29</f>
        <v/>
      </c>
      <c r="N29" s="318">
        <f t="array" ref="N29">IF(AND(
    SUMPRODUCT(
        (IM!$F$2:$F$1812=A29) *
        ISNUMBER(SEARCH("HUB", IM!$AC$2:$AC$1812)) *
        (IM!$X$2:$X$1812&gt;=$A$1) *
        (IM!$X$2:$X$1812&lt;=$B$1)*(W29="HUB")
    ) &gt; 0
), "HUB", "")</f>
        <v/>
      </c>
      <c r="O29" s="349">
        <f>IF(I29="","未到店",
IF(AND(S29&gt;I29, R29="STAR", NOT(AND(G29&lt;&gt;"萊到店 WebPOS", Q29&lt;&gt;"EDC"))), "完工已補裝",
IF(AND(G29&lt;&gt;"萊到店 WebPOS", Q29&lt;&gt;"EDC"), "EDC異常",
IF(AND(W29="HUB", N29=""), "HUB異常",
IF(OR(AND(Z29="STAR", R29="STAR"), AND(Z29&lt;&gt;"STAR", R29="")), "已完工", "STAR異常")
))))</f>
        <v/>
      </c>
      <c r="P29" s="225">
        <f>(TEXT(I29,"yyyymmdd"))&amp;$S$2&amp;A29&amp;$S$2&amp;B29&amp;$Q$2</f>
        <v/>
      </c>
      <c r="Q29" s="335">
        <f t="array" ref="Q29">IF(AND(SUMPRODUCT((IM!$F$2:$F$1812=A29)*(ISNUMBER(SEARCH("EDC", IM!$AC$2:$AC$1812))))&gt;0), "EDC", "")</f>
        <v/>
      </c>
      <c r="R29" s="336">
        <f t="array" ref="R29">IF(AND(SUMPRODUCT((IM!$F$2:$F$1812=A29)*(ISNUMBER(SEARCH("STAR", IM!$AC$2:$AC$1812))))&gt;0), "STAR", "")</f>
        <v/>
      </c>
      <c r="S29" s="337">
        <f t="array" ref="S29">IFERROR(INDEX(IM!$X$2:$X$595, MATCH(1, (IM!$F$2:$F$595=A29) * (ISNUMBER(SEARCH($D$1, IM!$AC$2:$AC$595))), 0)), "")</f>
        <v/>
      </c>
      <c r="T29" s="333">
        <f>IF(AND(X29&lt;&gt;"", Y29&lt;&gt;""), 2, IF(OR(X29&lt;&gt;"", Y29&lt;&gt;""), 1, 0))</f>
        <v/>
      </c>
      <c r="U29" s="333" t="n"/>
      <c r="V29" s="351">
        <f>IF(OR(R29="STAR", T29="", U29=""), T29,
"總數：" &amp; T29 &amp; CHAR(10) &amp;
"已維修：" &amp; U29 &amp; CHAR(10) &amp;
"未更換：" &amp; (T29 - U29))</f>
        <v/>
      </c>
      <c r="W29" s="338">
        <f>IF(VLOOKUP(A29,'0919門市清單主檔'!B:E,4,FALSE)=0,"",VLOOKUP(A29,'0919門市清單主檔'!B:E,4,FALSE))</f>
        <v/>
      </c>
      <c r="X29" s="230" t="inlineStr">
        <is>
          <t>8155001850</t>
        </is>
      </c>
      <c r="Y29" s="231" t="inlineStr">
        <is>
          <t>8155001851</t>
        </is>
      </c>
      <c r="Z29" s="231">
        <f>IF(T29&gt;0,"STAR","")</f>
        <v/>
      </c>
    </row>
    <row r="30" ht="15.75" customHeight="1" s="127">
      <c r="A30" s="165" t="n">
        <v>2422</v>
      </c>
      <c r="B30" s="166">
        <f>VLOOKUP(A30,'0919門市清單主檔'!B:C,2,FALSE)</f>
        <v/>
      </c>
      <c r="C30" s="167">
        <f>VLOOKUP($A30,'0919門市清單主檔'!B:V,20,FALSE)</f>
        <v/>
      </c>
      <c r="D30" s="168">
        <f>VLOOKUP($A30,'0919門市清單主檔'!B:V,21,FALSE)</f>
        <v/>
      </c>
      <c r="E30" s="169">
        <f>VLOOKUP(D30,區域表!A:B,2,FALSE)</f>
        <v/>
      </c>
      <c r="F30" s="170">
        <f>IFERROR(IF(VLOOKUP(A30,門市狀態!A:D,4,FALSE)=0,"",VLOOKUP(A30,門市狀態!A:D,4,FALSE)),"")</f>
        <v/>
      </c>
      <c r="G30" s="171" t="n"/>
      <c r="H30" s="172">
        <f>IF(I30&gt;0,(TEXT(I30,"yyyymmdd")&amp;$S$2&amp;A30&amp;$S$2&amp;B30&amp;$Q$2),"")</f>
        <v/>
      </c>
      <c r="I30" s="175">
        <f t="array" ref="I30">IF(AND(SUMPRODUCT((IM!$F$2:$F$1812=A30)*(ISNUMBER(SEARCH("PMQ2", IM!$AC$2:$AC$1812))))&gt;0), "PMQ2", "")</f>
        <v/>
      </c>
      <c r="J30" s="174">
        <f t="array" ref="J30">IFERROR(INDEX(IM!$AM$2:$AM$9964, MATCH(1, (IM!$F$2:$F$9964=A30) * (ISNUMBER(SEARCH($C$1, IM!$AC$2:$AC$9964))), 0)), "")</f>
        <v/>
      </c>
      <c r="K30" s="145">
        <f t="array" ref="K30">SUMPRODUCT((IM!$F$2:$F$9812=A30)*(IM!$AD$2:$AD$9812="O")*(ISNUMBER(SEARCH("PMQ2", IM!$AC$2:$AC$9812))))</f>
        <v/>
      </c>
      <c r="L30" s="208">
        <f t="array" ref="L30">IF(K30&gt;0,IFERROR(HYPERLINK("#'IM'!AC"&amp;MATCH(1,(IM!$F$1:$F$7512=A30)*(ISNUMBER(SEARCH("PMQ2",IM!$AC$1:$AC$7512))),0),"檢核"),"未登錄"),"")</f>
        <v/>
      </c>
      <c r="M30" s="347">
        <f>Q30&amp;IF(R30&lt;&gt;"",$P$2,"")&amp;R30</f>
        <v/>
      </c>
      <c r="N30" s="318">
        <f t="array" ref="N30">IF(AND(
    SUMPRODUCT(
        (IM!$F$2:$F$1812=A30) *
        ISNUMBER(SEARCH("HUB", IM!$AC$2:$AC$1812)) *
        (IM!$X$2:$X$1812&gt;=$A$1) *
        (IM!$X$2:$X$1812&lt;=$B$1)*(W30="HUB")
    ) &gt; 0
), "HUB", "")</f>
        <v/>
      </c>
      <c r="O30" s="349">
        <f>IF(I30="","未到店",
IF(AND(S30&gt;I30, R30="STAR", NOT(AND(G30&lt;&gt;"萊到店 WebPOS", Q30&lt;&gt;"EDC"))), "完工已補裝",
IF(AND(G30&lt;&gt;"萊到店 WebPOS", Q30&lt;&gt;"EDC"), "EDC異常",
IF(AND(W30="HUB", N30=""), "HUB異常",
IF(OR(AND(Z30="STAR", R30="STAR"), AND(Z30&lt;&gt;"STAR", R30="")), "已完工", "STAR異常")
))))</f>
        <v/>
      </c>
      <c r="P30" s="225">
        <f>(TEXT(I30,"yyyymmdd"))&amp;$S$2&amp;A30&amp;$S$2&amp;B30&amp;$Q$2</f>
        <v/>
      </c>
      <c r="Q30" s="335">
        <f t="array" ref="Q30">IF(AND(SUMPRODUCT((IM!$F$2:$F$1812=A30)*(ISNUMBER(SEARCH("EDC", IM!$AC$2:$AC$1812))))&gt;0), "EDC", "")</f>
        <v/>
      </c>
      <c r="R30" s="336">
        <f t="array" ref="R30">IF(AND(SUMPRODUCT((IM!$F$2:$F$1812=A30)*(ISNUMBER(SEARCH("STAR", IM!$AC$2:$AC$1812))))&gt;0), "STAR", "")</f>
        <v/>
      </c>
      <c r="S30" s="337">
        <f t="array" ref="S30">IFERROR(INDEX(IM!$X$2:$X$595, MATCH(1, (IM!$F$2:$F$595=A30) * (ISNUMBER(SEARCH($D$1, IM!$AC$2:$AC$595))), 0)), "")</f>
        <v/>
      </c>
      <c r="T30" s="333">
        <f>IF(AND(X30&lt;&gt;"", Y30&lt;&gt;""), 2, IF(OR(X30&lt;&gt;"", Y30&lt;&gt;""), 1, 0))</f>
        <v/>
      </c>
      <c r="U30" s="333" t="n"/>
      <c r="V30" s="351">
        <f>IF(OR(R30="STAR", T30="", U30=""), T30,
"總數：" &amp; T30 &amp; CHAR(10) &amp;
"已維修：" &amp; U30 &amp; CHAR(10) &amp;
"未更換：" &amp; (T30 - U30))</f>
        <v/>
      </c>
      <c r="W30" s="338">
        <f>IF(VLOOKUP(A30,'0919門市清單主檔'!B:E,4,FALSE)=0,"",VLOOKUP(A30,'0919門市清單主檔'!B:E,4,FALSE))</f>
        <v/>
      </c>
      <c r="X30" s="230" t="inlineStr">
        <is>
          <t>8155001711</t>
        </is>
      </c>
      <c r="Y30" s="231" t="inlineStr">
        <is>
          <t>8155001712</t>
        </is>
      </c>
      <c r="Z30" s="231">
        <f>IF(T30&gt;0,"STAR","")</f>
        <v/>
      </c>
    </row>
    <row r="31" ht="15.75" customHeight="1" s="127">
      <c r="A31" s="165" t="n">
        <v>4282</v>
      </c>
      <c r="B31" s="166">
        <f>VLOOKUP(A31,'0919門市清單主檔'!B:C,2,FALSE)</f>
        <v/>
      </c>
      <c r="C31" s="167">
        <f>VLOOKUP($A31,'0919門市清單主檔'!B:V,20,FALSE)</f>
        <v/>
      </c>
      <c r="D31" s="168">
        <f>VLOOKUP($A31,'0919門市清單主檔'!B:V,21,FALSE)</f>
        <v/>
      </c>
      <c r="E31" s="169">
        <f>VLOOKUP(D31,區域表!A:B,2,FALSE)</f>
        <v/>
      </c>
      <c r="F31" s="170">
        <f>IFERROR(IF(VLOOKUP(A31,門市狀態!A:D,4,FALSE)=0,"",VLOOKUP(A31,門市狀態!A:D,4,FALSE)),"")</f>
        <v/>
      </c>
      <c r="G31" s="171" t="n"/>
      <c r="H31" s="172">
        <f>IF(I31&gt;0,(TEXT(I31,"yyyymmdd")&amp;$S$2&amp;A31&amp;$S$2&amp;B31&amp;$Q$2),"")</f>
        <v/>
      </c>
      <c r="I31" s="175">
        <f t="array" ref="I31">IF(AND(SUMPRODUCT((IM!$F$2:$F$1812=A31)*(ISNUMBER(SEARCH("PMQ2", IM!$AC$2:$AC$1812))))&gt;0), "PMQ2", "")</f>
        <v/>
      </c>
      <c r="J31" s="174">
        <f t="array" ref="J31">IFERROR(INDEX(IM!$AM$2:$AM$9964, MATCH(1, (IM!$F$2:$F$9964=A31) * (ISNUMBER(SEARCH($C$1, IM!$AC$2:$AC$9964))), 0)), "")</f>
        <v/>
      </c>
      <c r="K31" s="145">
        <f t="array" ref="K31">SUMPRODUCT((IM!$F$2:$F$9812=A31)*(IM!$AD$2:$AD$9812="O")*(ISNUMBER(SEARCH("PMQ2", IM!$AC$2:$AC$9812))))</f>
        <v/>
      </c>
      <c r="L31" s="208">
        <f t="array" ref="L31">IF(K31&gt;0,IFERROR(HYPERLINK("#'IM'!AC"&amp;MATCH(1,(IM!$F$1:$F$7512=A31)*(ISNUMBER(SEARCH("PMQ2",IM!$AC$1:$AC$7512))),0),"檢核"),"未登錄"),"")</f>
        <v/>
      </c>
      <c r="M31" s="347">
        <f>Q31&amp;IF(R31&lt;&gt;"",$P$2,"")&amp;R31</f>
        <v/>
      </c>
      <c r="N31" s="318">
        <f t="array" ref="N31">IF(AND(
    SUMPRODUCT(
        (IM!$F$2:$F$1812=A31) *
        ISNUMBER(SEARCH("HUB", IM!$AC$2:$AC$1812)) *
        (IM!$X$2:$X$1812&gt;=$A$1) *
        (IM!$X$2:$X$1812&lt;=$B$1)*(W31="HUB")
    ) &gt; 0
), "HUB", "")</f>
        <v/>
      </c>
      <c r="O31" s="349">
        <f>IF(I31="","未到店",
IF(AND(S31&gt;I31, R31="STAR", NOT(AND(G31&lt;&gt;"萊到店 WebPOS", Q31&lt;&gt;"EDC"))), "完工已補裝",
IF(AND(G31&lt;&gt;"萊到店 WebPOS", Q31&lt;&gt;"EDC"), "EDC異常",
IF(AND(W31="HUB", N31=""), "HUB異常",
IF(OR(AND(Z31="STAR", R31="STAR"), AND(Z31&lt;&gt;"STAR", R31="")), "已完工", "STAR異常")
))))</f>
        <v/>
      </c>
      <c r="P31" s="225">
        <f>(TEXT(I31,"yyyymmdd"))&amp;$S$2&amp;A31&amp;$S$2&amp;B31&amp;$Q$2</f>
        <v/>
      </c>
      <c r="Q31" s="335">
        <f t="array" ref="Q31">IF(AND(SUMPRODUCT((IM!$F$2:$F$1812=A31)*(ISNUMBER(SEARCH("EDC", IM!$AC$2:$AC$1812))))&gt;0), "EDC", "")</f>
        <v/>
      </c>
      <c r="R31" s="336">
        <f t="array" ref="R31">IF(AND(SUMPRODUCT((IM!$F$2:$F$1812=A31)*(ISNUMBER(SEARCH("STAR", IM!$AC$2:$AC$1812))))&gt;0), "STAR", "")</f>
        <v/>
      </c>
      <c r="S31" s="337">
        <f t="array" ref="S31">IFERROR(INDEX(IM!$X$2:$X$595, MATCH(1, (IM!$F$2:$F$595=A31) * (ISNUMBER(SEARCH($D$1, IM!$AC$2:$AC$595))), 0)), "")</f>
        <v/>
      </c>
      <c r="T31" s="333">
        <f>IF(AND(X31&lt;&gt;"", Y31&lt;&gt;""), 2, IF(OR(X31&lt;&gt;"", Y31&lt;&gt;""), 1, 0))</f>
        <v/>
      </c>
      <c r="U31" s="333" t="n"/>
      <c r="V31" s="351">
        <f>IF(OR(R31="STAR", T31="", U31=""), T31,
"總數：" &amp; T31 &amp; CHAR(10) &amp;
"已維修：" &amp; U31 &amp; CHAR(10) &amp;
"未更換：" &amp; (T31 - U31))</f>
        <v/>
      </c>
      <c r="W31" s="338">
        <f>IF(VLOOKUP(A31,'0919門市清單主檔'!B:E,4,FALSE)=0,"",VLOOKUP(A31,'0919門市清單主檔'!B:E,4,FALSE))</f>
        <v/>
      </c>
      <c r="Y31" s="231" t="n"/>
      <c r="Z31" s="231">
        <f>IF(T31&gt;0,"STAR","")</f>
        <v/>
      </c>
    </row>
    <row r="32" ht="15.75" customHeight="1" s="127">
      <c r="A32" s="165" t="n">
        <v>4134</v>
      </c>
      <c r="B32" s="166">
        <f>VLOOKUP(A32,'0919門市清單主檔'!B:C,2,FALSE)</f>
        <v/>
      </c>
      <c r="C32" s="167">
        <f>VLOOKUP($A32,'0919門市清單主檔'!B:V,20,FALSE)</f>
        <v/>
      </c>
      <c r="D32" s="168">
        <f>VLOOKUP($A32,'0919門市清單主檔'!B:V,21,FALSE)</f>
        <v/>
      </c>
      <c r="E32" s="169">
        <f>VLOOKUP(D32,區域表!A:B,2,FALSE)</f>
        <v/>
      </c>
      <c r="F32" s="170">
        <f>IFERROR(IF(VLOOKUP(A32,門市狀態!A:D,4,FALSE)=0,"",VLOOKUP(A32,門市狀態!A:D,4,FALSE)),"")</f>
        <v/>
      </c>
      <c r="G32" s="171" t="n"/>
      <c r="H32" s="172">
        <f>IF(I32&gt;0,(TEXT(I32,"yyyymmdd")&amp;$S$2&amp;A32&amp;$S$2&amp;B32&amp;$Q$2),"")</f>
        <v/>
      </c>
      <c r="I32" s="175">
        <f t="array" ref="I32">IF(AND(SUMPRODUCT((IM!$F$2:$F$1812=A32)*(ISNUMBER(SEARCH("PMQ2", IM!$AC$2:$AC$1812))))&gt;0), "PMQ2", "")</f>
        <v/>
      </c>
      <c r="J32" s="174">
        <f t="array" ref="J32">IFERROR(INDEX(IM!$AM$2:$AM$9964, MATCH(1, (IM!$F$2:$F$9964=A32) * (ISNUMBER(SEARCH($C$1, IM!$AC$2:$AC$9964))), 0)), "")</f>
        <v/>
      </c>
      <c r="K32" s="145">
        <f t="array" ref="K32">SUMPRODUCT((IM!$F$2:$F$9812=A32)*(IM!$AD$2:$AD$9812="O")*(ISNUMBER(SEARCH("PMQ2", IM!$AC$2:$AC$9812))))</f>
        <v/>
      </c>
      <c r="L32" s="208">
        <f t="array" ref="L32">IF(K32&gt;0,IFERROR(HYPERLINK("#'IM'!AC"&amp;MATCH(1,(IM!$F$1:$F$7512=A32)*(ISNUMBER(SEARCH("PMQ2",IM!$AC$1:$AC$7512))),0),"檢核"),"未登錄"),"")</f>
        <v/>
      </c>
      <c r="M32" s="347">
        <f>Q32&amp;IF(R32&lt;&gt;"",$P$2,"")&amp;R32</f>
        <v/>
      </c>
      <c r="N32" s="318">
        <f t="array" ref="N32">IF(AND(
    SUMPRODUCT(
        (IM!$F$2:$F$1812=A32) *
        ISNUMBER(SEARCH("HUB", IM!$AC$2:$AC$1812)) *
        (IM!$X$2:$X$1812&gt;=$A$1) *
        (IM!$X$2:$X$1812&lt;=$B$1)*(W32="HUB")
    ) &gt; 0
), "HUB", "")</f>
        <v/>
      </c>
      <c r="O32" s="349">
        <f>IF(I32="","未到店",
IF(AND(S32&gt;I32, R32="STAR", NOT(AND(G32&lt;&gt;"萊到店 WebPOS", Q32&lt;&gt;"EDC"))), "完工已補裝",
IF(AND(G32&lt;&gt;"萊到店 WebPOS", Q32&lt;&gt;"EDC"), "EDC異常",
IF(AND(W32="HUB", N32=""), "HUB異常",
IF(OR(AND(Z32="STAR", R32="STAR"), AND(Z32&lt;&gt;"STAR", R32="")), "已完工", "STAR異常")
))))</f>
        <v/>
      </c>
      <c r="P32" s="225">
        <f>(TEXT(I32,"yyyymmdd"))&amp;$S$2&amp;A32&amp;$S$2&amp;B32&amp;$Q$2</f>
        <v/>
      </c>
      <c r="Q32" s="335">
        <f t="array" ref="Q32">IF(AND(SUMPRODUCT((IM!$F$2:$F$1812=A32)*(ISNUMBER(SEARCH("EDC", IM!$AC$2:$AC$1812))))&gt;0), "EDC", "")</f>
        <v/>
      </c>
      <c r="R32" s="336">
        <f t="array" ref="R32">IF(AND(SUMPRODUCT((IM!$F$2:$F$1812=A32)*(ISNUMBER(SEARCH("STAR", IM!$AC$2:$AC$1812))))&gt;0), "STAR", "")</f>
        <v/>
      </c>
      <c r="S32" s="337">
        <f t="array" ref="S32">IFERROR(INDEX(IM!$X$2:$X$595, MATCH(1, (IM!$F$2:$F$595=A32) * (ISNUMBER(SEARCH($D$1, IM!$AC$2:$AC$595))), 0)), "")</f>
        <v/>
      </c>
      <c r="T32" s="333">
        <f>IF(AND(X32&lt;&gt;"", Y32&lt;&gt;""), 2, IF(OR(X32&lt;&gt;"", Y32&lt;&gt;""), 1, 0))</f>
        <v/>
      </c>
      <c r="U32" s="333" t="n"/>
      <c r="V32" s="351">
        <f>IF(OR(R32="STAR", T32="", U32=""), T32,
"總數：" &amp; T32 &amp; CHAR(10) &amp;
"已維修：" &amp; U32 &amp; CHAR(10) &amp;
"未更換：" &amp; (T32 - U32))</f>
        <v/>
      </c>
      <c r="W32" s="338">
        <f>IF(VLOOKUP(A32,'0919門市清單主檔'!B:E,4,FALSE)=0,"",VLOOKUP(A32,'0919門市清單主檔'!B:E,4,FALSE))</f>
        <v/>
      </c>
      <c r="X32" s="230" t="inlineStr">
        <is>
          <t>8155001826</t>
        </is>
      </c>
      <c r="Y32" s="231" t="inlineStr">
        <is>
          <t>8155001827</t>
        </is>
      </c>
      <c r="Z32" s="231">
        <f>IF(T32&gt;0,"STAR","")</f>
        <v/>
      </c>
    </row>
    <row r="33" ht="15.75" customHeight="1" s="127">
      <c r="A33" s="165" t="n">
        <v>2259</v>
      </c>
      <c r="B33" s="166">
        <f>VLOOKUP(A33,'0919門市清單主檔'!B:C,2,FALSE)</f>
        <v/>
      </c>
      <c r="C33" s="167">
        <f>VLOOKUP($A33,'0919門市清單主檔'!B:V,20,FALSE)</f>
        <v/>
      </c>
      <c r="D33" s="168">
        <f>VLOOKUP($A33,'0919門市清單主檔'!B:V,21,FALSE)</f>
        <v/>
      </c>
      <c r="E33" s="169">
        <f>VLOOKUP(D33,區域表!A:B,2,FALSE)</f>
        <v/>
      </c>
      <c r="F33" s="170">
        <f>IFERROR(IF(VLOOKUP(A33,門市狀態!A:D,4,FALSE)=0,"",VLOOKUP(A33,門市狀態!A:D,4,FALSE)),"")</f>
        <v/>
      </c>
      <c r="G33" s="171" t="n"/>
      <c r="H33" s="172">
        <f>IF(I33&gt;0,(TEXT(I33,"yyyymmdd")&amp;$S$2&amp;A33&amp;$S$2&amp;B33&amp;$Q$2),"")</f>
        <v/>
      </c>
      <c r="I33" s="175">
        <f t="array" ref="I33">IF(AND(SUMPRODUCT((IM!$F$2:$F$1812=A33)*(ISNUMBER(SEARCH("PMQ2", IM!$AC$2:$AC$1812))))&gt;0), "PMQ2", "")</f>
        <v/>
      </c>
      <c r="J33" s="174">
        <f t="array" ref="J33">IFERROR(INDEX(IM!$AM$2:$AM$9964, MATCH(1, (IM!$F$2:$F$9964=A33) * (ISNUMBER(SEARCH($C$1, IM!$AC$2:$AC$9964))), 0)), "")</f>
        <v/>
      </c>
      <c r="K33" s="145">
        <f t="array" ref="K33">SUMPRODUCT((IM!$F$2:$F$9812=A33)*(IM!$AD$2:$AD$9812="O")*(ISNUMBER(SEARCH("PMQ2", IM!$AC$2:$AC$9812))))</f>
        <v/>
      </c>
      <c r="L33" s="208">
        <f t="array" ref="L33">IF(K33&gt;0,IFERROR(HYPERLINK("#'IM'!AC"&amp;MATCH(1,(IM!$F$1:$F$7512=A33)*(ISNUMBER(SEARCH("PMQ2",IM!$AC$1:$AC$7512))),0),"檢核"),"未登錄"),"")</f>
        <v/>
      </c>
      <c r="M33" s="347">
        <f>Q33&amp;IF(R33&lt;&gt;"",$P$2,"")&amp;R33</f>
        <v/>
      </c>
      <c r="N33" s="318">
        <f t="array" ref="N33">IF(AND(
    SUMPRODUCT(
        (IM!$F$2:$F$1812=A33) *
        ISNUMBER(SEARCH("HUB", IM!$AC$2:$AC$1812)) *
        (IM!$X$2:$X$1812&gt;=$A$1) *
        (IM!$X$2:$X$1812&lt;=$B$1)*(W33="HUB")
    ) &gt; 0
), "HUB", "")</f>
        <v/>
      </c>
      <c r="O33" s="349">
        <f>IF(I33="","未到店",
IF(AND(S33&gt;I33, R33="STAR", NOT(AND(G33&lt;&gt;"萊到店 WebPOS", Q33&lt;&gt;"EDC"))), "完工已補裝",
IF(AND(G33&lt;&gt;"萊到店 WebPOS", Q33&lt;&gt;"EDC"), "EDC異常",
IF(AND(W33="HUB", N33=""), "HUB異常",
IF(OR(AND(Z33="STAR", R33="STAR"), AND(Z33&lt;&gt;"STAR", R33="")), "已完工", "STAR異常")
))))</f>
        <v/>
      </c>
      <c r="P33" s="225">
        <f>(TEXT(I33,"yyyymmdd"))&amp;$S$2&amp;A33&amp;$S$2&amp;B33&amp;$Q$2</f>
        <v/>
      </c>
      <c r="Q33" s="335">
        <f t="array" ref="Q33">IF(AND(SUMPRODUCT((IM!$F$2:$F$1812=A33)*(ISNUMBER(SEARCH("EDC", IM!$AC$2:$AC$1812))))&gt;0), "EDC", "")</f>
        <v/>
      </c>
      <c r="R33" s="336">
        <f t="array" ref="R33">IF(AND(SUMPRODUCT((IM!$F$2:$F$1812=A33)*(ISNUMBER(SEARCH("STAR", IM!$AC$2:$AC$1812))))&gt;0), "STAR", "")</f>
        <v/>
      </c>
      <c r="S33" s="337">
        <f t="array" ref="S33">IFERROR(INDEX(IM!$X$2:$X$595, MATCH(1, (IM!$F$2:$F$595=A33) * (ISNUMBER(SEARCH($D$1, IM!$AC$2:$AC$595))), 0)), "")</f>
        <v/>
      </c>
      <c r="T33" s="333">
        <f>IF(AND(X33&lt;&gt;"", Y33&lt;&gt;""), 2, IF(OR(X33&lt;&gt;"", Y33&lt;&gt;""), 1, 0))</f>
        <v/>
      </c>
      <c r="U33" s="333" t="n"/>
      <c r="V33" s="351">
        <f>IF(OR(R33="STAR", T33="", U33=""), T33,
"總數：" &amp; T33 &amp; CHAR(10) &amp;
"已維修：" &amp; U33 &amp; CHAR(10) &amp;
"未更換：" &amp; (T33 - U33))</f>
        <v/>
      </c>
      <c r="W33" s="338">
        <f>IF(VLOOKUP(A33,'0919門市清單主檔'!B:E,4,FALSE)=0,"",VLOOKUP(A33,'0919門市清單主檔'!B:E,4,FALSE))</f>
        <v/>
      </c>
      <c r="X33" s="230" t="inlineStr">
        <is>
          <t>8155001363</t>
        </is>
      </c>
      <c r="Y33" s="231" t="inlineStr">
        <is>
          <t>8155000042</t>
        </is>
      </c>
      <c r="Z33" s="231">
        <f>IF(T33&gt;0,"STAR","")</f>
        <v/>
      </c>
    </row>
    <row r="34" ht="15.75" customHeight="1" s="127">
      <c r="A34" s="165" t="n">
        <v>2837</v>
      </c>
      <c r="B34" s="166">
        <f>VLOOKUP(A34,'0919門市清單主檔'!B:C,2,FALSE)</f>
        <v/>
      </c>
      <c r="C34" s="167">
        <f>VLOOKUP($A34,'0919門市清單主檔'!B:V,20,FALSE)</f>
        <v/>
      </c>
      <c r="D34" s="168">
        <f>VLOOKUP($A34,'0919門市清單主檔'!B:V,21,FALSE)</f>
        <v/>
      </c>
      <c r="E34" s="169">
        <f>VLOOKUP(D34,區域表!A:B,2,FALSE)</f>
        <v/>
      </c>
      <c r="F34" s="170">
        <f>IFERROR(IF(VLOOKUP(A34,門市狀態!A:D,4,FALSE)=0,"",VLOOKUP(A34,門市狀態!A:D,4,FALSE)),"")</f>
        <v/>
      </c>
      <c r="G34" s="171" t="n"/>
      <c r="H34" s="172">
        <f>IF(I34&gt;0,(TEXT(I34,"yyyymmdd")&amp;$S$2&amp;A34&amp;$S$2&amp;B34&amp;$Q$2),"")</f>
        <v/>
      </c>
      <c r="I34" s="175">
        <f t="array" ref="I34">IF(AND(SUMPRODUCT((IM!$F$2:$F$1812=A34)*(ISNUMBER(SEARCH("PMQ2", IM!$AC$2:$AC$1812))))&gt;0), "PMQ2", "")</f>
        <v/>
      </c>
      <c r="J34" s="174">
        <f t="array" ref="J34">IFERROR(INDEX(IM!$AM$2:$AM$9964, MATCH(1, (IM!$F$2:$F$9964=A34) * (ISNUMBER(SEARCH($C$1, IM!$AC$2:$AC$9964))), 0)), "")</f>
        <v/>
      </c>
      <c r="K34" s="145">
        <f t="array" ref="K34">SUMPRODUCT((IM!$F$2:$F$9812=A34)*(IM!$AD$2:$AD$9812="O")*(ISNUMBER(SEARCH("PMQ2", IM!$AC$2:$AC$9812))))</f>
        <v/>
      </c>
      <c r="L34" s="208">
        <f t="array" ref="L34">IF(K34&gt;0,IFERROR(HYPERLINK("#'IM'!AC"&amp;MATCH(1,(IM!$F$1:$F$7512=A34)*(ISNUMBER(SEARCH("PMQ2",IM!$AC$1:$AC$7512))),0),"檢核"),"未登錄"),"")</f>
        <v/>
      </c>
      <c r="M34" s="347">
        <f>Q34&amp;IF(R34&lt;&gt;"",$P$2,"")&amp;R34</f>
        <v/>
      </c>
      <c r="N34" s="318">
        <f t="array" ref="N34">IF(AND(
    SUMPRODUCT(
        (IM!$F$2:$F$1812=A34) *
        ISNUMBER(SEARCH("HUB", IM!$AC$2:$AC$1812)) *
        (IM!$X$2:$X$1812&gt;=$A$1) *
        (IM!$X$2:$X$1812&lt;=$B$1)*(W34="HUB")
    ) &gt; 0
), "HUB", "")</f>
        <v/>
      </c>
      <c r="O34" s="349">
        <f>IF(I34="","未到店",
IF(AND(S34&gt;I34, R34="STAR", NOT(AND(G34&lt;&gt;"萊到店 WebPOS", Q34&lt;&gt;"EDC"))), "完工已補裝",
IF(AND(G34&lt;&gt;"萊到店 WebPOS", Q34&lt;&gt;"EDC"), "EDC異常",
IF(AND(W34="HUB", N34=""), "HUB異常",
IF(OR(AND(Z34="STAR", R34="STAR"), AND(Z34&lt;&gt;"STAR", R34="")), "已完工", "STAR異常")
))))</f>
        <v/>
      </c>
      <c r="P34" s="225">
        <f>(TEXT(I34,"yyyymmdd"))&amp;$S$2&amp;A34&amp;$S$2&amp;B34&amp;$Q$2</f>
        <v/>
      </c>
      <c r="Q34" s="335">
        <f t="array" ref="Q34">IF(AND(SUMPRODUCT((IM!$F$2:$F$1812=A34)*(ISNUMBER(SEARCH("EDC", IM!$AC$2:$AC$1812))))&gt;0), "EDC", "")</f>
        <v/>
      </c>
      <c r="R34" s="336">
        <f t="array" ref="R34">IF(AND(SUMPRODUCT((IM!$F$2:$F$1812=A34)*(ISNUMBER(SEARCH("STAR", IM!$AC$2:$AC$1812))))&gt;0), "STAR", "")</f>
        <v/>
      </c>
      <c r="S34" s="337">
        <f t="array" ref="S34">IFERROR(INDEX(IM!$X$2:$X$595, MATCH(1, (IM!$F$2:$F$595=A34) * (ISNUMBER(SEARCH($D$1, IM!$AC$2:$AC$595))), 0)), "")</f>
        <v/>
      </c>
      <c r="T34" s="333">
        <f>IF(AND(X34&lt;&gt;"", Y34&lt;&gt;""), 2, IF(OR(X34&lt;&gt;"", Y34&lt;&gt;""), 1, 0))</f>
        <v/>
      </c>
      <c r="U34" s="333" t="n"/>
      <c r="V34" s="351">
        <f>IF(OR(R34="STAR", T34="", U34=""), T34,
"總數：" &amp; T34 &amp; CHAR(10) &amp;
"已維修：" &amp; U34 &amp; CHAR(10) &amp;
"未更換：" &amp; (T34 - U34))</f>
        <v/>
      </c>
      <c r="W34" s="338">
        <f>IF(VLOOKUP(A34,'0919門市清單主檔'!B:E,4,FALSE)=0,"",VLOOKUP(A34,'0919門市清單主檔'!B:E,4,FALSE))</f>
        <v/>
      </c>
      <c r="X34" s="230" t="inlineStr">
        <is>
          <t>8155001876</t>
        </is>
      </c>
      <c r="Y34" s="231" t="inlineStr">
        <is>
          <t>8155002283</t>
        </is>
      </c>
      <c r="Z34" s="231">
        <f>IF(T34&gt;0,"STAR","")</f>
        <v/>
      </c>
    </row>
    <row r="35" ht="15.75" customHeight="1" s="127">
      <c r="A35" s="165" t="n">
        <v>2362</v>
      </c>
      <c r="B35" s="166">
        <f>VLOOKUP(A35,'0919門市清單主檔'!B:C,2,FALSE)</f>
        <v/>
      </c>
      <c r="C35" s="167">
        <f>VLOOKUP($A35,'0919門市清單主檔'!B:V,20,FALSE)</f>
        <v/>
      </c>
      <c r="D35" s="168">
        <f>VLOOKUP($A35,'0919門市清單主檔'!B:V,21,FALSE)</f>
        <v/>
      </c>
      <c r="E35" s="169">
        <f>VLOOKUP(D35,區域表!A:B,2,FALSE)</f>
        <v/>
      </c>
      <c r="F35" s="170">
        <f>IFERROR(IF(VLOOKUP(A35,門市狀態!A:D,4,FALSE)=0,"",VLOOKUP(A35,門市狀態!A:D,4,FALSE)),"")</f>
        <v/>
      </c>
      <c r="G35" s="171" t="n"/>
      <c r="H35" s="172">
        <f>IF(I35&gt;0,(TEXT(I35,"yyyymmdd")&amp;$S$2&amp;A35&amp;$S$2&amp;B35&amp;$Q$2),"")</f>
        <v/>
      </c>
      <c r="I35" s="175">
        <f t="array" ref="I35">IF(AND(SUMPRODUCT((IM!$F$2:$F$1812=A35)*(ISNUMBER(SEARCH("PMQ2", IM!$AC$2:$AC$1812))))&gt;0), "PMQ2", "")</f>
        <v/>
      </c>
      <c r="J35" s="174">
        <f t="array" ref="J35">IFERROR(INDEX(IM!$AM$2:$AM$9964, MATCH(1, (IM!$F$2:$F$9964=A35) * (ISNUMBER(SEARCH($C$1, IM!$AC$2:$AC$9964))), 0)), "")</f>
        <v/>
      </c>
      <c r="K35" s="145">
        <f t="array" ref="K35">SUMPRODUCT((IM!$F$2:$F$9812=A35)*(IM!$AD$2:$AD$9812="O")*(ISNUMBER(SEARCH("PMQ2", IM!$AC$2:$AC$9812))))</f>
        <v/>
      </c>
      <c r="L35" s="208">
        <f t="array" ref="L35">IF(K35&gt;0,IFERROR(HYPERLINK("#'IM'!AC"&amp;MATCH(1,(IM!$F$1:$F$7512=A35)*(ISNUMBER(SEARCH("PMQ2",IM!$AC$1:$AC$7512))),0),"檢核"),"未登錄"),"")</f>
        <v/>
      </c>
      <c r="M35" s="347">
        <f>Q35&amp;IF(R35&lt;&gt;"",$P$2,"")&amp;R35</f>
        <v/>
      </c>
      <c r="N35" s="318">
        <f t="array" ref="N35">IF(AND(
    SUMPRODUCT(
        (IM!$F$2:$F$1812=A35) *
        ISNUMBER(SEARCH("HUB", IM!$AC$2:$AC$1812)) *
        (IM!$X$2:$X$1812&gt;=$A$1) *
        (IM!$X$2:$X$1812&lt;=$B$1)*(W35="HUB")
    ) &gt; 0
), "HUB", "")</f>
        <v/>
      </c>
      <c r="O35" s="349">
        <f>IF(I35="","未到店",
IF(AND(S35&gt;I35, R35="STAR", NOT(AND(G35&lt;&gt;"萊到店 WebPOS", Q35&lt;&gt;"EDC"))), "完工已補裝",
IF(AND(G35&lt;&gt;"萊到店 WebPOS", Q35&lt;&gt;"EDC"), "EDC異常",
IF(AND(W35="HUB", N35=""), "HUB異常",
IF(OR(AND(Z35="STAR", R35="STAR"), AND(Z35&lt;&gt;"STAR", R35="")), "已完工", "STAR異常")
))))</f>
        <v/>
      </c>
      <c r="P35" s="225">
        <f>(TEXT(I35,"yyyymmdd"))&amp;$S$2&amp;A35&amp;$S$2&amp;B35&amp;$Q$2</f>
        <v/>
      </c>
      <c r="Q35" s="335">
        <f t="array" ref="Q35">IF(AND(SUMPRODUCT((IM!$F$2:$F$1812=A35)*(ISNUMBER(SEARCH("EDC", IM!$AC$2:$AC$1812))))&gt;0), "EDC", "")</f>
        <v/>
      </c>
      <c r="R35" s="336">
        <f t="array" ref="R35">IF(AND(SUMPRODUCT((IM!$F$2:$F$1812=A35)*(ISNUMBER(SEARCH("STAR", IM!$AC$2:$AC$1812))))&gt;0), "STAR", "")</f>
        <v/>
      </c>
      <c r="S35" s="337">
        <f t="array" ref="S35">IFERROR(INDEX(IM!$X$2:$X$595, MATCH(1, (IM!$F$2:$F$595=A35) * (ISNUMBER(SEARCH($D$1, IM!$AC$2:$AC$595))), 0)), "")</f>
        <v/>
      </c>
      <c r="T35" s="333">
        <f>IF(AND(X35&lt;&gt;"", Y35&lt;&gt;""), 2, IF(OR(X35&lt;&gt;"", Y35&lt;&gt;""), 1, 0))</f>
        <v/>
      </c>
      <c r="U35" s="333" t="n"/>
      <c r="V35" s="351">
        <f>IF(OR(R35="STAR", T35="", U35=""), T35,
"總數：" &amp; T35 &amp; CHAR(10) &amp;
"已維修：" &amp; U35 &amp; CHAR(10) &amp;
"未更換：" &amp; (T35 - U35))</f>
        <v/>
      </c>
      <c r="W35" s="338">
        <f>IF(VLOOKUP(A35,'0919門市清單主檔'!B:E,4,FALSE)=0,"",VLOOKUP(A35,'0919門市清單主檔'!B:E,4,FALSE))</f>
        <v/>
      </c>
      <c r="X35" s="230" t="inlineStr">
        <is>
          <t>8155000177</t>
        </is>
      </c>
      <c r="Y35" s="231" t="inlineStr">
        <is>
          <t>8155000178</t>
        </is>
      </c>
      <c r="Z35" s="231">
        <f>IF(T35&gt;0,"STAR","")</f>
        <v/>
      </c>
    </row>
    <row r="36" ht="15.75" customHeight="1" s="127">
      <c r="A36" s="165" t="n">
        <v>3741</v>
      </c>
      <c r="B36" s="166">
        <f>VLOOKUP(A36,'0919門市清單主檔'!B:C,2,FALSE)</f>
        <v/>
      </c>
      <c r="C36" s="167">
        <f>VLOOKUP($A36,'0919門市清單主檔'!B:V,20,FALSE)</f>
        <v/>
      </c>
      <c r="D36" s="168">
        <f>VLOOKUP($A36,'0919門市清單主檔'!B:V,21,FALSE)</f>
        <v/>
      </c>
      <c r="E36" s="169">
        <f>VLOOKUP(D36,區域表!A:B,2,FALSE)</f>
        <v/>
      </c>
      <c r="F36" s="170">
        <f>IFERROR(IF(VLOOKUP(A36,門市狀態!A:D,4,FALSE)=0,"",VLOOKUP(A36,門市狀態!A:D,4,FALSE)),"")</f>
        <v/>
      </c>
      <c r="G36" s="171" t="n"/>
      <c r="H36" s="172">
        <f>IF(I36&gt;0,(TEXT(I36,"yyyymmdd")&amp;$S$2&amp;A36&amp;$S$2&amp;B36&amp;$Q$2),"")</f>
        <v/>
      </c>
      <c r="I36" s="175">
        <f t="array" ref="I36">IF(AND(SUMPRODUCT((IM!$F$2:$F$1812=A36)*(ISNUMBER(SEARCH("PMQ2", IM!$AC$2:$AC$1812))))&gt;0), "PMQ2", "")</f>
        <v/>
      </c>
      <c r="J36" s="174">
        <f t="array" ref="J36">IFERROR(INDEX(IM!$AM$2:$AM$9964, MATCH(1, (IM!$F$2:$F$9964=A36) * (ISNUMBER(SEARCH($C$1, IM!$AC$2:$AC$9964))), 0)), "")</f>
        <v/>
      </c>
      <c r="K36" s="145">
        <f t="array" ref="K36">SUMPRODUCT((IM!$F$2:$F$9812=A36)*(IM!$AD$2:$AD$9812="O")*(ISNUMBER(SEARCH("PMQ2", IM!$AC$2:$AC$9812))))</f>
        <v/>
      </c>
      <c r="L36" s="208">
        <f t="array" ref="L36">IF(K36&gt;0,IFERROR(HYPERLINK("#'IM'!AC"&amp;MATCH(1,(IM!$F$1:$F$7512=A36)*(ISNUMBER(SEARCH("PMQ2",IM!$AC$1:$AC$7512))),0),"檢核"),"未登錄"),"")</f>
        <v/>
      </c>
      <c r="M36" s="347">
        <f>Q36&amp;IF(R36&lt;&gt;"",$P$2,"")&amp;R36</f>
        <v/>
      </c>
      <c r="N36" s="318">
        <f t="array" ref="N36">IF(AND(
    SUMPRODUCT(
        (IM!$F$2:$F$1812=A36) *
        ISNUMBER(SEARCH("HUB", IM!$AC$2:$AC$1812)) *
        (IM!$X$2:$X$1812&gt;=$A$1) *
        (IM!$X$2:$X$1812&lt;=$B$1)*(W36="HUB")
    ) &gt; 0
), "HUB", "")</f>
        <v/>
      </c>
      <c r="O36" s="349">
        <f>IF(I36="","未到店",
IF(AND(S36&gt;I36, R36="STAR", NOT(AND(G36&lt;&gt;"萊到店 WebPOS", Q36&lt;&gt;"EDC"))), "完工已補裝",
IF(AND(G36&lt;&gt;"萊到店 WebPOS", Q36&lt;&gt;"EDC"), "EDC異常",
IF(AND(W36="HUB", N36=""), "HUB異常",
IF(OR(AND(Z36="STAR", R36="STAR"), AND(Z36&lt;&gt;"STAR", R36="")), "已完工", "STAR異常")
))))</f>
        <v/>
      </c>
      <c r="P36" s="225">
        <f>(TEXT(I36,"yyyymmdd"))&amp;$S$2&amp;A36&amp;$S$2&amp;B36&amp;$Q$2</f>
        <v/>
      </c>
      <c r="Q36" s="335">
        <f t="array" ref="Q36">IF(AND(SUMPRODUCT((IM!$F$2:$F$1812=A36)*(ISNUMBER(SEARCH("EDC", IM!$AC$2:$AC$1812))))&gt;0), "EDC", "")</f>
        <v/>
      </c>
      <c r="R36" s="336">
        <f t="array" ref="R36">IF(AND(SUMPRODUCT((IM!$F$2:$F$1812=A36)*(ISNUMBER(SEARCH("STAR", IM!$AC$2:$AC$1812))))&gt;0), "STAR", "")</f>
        <v/>
      </c>
      <c r="S36" s="337">
        <f t="array" ref="S36">IFERROR(INDEX(IM!$X$2:$X$595, MATCH(1, (IM!$F$2:$F$595=A36) * (ISNUMBER(SEARCH($D$1, IM!$AC$2:$AC$595))), 0)), "")</f>
        <v/>
      </c>
      <c r="T36" s="333">
        <f>IF(AND(X36&lt;&gt;"", Y36&lt;&gt;""), 2, IF(OR(X36&lt;&gt;"", Y36&lt;&gt;""), 1, 0))</f>
        <v/>
      </c>
      <c r="U36" s="333" t="n"/>
      <c r="V36" s="351">
        <f>IF(OR(R36="STAR", T36="", U36=""), T36,
"總數：" &amp; T36 &amp; CHAR(10) &amp;
"已維修：" &amp; U36 &amp; CHAR(10) &amp;
"未更換：" &amp; (T36 - U36))</f>
        <v/>
      </c>
      <c r="W36" s="338">
        <f>IF(VLOOKUP(A36,'0919門市清單主檔'!B:E,4,FALSE)=0,"",VLOOKUP(A36,'0919門市清單主檔'!B:E,4,FALSE))</f>
        <v/>
      </c>
      <c r="X36" s="230" t="inlineStr">
        <is>
          <t>8155002205</t>
        </is>
      </c>
      <c r="Y36" s="231" t="inlineStr">
        <is>
          <t>8155002206</t>
        </is>
      </c>
      <c r="Z36" s="231">
        <f>IF(T36&gt;0,"STAR","")</f>
        <v/>
      </c>
    </row>
    <row r="37" ht="15.75" customHeight="1" s="127">
      <c r="A37" s="165" t="n">
        <v>2302</v>
      </c>
      <c r="B37" s="166">
        <f>VLOOKUP(A37,'0919門市清單主檔'!B:C,2,FALSE)</f>
        <v/>
      </c>
      <c r="C37" s="167">
        <f>VLOOKUP($A37,'0919門市清單主檔'!B:V,20,FALSE)</f>
        <v/>
      </c>
      <c r="D37" s="168">
        <f>VLOOKUP($A37,'0919門市清單主檔'!B:V,21,FALSE)</f>
        <v/>
      </c>
      <c r="E37" s="169">
        <f>VLOOKUP(D37,區域表!A:B,2,FALSE)</f>
        <v/>
      </c>
      <c r="F37" s="170">
        <f>IFERROR(IF(VLOOKUP(A37,門市狀態!A:D,4,FALSE)=0,"",VLOOKUP(A37,門市狀態!A:D,4,FALSE)),"")</f>
        <v/>
      </c>
      <c r="G37" s="171" t="n"/>
      <c r="H37" s="172">
        <f>IF(I37&gt;0,(TEXT(I37,"yyyymmdd")&amp;$S$2&amp;A37&amp;$S$2&amp;B37&amp;$Q$2),"")</f>
        <v/>
      </c>
      <c r="I37" s="175">
        <f t="array" ref="I37">IF(AND(SUMPRODUCT((IM!$F$2:$F$1812=A37)*(ISNUMBER(SEARCH("PMQ2", IM!$AC$2:$AC$1812))))&gt;0), "PMQ2", "")</f>
        <v/>
      </c>
      <c r="J37" s="174">
        <f t="array" ref="J37">IFERROR(INDEX(IM!$AM$2:$AM$9964, MATCH(1, (IM!$F$2:$F$9964=A37) * (ISNUMBER(SEARCH($C$1, IM!$AC$2:$AC$9964))), 0)), "")</f>
        <v/>
      </c>
      <c r="K37" s="145">
        <f t="array" ref="K37">SUMPRODUCT((IM!$F$2:$F$9812=A37)*(IM!$AD$2:$AD$9812="O")*(ISNUMBER(SEARCH("PMQ2", IM!$AC$2:$AC$9812))))</f>
        <v/>
      </c>
      <c r="L37" s="208">
        <f t="array" ref="L37">IF(K37&gt;0,IFERROR(HYPERLINK("#'IM'!AC"&amp;MATCH(1,(IM!$F$1:$F$7512=A37)*(ISNUMBER(SEARCH("PMQ2",IM!$AC$1:$AC$7512))),0),"檢核"),"未登錄"),"")</f>
        <v/>
      </c>
      <c r="M37" s="347">
        <f>Q37&amp;IF(R37&lt;&gt;"",$P$2,"")&amp;R37</f>
        <v/>
      </c>
      <c r="N37" s="318">
        <f t="array" ref="N37">IF(AND(
    SUMPRODUCT(
        (IM!$F$2:$F$1812=A37) *
        ISNUMBER(SEARCH("HUB", IM!$AC$2:$AC$1812)) *
        (IM!$X$2:$X$1812&gt;=$A$1) *
        (IM!$X$2:$X$1812&lt;=$B$1)*(W37="HUB")
    ) &gt; 0
), "HUB", "")</f>
        <v/>
      </c>
      <c r="O37" s="349">
        <f>IF(I37="","未到店",
IF(AND(S37&gt;I37, R37="STAR", NOT(AND(G37&lt;&gt;"萊到店 WebPOS", Q37&lt;&gt;"EDC"))), "完工已補裝",
IF(AND(G37&lt;&gt;"萊到店 WebPOS", Q37&lt;&gt;"EDC"), "EDC異常",
IF(AND(W37="HUB", N37=""), "HUB異常",
IF(OR(AND(Z37="STAR", R37="STAR"), AND(Z37&lt;&gt;"STAR", R37="")), "已完工", "STAR異常")
))))</f>
        <v/>
      </c>
      <c r="P37" s="225">
        <f>(TEXT(I37,"yyyymmdd"))&amp;$S$2&amp;A37&amp;$S$2&amp;B37&amp;$Q$2</f>
        <v/>
      </c>
      <c r="Q37" s="335">
        <f t="array" ref="Q37">IF(AND(SUMPRODUCT((IM!$F$2:$F$1812=A37)*(ISNUMBER(SEARCH("EDC", IM!$AC$2:$AC$1812))))&gt;0), "EDC", "")</f>
        <v/>
      </c>
      <c r="R37" s="336">
        <f t="array" ref="R37">IF(AND(SUMPRODUCT((IM!$F$2:$F$1812=A37)*(ISNUMBER(SEARCH("STAR", IM!$AC$2:$AC$1812))))&gt;0), "STAR", "")</f>
        <v/>
      </c>
      <c r="S37" s="337">
        <f t="array" ref="S37">IFERROR(INDEX(IM!$X$2:$X$595, MATCH(1, (IM!$F$2:$F$595=A37) * (ISNUMBER(SEARCH($D$1, IM!$AC$2:$AC$595))), 0)), "")</f>
        <v/>
      </c>
      <c r="T37" s="333">
        <f>IF(AND(X37&lt;&gt;"", Y37&lt;&gt;""), 2, IF(OR(X37&lt;&gt;"", Y37&lt;&gt;""), 1, 0))</f>
        <v/>
      </c>
      <c r="U37" s="333" t="n"/>
      <c r="V37" s="351">
        <f>IF(OR(R37="STAR", T37="", U37=""), T37,
"總數：" &amp; T37 &amp; CHAR(10) &amp;
"已維修：" &amp; U37 &amp; CHAR(10) &amp;
"未更換：" &amp; (T37 - U37))</f>
        <v/>
      </c>
      <c r="W37" s="338">
        <f>IF(VLOOKUP(A37,'0919門市清單主檔'!B:E,4,FALSE)=0,"",VLOOKUP(A37,'0919門市清單主檔'!B:E,4,FALSE))</f>
        <v/>
      </c>
      <c r="X37" s="230" t="inlineStr">
        <is>
          <t>8155001667</t>
        </is>
      </c>
      <c r="Y37" s="231" t="inlineStr">
        <is>
          <t>8155001668</t>
        </is>
      </c>
      <c r="Z37" s="231">
        <f>IF(T37&gt;0,"STAR","")</f>
        <v/>
      </c>
    </row>
    <row r="38" ht="15.75" customHeight="1" s="127">
      <c r="A38" s="165" t="n">
        <v>3772</v>
      </c>
      <c r="B38" s="166">
        <f>VLOOKUP(A38,'0919門市清單主檔'!B:C,2,FALSE)</f>
        <v/>
      </c>
      <c r="C38" s="167">
        <f>VLOOKUP($A38,'0919門市清單主檔'!B:V,20,FALSE)</f>
        <v/>
      </c>
      <c r="D38" s="168">
        <f>VLOOKUP($A38,'0919門市清單主檔'!B:V,21,FALSE)</f>
        <v/>
      </c>
      <c r="E38" s="169">
        <f>VLOOKUP(D38,區域表!A:B,2,FALSE)</f>
        <v/>
      </c>
      <c r="F38" s="170">
        <f>IFERROR(IF(VLOOKUP(A38,門市狀態!A:D,4,FALSE)=0,"",VLOOKUP(A38,門市狀態!A:D,4,FALSE)),"")</f>
        <v/>
      </c>
      <c r="G38" s="171" t="n"/>
      <c r="H38" s="172">
        <f>IF(I38&gt;0,(TEXT(I38,"yyyymmdd")&amp;$S$2&amp;A38&amp;$S$2&amp;B38&amp;$Q$2),"")</f>
        <v/>
      </c>
      <c r="I38" s="175">
        <f t="array" ref="I38">IF(AND(SUMPRODUCT((IM!$F$2:$F$1812=A38)*(ISNUMBER(SEARCH("PMQ2", IM!$AC$2:$AC$1812))))&gt;0), "PMQ2", "")</f>
        <v/>
      </c>
      <c r="J38" s="174">
        <f t="array" ref="J38">IFERROR(INDEX(IM!$AM$2:$AM$9964, MATCH(1, (IM!$F$2:$F$9964=A38) * (ISNUMBER(SEARCH($C$1, IM!$AC$2:$AC$9964))), 0)), "")</f>
        <v/>
      </c>
      <c r="K38" s="145">
        <f t="array" ref="K38">SUMPRODUCT((IM!$F$2:$F$9812=A38)*(IM!$AD$2:$AD$9812="O")*(ISNUMBER(SEARCH("PMQ2", IM!$AC$2:$AC$9812))))</f>
        <v/>
      </c>
      <c r="L38" s="208">
        <f t="array" ref="L38">IF(K38&gt;0,IFERROR(HYPERLINK("#'IM'!AC"&amp;MATCH(1,(IM!$F$1:$F$7512=A38)*(ISNUMBER(SEARCH("PMQ2",IM!$AC$1:$AC$7512))),0),"檢核"),"未登錄"),"")</f>
        <v/>
      </c>
      <c r="M38" s="347">
        <f>Q38&amp;IF(R38&lt;&gt;"",$P$2,"")&amp;R38</f>
        <v/>
      </c>
      <c r="N38" s="318">
        <f t="array" ref="N38">IF(AND(
    SUMPRODUCT(
        (IM!$F$2:$F$1812=A38) *
        ISNUMBER(SEARCH("HUB", IM!$AC$2:$AC$1812)) *
        (IM!$X$2:$X$1812&gt;=$A$1) *
        (IM!$X$2:$X$1812&lt;=$B$1)*(W38="HUB")
    ) &gt; 0
), "HUB", "")</f>
        <v/>
      </c>
      <c r="O38" s="349">
        <f>IF(I38="","未到店",
IF(AND(S38&gt;I38, R38="STAR", NOT(AND(G38&lt;&gt;"萊到店 WebPOS", Q38&lt;&gt;"EDC"))), "完工已補裝",
IF(AND(G38&lt;&gt;"萊到店 WebPOS", Q38&lt;&gt;"EDC"), "EDC異常",
IF(AND(W38="HUB", N38=""), "HUB異常",
IF(OR(AND(Z38="STAR", R38="STAR"), AND(Z38&lt;&gt;"STAR", R38="")), "已完工", "STAR異常")
))))</f>
        <v/>
      </c>
      <c r="P38" s="225">
        <f>(TEXT(I38,"yyyymmdd"))&amp;$S$2&amp;A38&amp;$S$2&amp;B38&amp;$Q$2</f>
        <v/>
      </c>
      <c r="Q38" s="335">
        <f t="array" ref="Q38">IF(AND(SUMPRODUCT((IM!$F$2:$F$1812=A38)*(ISNUMBER(SEARCH("EDC", IM!$AC$2:$AC$1812))))&gt;0), "EDC", "")</f>
        <v/>
      </c>
      <c r="R38" s="336">
        <f t="array" ref="R38">IF(AND(SUMPRODUCT((IM!$F$2:$F$1812=A38)*(ISNUMBER(SEARCH("STAR", IM!$AC$2:$AC$1812))))&gt;0), "STAR", "")</f>
        <v/>
      </c>
      <c r="S38" s="337">
        <f t="array" ref="S38">IFERROR(INDEX(IM!$X$2:$X$595, MATCH(1, (IM!$F$2:$F$595=A38) * (ISNUMBER(SEARCH($D$1, IM!$AC$2:$AC$595))), 0)), "")</f>
        <v/>
      </c>
      <c r="T38" s="333">
        <f>IF(AND(X38&lt;&gt;"", Y38&lt;&gt;""), 2, IF(OR(X38&lt;&gt;"", Y38&lt;&gt;""), 1, 0))</f>
        <v/>
      </c>
      <c r="U38" s="333" t="n"/>
      <c r="V38" s="351">
        <f>IF(OR(R38="STAR", T38="", U38=""), T38,
"總數：" &amp; T38 &amp; CHAR(10) &amp;
"已維修：" &amp; U38 &amp; CHAR(10) &amp;
"未更換：" &amp; (T38 - U38))</f>
        <v/>
      </c>
      <c r="W38" s="338">
        <f>IF(VLOOKUP(A38,'0919門市清單主檔'!B:E,4,FALSE)=0,"",VLOOKUP(A38,'0919門市清單主檔'!B:E,4,FALSE))</f>
        <v/>
      </c>
      <c r="Y38" s="231" t="n"/>
      <c r="Z38" s="231">
        <f>IF(T38&gt;0,"STAR","")</f>
        <v/>
      </c>
    </row>
    <row r="39" ht="15.75" customHeight="1" s="127">
      <c r="A39" s="165" t="n">
        <v>5316</v>
      </c>
      <c r="B39" s="166">
        <f>VLOOKUP(A39,'0919門市清單主檔'!B:C,2,FALSE)</f>
        <v/>
      </c>
      <c r="C39" s="167">
        <f>VLOOKUP($A39,'0919門市清單主檔'!B:V,20,FALSE)</f>
        <v/>
      </c>
      <c r="D39" s="168">
        <f>VLOOKUP($A39,'0919門市清單主檔'!B:V,21,FALSE)</f>
        <v/>
      </c>
      <c r="E39" s="169">
        <f>VLOOKUP(D39,區域表!A:B,2,FALSE)</f>
        <v/>
      </c>
      <c r="F39" s="170">
        <f>IFERROR(IF(VLOOKUP(A39,門市狀態!A:D,4,FALSE)=0,"",VLOOKUP(A39,門市狀態!A:D,4,FALSE)),"")</f>
        <v/>
      </c>
      <c r="G39" s="171" t="n"/>
      <c r="H39" s="172">
        <f>IF(I39&gt;0,(TEXT(I39,"yyyymmdd")&amp;$S$2&amp;A39&amp;$S$2&amp;B39&amp;$Q$2),"")</f>
        <v/>
      </c>
      <c r="I39" s="175">
        <f t="array" ref="I39">IF(AND(SUMPRODUCT((IM!$F$2:$F$1812=A39)*(ISNUMBER(SEARCH("PMQ2", IM!$AC$2:$AC$1812))))&gt;0), "PMQ2", "")</f>
        <v/>
      </c>
      <c r="J39" s="174">
        <f t="array" ref="J39">IFERROR(INDEX(IM!$AM$2:$AM$9964, MATCH(1, (IM!$F$2:$F$9964=A39) * (ISNUMBER(SEARCH($C$1, IM!$AC$2:$AC$9964))), 0)), "")</f>
        <v/>
      </c>
      <c r="K39" s="145">
        <f t="array" ref="K39">SUMPRODUCT((IM!$F$2:$F$9812=A39)*(IM!$AD$2:$AD$9812="O")*(ISNUMBER(SEARCH("PMQ2", IM!$AC$2:$AC$9812))))</f>
        <v/>
      </c>
      <c r="L39" s="208">
        <f t="array" ref="L39">IF(K39&gt;0,IFERROR(HYPERLINK("#'IM'!AC"&amp;MATCH(1,(IM!$F$1:$F$7512=A39)*(ISNUMBER(SEARCH("PMQ2",IM!$AC$1:$AC$7512))),0),"檢核"),"未登錄"),"")</f>
        <v/>
      </c>
      <c r="M39" s="347">
        <f>Q39&amp;IF(R39&lt;&gt;"",$P$2,"")&amp;R39</f>
        <v/>
      </c>
      <c r="N39" s="318">
        <f t="array" ref="N39">IF(AND(
    SUMPRODUCT(
        (IM!$F$2:$F$1812=A39) *
        ISNUMBER(SEARCH("HUB", IM!$AC$2:$AC$1812)) *
        (IM!$X$2:$X$1812&gt;=$A$1) *
        (IM!$X$2:$X$1812&lt;=$B$1)*(W39="HUB")
    ) &gt; 0
), "HUB", "")</f>
        <v/>
      </c>
      <c r="O39" s="349">
        <f>IF(I39="","未到店",
IF(AND(S39&gt;I39, R39="STAR", NOT(AND(G39&lt;&gt;"萊到店 WebPOS", Q39&lt;&gt;"EDC"))), "完工已補裝",
IF(AND(G39&lt;&gt;"萊到店 WebPOS", Q39&lt;&gt;"EDC"), "EDC異常",
IF(AND(W39="HUB", N39=""), "HUB異常",
IF(OR(AND(Z39="STAR", R39="STAR"), AND(Z39&lt;&gt;"STAR", R39="")), "已完工", "STAR異常")
))))</f>
        <v/>
      </c>
      <c r="P39" s="225">
        <f>(TEXT(I39,"yyyymmdd"))&amp;$S$2&amp;A39&amp;$S$2&amp;B39&amp;$Q$2</f>
        <v/>
      </c>
      <c r="Q39" s="335">
        <f t="array" ref="Q39">IF(AND(SUMPRODUCT((IM!$F$2:$F$1812=A39)*(ISNUMBER(SEARCH("EDC", IM!$AC$2:$AC$1812))))&gt;0), "EDC", "")</f>
        <v/>
      </c>
      <c r="R39" s="336">
        <f t="array" ref="R39">IF(AND(SUMPRODUCT((IM!$F$2:$F$1812=A39)*(ISNUMBER(SEARCH("STAR", IM!$AC$2:$AC$1812))))&gt;0), "STAR", "")</f>
        <v/>
      </c>
      <c r="S39" s="337">
        <f t="array" ref="S39">IFERROR(INDEX(IM!$X$2:$X$595, MATCH(1, (IM!$F$2:$F$595=A39) * (ISNUMBER(SEARCH($D$1, IM!$AC$2:$AC$595))), 0)), "")</f>
        <v/>
      </c>
      <c r="T39" s="333">
        <f>IF(AND(X39&lt;&gt;"", Y39&lt;&gt;""), 2, IF(OR(X39&lt;&gt;"", Y39&lt;&gt;""), 1, 0))</f>
        <v/>
      </c>
      <c r="U39" s="333" t="n"/>
      <c r="V39" s="351">
        <f>IF(OR(R39="STAR", T39="", U39=""), T39,
"總數：" &amp; T39 &amp; CHAR(10) &amp;
"已維修：" &amp; U39 &amp; CHAR(10) &amp;
"未更換：" &amp; (T39 - U39))</f>
        <v/>
      </c>
      <c r="W39" s="338">
        <f>IF(VLOOKUP(A39,'0919門市清單主檔'!B:E,4,FALSE)=0,"",VLOOKUP(A39,'0919門市清單主檔'!B:E,4,FALSE))</f>
        <v/>
      </c>
      <c r="Y39" s="231" t="n"/>
      <c r="Z39" s="231">
        <f>IF(T39&gt;0,"STAR","")</f>
        <v/>
      </c>
    </row>
    <row r="40" ht="15.75" customHeight="1" s="127">
      <c r="A40" s="165" t="n">
        <v>4528</v>
      </c>
      <c r="B40" s="166">
        <f>VLOOKUP(A40,'0919門市清單主檔'!B:C,2,FALSE)</f>
        <v/>
      </c>
      <c r="C40" s="167">
        <f>VLOOKUP($A40,'0919門市清單主檔'!B:V,20,FALSE)</f>
        <v/>
      </c>
      <c r="D40" s="168">
        <f>VLOOKUP($A40,'0919門市清單主檔'!B:V,21,FALSE)</f>
        <v/>
      </c>
      <c r="E40" s="169">
        <f>VLOOKUP(D40,區域表!A:B,2,FALSE)</f>
        <v/>
      </c>
      <c r="F40" s="170">
        <f>IFERROR(IF(VLOOKUP(A40,門市狀態!A:D,4,FALSE)=0,"",VLOOKUP(A40,門市狀態!A:D,4,FALSE)),"")</f>
        <v/>
      </c>
      <c r="G40" s="171" t="n"/>
      <c r="H40" s="172">
        <f>IF(I40&gt;0,(TEXT(I40,"yyyymmdd")&amp;$S$2&amp;A40&amp;$S$2&amp;B40&amp;$Q$2),"")</f>
        <v/>
      </c>
      <c r="I40" s="175">
        <f t="array" ref="I40">IF(AND(SUMPRODUCT((IM!$F$2:$F$1812=A40)*(ISNUMBER(SEARCH("PMQ2", IM!$AC$2:$AC$1812))))&gt;0), "PMQ2", "")</f>
        <v/>
      </c>
      <c r="J40" s="174">
        <f t="array" ref="J40">IFERROR(INDEX(IM!$AM$2:$AM$9964, MATCH(1, (IM!$F$2:$F$9964=A40) * (ISNUMBER(SEARCH($C$1, IM!$AC$2:$AC$9964))), 0)), "")</f>
        <v/>
      </c>
      <c r="K40" s="145">
        <f t="array" ref="K40">SUMPRODUCT((IM!$F$2:$F$9812=A40)*(IM!$AD$2:$AD$9812="O")*(ISNUMBER(SEARCH("PMQ2", IM!$AC$2:$AC$9812))))</f>
        <v/>
      </c>
      <c r="L40" s="208">
        <f t="array" ref="L40">IF(K40&gt;0,IFERROR(HYPERLINK("#'IM'!AC"&amp;MATCH(1,(IM!$F$1:$F$7512=A40)*(ISNUMBER(SEARCH("PMQ2",IM!$AC$1:$AC$7512))),0),"檢核"),"未登錄"),"")</f>
        <v/>
      </c>
      <c r="M40" s="347">
        <f>Q40&amp;IF(R40&lt;&gt;"",$P$2,"")&amp;R40</f>
        <v/>
      </c>
      <c r="N40" s="318">
        <f t="array" ref="N40">IF(AND(
    SUMPRODUCT(
        (IM!$F$2:$F$1812=A40) *
        ISNUMBER(SEARCH("HUB", IM!$AC$2:$AC$1812)) *
        (IM!$X$2:$X$1812&gt;=$A$1) *
        (IM!$X$2:$X$1812&lt;=$B$1)*(W40="HUB")
    ) &gt; 0
), "HUB", "")</f>
        <v/>
      </c>
      <c r="O40" s="349">
        <f>IF(I40="","未到店",
IF(AND(S40&gt;I40, R40="STAR", NOT(AND(G40&lt;&gt;"萊到店 WebPOS", Q40&lt;&gt;"EDC"))), "完工已補裝",
IF(AND(G40&lt;&gt;"萊到店 WebPOS", Q40&lt;&gt;"EDC"), "EDC異常",
IF(AND(W40="HUB", N40=""), "HUB異常",
IF(OR(AND(Z40="STAR", R40="STAR"), AND(Z40&lt;&gt;"STAR", R40="")), "已完工", "STAR異常")
))))</f>
        <v/>
      </c>
      <c r="P40" s="225">
        <f>(TEXT(I40,"yyyymmdd"))&amp;$S$2&amp;A40&amp;$S$2&amp;B40&amp;$Q$2</f>
        <v/>
      </c>
      <c r="Q40" s="335">
        <f t="array" ref="Q40">IF(AND(SUMPRODUCT((IM!$F$2:$F$1812=A40)*(ISNUMBER(SEARCH("EDC", IM!$AC$2:$AC$1812))))&gt;0), "EDC", "")</f>
        <v/>
      </c>
      <c r="R40" s="336">
        <f t="array" ref="R40">IF(AND(SUMPRODUCT((IM!$F$2:$F$1812=A40)*(ISNUMBER(SEARCH("STAR", IM!$AC$2:$AC$1812))))&gt;0), "STAR", "")</f>
        <v/>
      </c>
      <c r="S40" s="337">
        <f t="array" ref="S40">IFERROR(INDEX(IM!$X$2:$X$595, MATCH(1, (IM!$F$2:$F$595=A40) * (ISNUMBER(SEARCH($D$1, IM!$AC$2:$AC$595))), 0)), "")</f>
        <v/>
      </c>
      <c r="T40" s="333">
        <f>IF(AND(X40&lt;&gt;"", Y40&lt;&gt;""), 2, IF(OR(X40&lt;&gt;"", Y40&lt;&gt;""), 1, 0))</f>
        <v/>
      </c>
      <c r="U40" s="333" t="n"/>
      <c r="V40" s="351">
        <f>IF(OR(R40="STAR", T40="", U40=""), T40,
"總數：" &amp; T40 &amp; CHAR(10) &amp;
"已維修：" &amp; U40 &amp; CHAR(10) &amp;
"未更換：" &amp; (T40 - U40))</f>
        <v/>
      </c>
      <c r="W40" s="338">
        <f>IF(VLOOKUP(A40,'0919門市清單主檔'!B:E,4,FALSE)=0,"",VLOOKUP(A40,'0919門市清單主檔'!B:E,4,FALSE))</f>
        <v/>
      </c>
      <c r="Y40" s="231" t="n"/>
      <c r="Z40" s="231">
        <f>IF(T40&gt;0,"STAR","")</f>
        <v/>
      </c>
    </row>
    <row r="41" ht="15.75" customHeight="1" s="127">
      <c r="A41" s="165" t="n">
        <v>3851</v>
      </c>
      <c r="B41" s="166">
        <f>VLOOKUP(A41,'0919門市清單主檔'!B:C,2,FALSE)</f>
        <v/>
      </c>
      <c r="C41" s="167">
        <f>VLOOKUP($A41,'0919門市清單主檔'!B:V,20,FALSE)</f>
        <v/>
      </c>
      <c r="D41" s="168">
        <f>VLOOKUP($A41,'0919門市清單主檔'!B:V,21,FALSE)</f>
        <v/>
      </c>
      <c r="E41" s="169">
        <f>VLOOKUP(D41,區域表!A:B,2,FALSE)</f>
        <v/>
      </c>
      <c r="F41" s="170">
        <f>IFERROR(IF(VLOOKUP(A41,門市狀態!A:D,4,FALSE)=0,"",VLOOKUP(A41,門市狀態!A:D,4,FALSE)),"")</f>
        <v/>
      </c>
      <c r="G41" s="171" t="inlineStr">
        <is>
          <t>學校</t>
        </is>
      </c>
      <c r="H41" s="172">
        <f>IF(I41&gt;0,(TEXT(I41,"yyyymmdd")&amp;$S$2&amp;A41&amp;$S$2&amp;B41&amp;$Q$2),"")</f>
        <v/>
      </c>
      <c r="I41" s="175">
        <f t="array" ref="I41">IF(AND(SUMPRODUCT((IM!$F$2:$F$1812=A41)*(ISNUMBER(SEARCH("PMQ2", IM!$AC$2:$AC$1812))))&gt;0), "PMQ2", "")</f>
        <v/>
      </c>
      <c r="J41" s="174">
        <f t="array" ref="J41">IFERROR(INDEX(IM!$AM$2:$AM$9964, MATCH(1, (IM!$F$2:$F$9964=A41) * (ISNUMBER(SEARCH($C$1, IM!$AC$2:$AC$9964))), 0)), "")</f>
        <v/>
      </c>
      <c r="K41" s="145">
        <f t="array" ref="K41">SUMPRODUCT((IM!$F$2:$F$9812=A41)*(IM!$AD$2:$AD$9812="O")*(ISNUMBER(SEARCH("PMQ2", IM!$AC$2:$AC$9812))))</f>
        <v/>
      </c>
      <c r="L41" s="208">
        <f t="array" ref="L41">IF(K41&gt;0,IFERROR(HYPERLINK("#'IM'!AC"&amp;MATCH(1,(IM!$F$1:$F$7512=A41)*(ISNUMBER(SEARCH("PMQ2",IM!$AC$1:$AC$7512))),0),"檢核"),"未登錄"),"")</f>
        <v/>
      </c>
      <c r="M41" s="347">
        <f>Q41&amp;IF(R41&lt;&gt;"",$P$2,"")&amp;R41</f>
        <v/>
      </c>
      <c r="N41" s="318">
        <f t="array" ref="N41">IF(AND(
    SUMPRODUCT(
        (IM!$F$2:$F$1812=A41) *
        ISNUMBER(SEARCH("HUB", IM!$AC$2:$AC$1812)) *
        (IM!$X$2:$X$1812&gt;=$A$1) *
        (IM!$X$2:$X$1812&lt;=$B$1)*(W41="HUB")
    ) &gt; 0
), "HUB", "")</f>
        <v/>
      </c>
      <c r="O41" s="349">
        <f>IF(I41="","未到店",
IF(AND(S41&gt;I41, R41="STAR", NOT(AND(G41&lt;&gt;"萊到店 WebPOS", Q41&lt;&gt;"EDC"))), "完工已補裝",
IF(AND(G41&lt;&gt;"萊到店 WebPOS", Q41&lt;&gt;"EDC"), "EDC異常",
IF(AND(W41="HUB", N41=""), "HUB異常",
IF(OR(AND(Z41="STAR", R41="STAR"), AND(Z41&lt;&gt;"STAR", R41="")), "已完工", "STAR異常")
))))</f>
        <v/>
      </c>
      <c r="P41" s="225">
        <f>(TEXT(I41,"yyyymmdd"))&amp;$S$2&amp;A41&amp;$S$2&amp;B41&amp;$Q$2</f>
        <v/>
      </c>
      <c r="Q41" s="335">
        <f t="array" ref="Q41">IF(AND(SUMPRODUCT((IM!$F$2:$F$1812=A41)*(ISNUMBER(SEARCH("EDC", IM!$AC$2:$AC$1812))))&gt;0), "EDC", "")</f>
        <v/>
      </c>
      <c r="R41" s="336">
        <f t="array" ref="R41">IF(AND(SUMPRODUCT((IM!$F$2:$F$1812=A41)*(ISNUMBER(SEARCH("STAR", IM!$AC$2:$AC$1812))))&gt;0), "STAR", "")</f>
        <v/>
      </c>
      <c r="S41" s="337">
        <f t="array" ref="S41">IFERROR(INDEX(IM!$X$2:$X$595, MATCH(1, (IM!$F$2:$F$595=A41) * (ISNUMBER(SEARCH($D$1, IM!$AC$2:$AC$595))), 0)), "")</f>
        <v/>
      </c>
      <c r="T41" s="333">
        <f>IF(AND(X41&lt;&gt;"", Y41&lt;&gt;""), 2, IF(OR(X41&lt;&gt;"", Y41&lt;&gt;""), 1, 0))</f>
        <v/>
      </c>
      <c r="U41" s="333" t="n"/>
      <c r="V41" s="351">
        <f>IF(OR(R41="STAR", T41="", U41=""), T41,
"總數：" &amp; T41 &amp; CHAR(10) &amp;
"已維修：" &amp; U41 &amp; CHAR(10) &amp;
"未更換：" &amp; (T41 - U41))</f>
        <v/>
      </c>
      <c r="W41" s="338">
        <f>IF(VLOOKUP(A41,'0919門市清單主檔'!B:E,4,FALSE)=0,"",VLOOKUP(A41,'0919門市清單主檔'!B:E,4,FALSE))</f>
        <v/>
      </c>
      <c r="X41" s="230" t="inlineStr">
        <is>
          <t>8155001108</t>
        </is>
      </c>
      <c r="Y41" s="231" t="inlineStr">
        <is>
          <t>8155001109</t>
        </is>
      </c>
      <c r="Z41" s="231">
        <f>IF(T41&gt;0,"STAR","")</f>
        <v/>
      </c>
    </row>
    <row r="42" ht="15.75" customHeight="1" s="127">
      <c r="A42" s="165" t="n">
        <v>4259</v>
      </c>
      <c r="B42" s="166">
        <f>VLOOKUP(A42,'0919門市清單主檔'!B:C,2,FALSE)</f>
        <v/>
      </c>
      <c r="C42" s="167">
        <f>VLOOKUP($A42,'0919門市清單主檔'!B:V,20,FALSE)</f>
        <v/>
      </c>
      <c r="D42" s="168">
        <f>VLOOKUP($A42,'0919門市清單主檔'!B:V,21,FALSE)</f>
        <v/>
      </c>
      <c r="E42" s="169">
        <f>VLOOKUP(D42,區域表!A:B,2,FALSE)</f>
        <v/>
      </c>
      <c r="F42" s="170">
        <f>IFERROR(IF(VLOOKUP(A42,門市狀態!A:D,4,FALSE)=0,"",VLOOKUP(A42,門市狀態!A:D,4,FALSE)),"")</f>
        <v/>
      </c>
      <c r="G42" s="171" t="n"/>
      <c r="H42" s="172">
        <f>IF(I42&gt;0,(TEXT(I42,"yyyymmdd")&amp;$S$2&amp;A42&amp;$S$2&amp;B42&amp;$Q$2),"")</f>
        <v/>
      </c>
      <c r="I42" s="175">
        <f t="array" ref="I42">IF(AND(SUMPRODUCT((IM!$F$2:$F$1812=A42)*(ISNUMBER(SEARCH("PMQ2", IM!$AC$2:$AC$1812))))&gt;0), "PMQ2", "")</f>
        <v/>
      </c>
      <c r="J42" s="174">
        <f t="array" ref="J42">IFERROR(INDEX(IM!$AM$2:$AM$9964, MATCH(1, (IM!$F$2:$F$9964=A42) * (ISNUMBER(SEARCH($C$1, IM!$AC$2:$AC$9964))), 0)), "")</f>
        <v/>
      </c>
      <c r="K42" s="145">
        <f t="array" ref="K42">SUMPRODUCT((IM!$F$2:$F$9812=A42)*(IM!$AD$2:$AD$9812="O")*(ISNUMBER(SEARCH("PMQ2", IM!$AC$2:$AC$9812))))</f>
        <v/>
      </c>
      <c r="L42" s="208">
        <f t="array" ref="L42">IF(K42&gt;0,IFERROR(HYPERLINK("#'IM'!AC"&amp;MATCH(1,(IM!$F$1:$F$7512=A42)*(ISNUMBER(SEARCH("PMQ2",IM!$AC$1:$AC$7512))),0),"檢核"),"未登錄"),"")</f>
        <v/>
      </c>
      <c r="M42" s="347">
        <f>Q42&amp;IF(R42&lt;&gt;"",$P$2,"")&amp;R42</f>
        <v/>
      </c>
      <c r="N42" s="318">
        <f t="array" ref="N42">IF(AND(
    SUMPRODUCT(
        (IM!$F$2:$F$1812=A42) *
        ISNUMBER(SEARCH("HUB", IM!$AC$2:$AC$1812)) *
        (IM!$X$2:$X$1812&gt;=$A$1) *
        (IM!$X$2:$X$1812&lt;=$B$1)*(W42="HUB")
    ) &gt; 0
), "HUB", "")</f>
        <v/>
      </c>
      <c r="O42" s="349">
        <f>IF(I42="","未到店",
IF(AND(S42&gt;I42, R42="STAR", NOT(AND(G42&lt;&gt;"萊到店 WebPOS", Q42&lt;&gt;"EDC"))), "完工已補裝",
IF(AND(G42&lt;&gt;"萊到店 WebPOS", Q42&lt;&gt;"EDC"), "EDC異常",
IF(AND(W42="HUB", N42=""), "HUB異常",
IF(OR(AND(Z42="STAR", R42="STAR"), AND(Z42&lt;&gt;"STAR", R42="")), "已完工", "STAR異常")
))))</f>
        <v/>
      </c>
      <c r="P42" s="225">
        <f>(TEXT(I42,"yyyymmdd"))&amp;$S$2&amp;A42&amp;$S$2&amp;B42&amp;$Q$2</f>
        <v/>
      </c>
      <c r="Q42" s="335">
        <f t="array" ref="Q42">IF(AND(SUMPRODUCT((IM!$F$2:$F$1812=A42)*(ISNUMBER(SEARCH("EDC", IM!$AC$2:$AC$1812))))&gt;0), "EDC", "")</f>
        <v/>
      </c>
      <c r="R42" s="336">
        <f t="array" ref="R42">IF(AND(SUMPRODUCT((IM!$F$2:$F$1812=A42)*(ISNUMBER(SEARCH("STAR", IM!$AC$2:$AC$1812))))&gt;0), "STAR", "")</f>
        <v/>
      </c>
      <c r="S42" s="337">
        <f t="array" ref="S42">IFERROR(INDEX(IM!$X$2:$X$595, MATCH(1, (IM!$F$2:$F$595=A42) * (ISNUMBER(SEARCH($D$1, IM!$AC$2:$AC$595))), 0)), "")</f>
        <v/>
      </c>
      <c r="T42" s="333">
        <f>IF(AND(X42&lt;&gt;"", Y42&lt;&gt;""), 2, IF(OR(X42&lt;&gt;"", Y42&lt;&gt;""), 1, 0))</f>
        <v/>
      </c>
      <c r="U42" s="333" t="n"/>
      <c r="V42" s="351">
        <f>IF(OR(R42="STAR", T42="", U42=""), T42,
"總數：" &amp; T42 &amp; CHAR(10) &amp;
"已維修：" &amp; U42 &amp; CHAR(10) &amp;
"未更換：" &amp; (T42 - U42))</f>
        <v/>
      </c>
      <c r="W42" s="338">
        <f>IF(VLOOKUP(A42,'0919門市清單主檔'!B:E,4,FALSE)=0,"",VLOOKUP(A42,'0919門市清單主檔'!B:E,4,FALSE))</f>
        <v/>
      </c>
      <c r="X42" s="230" t="inlineStr">
        <is>
          <t>8155001311</t>
        </is>
      </c>
      <c r="Y42" s="231" t="inlineStr">
        <is>
          <t>8155002167</t>
        </is>
      </c>
      <c r="Z42" s="231">
        <f>IF(T42&gt;0,"STAR","")</f>
        <v/>
      </c>
    </row>
    <row r="43" ht="15.75" customHeight="1" s="127">
      <c r="A43" s="165" t="n">
        <v>2306</v>
      </c>
      <c r="B43" s="166">
        <f>VLOOKUP(A43,'0919門市清單主檔'!B:C,2,FALSE)</f>
        <v/>
      </c>
      <c r="C43" s="167">
        <f>VLOOKUP($A43,'0919門市清單主檔'!B:V,20,FALSE)</f>
        <v/>
      </c>
      <c r="D43" s="168">
        <f>VLOOKUP($A43,'0919門市清單主檔'!B:V,21,FALSE)</f>
        <v/>
      </c>
      <c r="E43" s="169">
        <f>VLOOKUP(D43,區域表!A:B,2,FALSE)</f>
        <v/>
      </c>
      <c r="F43" s="170">
        <f>IFERROR(IF(VLOOKUP(A43,門市狀態!A:D,4,FALSE)=0,"",VLOOKUP(A43,門市狀態!A:D,4,FALSE)),"")</f>
        <v/>
      </c>
      <c r="G43" s="171" t="n"/>
      <c r="H43" s="172">
        <f>IF(I43&gt;0,(TEXT(I43,"yyyymmdd")&amp;$S$2&amp;A43&amp;$S$2&amp;B43&amp;$Q$2),"")</f>
        <v/>
      </c>
      <c r="I43" s="175">
        <f t="array" ref="I43">IF(AND(SUMPRODUCT((IM!$F$2:$F$1812=A43)*(ISNUMBER(SEARCH("PMQ2", IM!$AC$2:$AC$1812))))&gt;0), "PMQ2", "")</f>
        <v/>
      </c>
      <c r="J43" s="174">
        <f t="array" ref="J43">IFERROR(INDEX(IM!$AM$2:$AM$9964, MATCH(1, (IM!$F$2:$F$9964=A43) * (ISNUMBER(SEARCH($C$1, IM!$AC$2:$AC$9964))), 0)), "")</f>
        <v/>
      </c>
      <c r="K43" s="145">
        <f t="array" ref="K43">SUMPRODUCT((IM!$F$2:$F$9812=A43)*(IM!$AD$2:$AD$9812="O")*(ISNUMBER(SEARCH("PMQ2", IM!$AC$2:$AC$9812))))</f>
        <v/>
      </c>
      <c r="L43" s="208">
        <f t="array" ref="L43">IF(K43&gt;0,IFERROR(HYPERLINK("#'IM'!AC"&amp;MATCH(1,(IM!$F$1:$F$7512=A43)*(ISNUMBER(SEARCH("PMQ2",IM!$AC$1:$AC$7512))),0),"檢核"),"未登錄"),"")</f>
        <v/>
      </c>
      <c r="M43" s="347">
        <f>Q43&amp;IF(R43&lt;&gt;"",$P$2,"")&amp;R43</f>
        <v/>
      </c>
      <c r="N43" s="318">
        <f t="array" ref="N43">IF(AND(
    SUMPRODUCT(
        (IM!$F$2:$F$1812=A43) *
        ISNUMBER(SEARCH("HUB", IM!$AC$2:$AC$1812)) *
        (IM!$X$2:$X$1812&gt;=$A$1) *
        (IM!$X$2:$X$1812&lt;=$B$1)*(W43="HUB")
    ) &gt; 0
), "HUB", "")</f>
        <v/>
      </c>
      <c r="O43" s="349">
        <f>IF(I43="","未到店",
IF(AND(S43&gt;I43, R43="STAR", NOT(AND(G43&lt;&gt;"萊到店 WebPOS", Q43&lt;&gt;"EDC"))), "完工已補裝",
IF(AND(G43&lt;&gt;"萊到店 WebPOS", Q43&lt;&gt;"EDC"), "EDC異常",
IF(AND(W43="HUB", N43=""), "HUB異常",
IF(OR(AND(Z43="STAR", R43="STAR"), AND(Z43&lt;&gt;"STAR", R43="")), "已完工", "STAR異常")
))))</f>
        <v/>
      </c>
      <c r="P43" s="225">
        <f>(TEXT(I43,"yyyymmdd"))&amp;$S$2&amp;A43&amp;$S$2&amp;B43&amp;$Q$2</f>
        <v/>
      </c>
      <c r="Q43" s="335">
        <f t="array" ref="Q43">IF(AND(SUMPRODUCT((IM!$F$2:$F$1812=A43)*(ISNUMBER(SEARCH("EDC", IM!$AC$2:$AC$1812))))&gt;0), "EDC", "")</f>
        <v/>
      </c>
      <c r="R43" s="336">
        <f t="array" ref="R43">IF(AND(SUMPRODUCT((IM!$F$2:$F$1812=A43)*(ISNUMBER(SEARCH("STAR", IM!$AC$2:$AC$1812))))&gt;0), "STAR", "")</f>
        <v/>
      </c>
      <c r="S43" s="337">
        <f t="array" ref="S43">IFERROR(INDEX(IM!$X$2:$X$595, MATCH(1, (IM!$F$2:$F$595=A43) * (ISNUMBER(SEARCH($D$1, IM!$AC$2:$AC$595))), 0)), "")</f>
        <v/>
      </c>
      <c r="T43" s="333">
        <f>IF(AND(X43&lt;&gt;"", Y43&lt;&gt;""), 2, IF(OR(X43&lt;&gt;"", Y43&lt;&gt;""), 1, 0))</f>
        <v/>
      </c>
      <c r="U43" s="333" t="n"/>
      <c r="V43" s="351">
        <f>IF(OR(R43="STAR", T43="", U43=""), T43,
"總數：" &amp; T43 &amp; CHAR(10) &amp;
"已維修：" &amp; U43 &amp; CHAR(10) &amp;
"未更換：" &amp; (T43 - U43))</f>
        <v/>
      </c>
      <c r="W43" s="338">
        <f>IF(VLOOKUP(A43,'0919門市清單主檔'!B:E,4,FALSE)=0,"",VLOOKUP(A43,'0919門市清單主檔'!B:E,4,FALSE))</f>
        <v/>
      </c>
      <c r="X43" s="230" t="inlineStr">
        <is>
          <t>8155001671</t>
        </is>
      </c>
      <c r="Y43" s="231" t="inlineStr">
        <is>
          <t>8155001672</t>
        </is>
      </c>
      <c r="Z43" s="231">
        <f>IF(T43&gt;0,"STAR","")</f>
        <v/>
      </c>
    </row>
    <row r="44" ht="15.75" customHeight="1" s="127">
      <c r="A44" s="165" t="n">
        <v>4764</v>
      </c>
      <c r="B44" s="166">
        <f>VLOOKUP(A44,'0919門市清單主檔'!B:C,2,FALSE)</f>
        <v/>
      </c>
      <c r="C44" s="167">
        <f>VLOOKUP($A44,'0919門市清單主檔'!B:V,20,FALSE)</f>
        <v/>
      </c>
      <c r="D44" s="168">
        <f>VLOOKUP($A44,'0919門市清單主檔'!B:V,21,FALSE)</f>
        <v/>
      </c>
      <c r="E44" s="169">
        <f>VLOOKUP(D44,區域表!A:B,2,FALSE)</f>
        <v/>
      </c>
      <c r="F44" s="170">
        <f>IFERROR(IF(VLOOKUP(A44,門市狀態!A:D,4,FALSE)=0,"",VLOOKUP(A44,門市狀態!A:D,4,FALSE)),"")</f>
        <v/>
      </c>
      <c r="G44" s="171" t="n"/>
      <c r="H44" s="172">
        <f>IF(I44&gt;0,(TEXT(I44,"yyyymmdd")&amp;$S$2&amp;A44&amp;$S$2&amp;B44&amp;$Q$2),"")</f>
        <v/>
      </c>
      <c r="I44" s="175">
        <f t="array" ref="I44">IF(AND(SUMPRODUCT((IM!$F$2:$F$1812=A44)*(ISNUMBER(SEARCH("PMQ2", IM!$AC$2:$AC$1812))))&gt;0), "PMQ2", "")</f>
        <v/>
      </c>
      <c r="J44" s="174">
        <f t="array" ref="J44">IFERROR(INDEX(IM!$AM$2:$AM$9964, MATCH(1, (IM!$F$2:$F$9964=A44) * (ISNUMBER(SEARCH($C$1, IM!$AC$2:$AC$9964))), 0)), "")</f>
        <v/>
      </c>
      <c r="K44" s="145">
        <f t="array" ref="K44">SUMPRODUCT((IM!$F$2:$F$9812=A44)*(IM!$AD$2:$AD$9812="O")*(ISNUMBER(SEARCH("PMQ2", IM!$AC$2:$AC$9812))))</f>
        <v/>
      </c>
      <c r="L44" s="208">
        <f t="array" ref="L44">IF(K44&gt;0,IFERROR(HYPERLINK("#'IM'!AC"&amp;MATCH(1,(IM!$F$1:$F$7512=A44)*(ISNUMBER(SEARCH("PMQ2",IM!$AC$1:$AC$7512))),0),"檢核"),"未登錄"),"")</f>
        <v/>
      </c>
      <c r="M44" s="347">
        <f>Q44&amp;IF(R44&lt;&gt;"",$P$2,"")&amp;R44</f>
        <v/>
      </c>
      <c r="N44" s="318">
        <f t="array" ref="N44">IF(AND(
    SUMPRODUCT(
        (IM!$F$2:$F$1812=A44) *
        ISNUMBER(SEARCH("HUB", IM!$AC$2:$AC$1812)) *
        (IM!$X$2:$X$1812&gt;=$A$1) *
        (IM!$X$2:$X$1812&lt;=$B$1)*(W44="HUB")
    ) &gt; 0
), "HUB", "")</f>
        <v/>
      </c>
      <c r="O44" s="349">
        <f>IF(I44="","未到店",
IF(AND(S44&gt;I44, R44="STAR", NOT(AND(G44&lt;&gt;"萊到店 WebPOS", Q44&lt;&gt;"EDC"))), "完工已補裝",
IF(AND(G44&lt;&gt;"萊到店 WebPOS", Q44&lt;&gt;"EDC"), "EDC異常",
IF(AND(W44="HUB", N44=""), "HUB異常",
IF(OR(AND(Z44="STAR", R44="STAR"), AND(Z44&lt;&gt;"STAR", R44="")), "已完工", "STAR異常")
))))</f>
        <v/>
      </c>
      <c r="P44" s="225">
        <f>(TEXT(I44,"yyyymmdd"))&amp;$S$2&amp;A44&amp;$S$2&amp;B44&amp;$Q$2</f>
        <v/>
      </c>
      <c r="Q44" s="335">
        <f t="array" ref="Q44">IF(AND(SUMPRODUCT((IM!$F$2:$F$1812=A44)*(ISNUMBER(SEARCH("EDC", IM!$AC$2:$AC$1812))))&gt;0), "EDC", "")</f>
        <v/>
      </c>
      <c r="R44" s="336">
        <f t="array" ref="R44">IF(AND(SUMPRODUCT((IM!$F$2:$F$1812=A44)*(ISNUMBER(SEARCH("STAR", IM!$AC$2:$AC$1812))))&gt;0), "STAR", "")</f>
        <v/>
      </c>
      <c r="S44" s="337">
        <f t="array" ref="S44">IFERROR(INDEX(IM!$X$2:$X$595, MATCH(1, (IM!$F$2:$F$595=A44) * (ISNUMBER(SEARCH($D$1, IM!$AC$2:$AC$595))), 0)), "")</f>
        <v/>
      </c>
      <c r="T44" s="333">
        <f>IF(AND(X44&lt;&gt;"", Y44&lt;&gt;""), 2, IF(OR(X44&lt;&gt;"", Y44&lt;&gt;""), 1, 0))</f>
        <v/>
      </c>
      <c r="U44" s="333" t="n"/>
      <c r="V44" s="351">
        <f>IF(OR(R44="STAR", T44="", U44=""), T44,
"總數：" &amp; T44 &amp; CHAR(10) &amp;
"已維修：" &amp; U44 &amp; CHAR(10) &amp;
"未更換：" &amp; (T44 - U44))</f>
        <v/>
      </c>
      <c r="W44" s="338">
        <f>IF(VLOOKUP(A44,'0919門市清單主檔'!B:E,4,FALSE)=0,"",VLOOKUP(A44,'0919門市清單主檔'!B:E,4,FALSE))</f>
        <v/>
      </c>
      <c r="Y44" s="231" t="n"/>
      <c r="Z44" s="231">
        <f>IF(T44&gt;0,"STAR","")</f>
        <v/>
      </c>
    </row>
    <row r="45" ht="15.75" customHeight="1" s="127">
      <c r="A45" s="165" t="n">
        <v>2442</v>
      </c>
      <c r="B45" s="166">
        <f>VLOOKUP(A45,'0919門市清單主檔'!B:C,2,FALSE)</f>
        <v/>
      </c>
      <c r="C45" s="167">
        <f>VLOOKUP($A45,'0919門市清單主檔'!B:V,20,FALSE)</f>
        <v/>
      </c>
      <c r="D45" s="168">
        <f>VLOOKUP($A45,'0919門市清單主檔'!B:V,21,FALSE)</f>
        <v/>
      </c>
      <c r="E45" s="169">
        <f>VLOOKUP(D45,區域表!A:B,2,FALSE)</f>
        <v/>
      </c>
      <c r="F45" s="170">
        <f>IFERROR(IF(VLOOKUP(A45,門市狀態!A:D,4,FALSE)=0,"",VLOOKUP(A45,門市狀態!A:D,4,FALSE)),"")</f>
        <v/>
      </c>
      <c r="G45" s="171" t="n"/>
      <c r="H45" s="172">
        <f>IF(I45&gt;0,(TEXT(I45,"yyyymmdd")&amp;$S$2&amp;A45&amp;$S$2&amp;B45&amp;$Q$2),"")</f>
        <v/>
      </c>
      <c r="I45" s="175">
        <f t="array" ref="I45">IF(AND(SUMPRODUCT((IM!$F$2:$F$1812=A45)*(ISNUMBER(SEARCH("PMQ2", IM!$AC$2:$AC$1812))))&gt;0), "PMQ2", "")</f>
        <v/>
      </c>
      <c r="J45" s="174">
        <f t="array" ref="J45">IFERROR(INDEX(IM!$AM$2:$AM$9964, MATCH(1, (IM!$F$2:$F$9964=A45) * (ISNUMBER(SEARCH($C$1, IM!$AC$2:$AC$9964))), 0)), "")</f>
        <v/>
      </c>
      <c r="K45" s="145">
        <f t="array" ref="K45">SUMPRODUCT((IM!$F$2:$F$9812=A45)*(IM!$AD$2:$AD$9812="O")*(ISNUMBER(SEARCH("PMQ2", IM!$AC$2:$AC$9812))))</f>
        <v/>
      </c>
      <c r="L45" s="208">
        <f t="array" ref="L45">IF(K45&gt;0,IFERROR(HYPERLINK("#'IM'!AC"&amp;MATCH(1,(IM!$F$1:$F$7512=A45)*(ISNUMBER(SEARCH("PMQ2",IM!$AC$1:$AC$7512))),0),"檢核"),"未登錄"),"")</f>
        <v/>
      </c>
      <c r="M45" s="347">
        <f>Q45&amp;IF(R45&lt;&gt;"",$P$2,"")&amp;R45</f>
        <v/>
      </c>
      <c r="N45" s="318">
        <f t="array" ref="N45">IF(AND(
    SUMPRODUCT(
        (IM!$F$2:$F$1812=A45) *
        ISNUMBER(SEARCH("HUB", IM!$AC$2:$AC$1812)) *
        (IM!$X$2:$X$1812&gt;=$A$1) *
        (IM!$X$2:$X$1812&lt;=$B$1)*(W45="HUB")
    ) &gt; 0
), "HUB", "")</f>
        <v/>
      </c>
      <c r="O45" s="349">
        <f>IF(I45="","未到店",
IF(AND(S45&gt;I45, R45="STAR", NOT(AND(G45&lt;&gt;"萊到店 WebPOS", Q45&lt;&gt;"EDC"))), "完工已補裝",
IF(AND(G45&lt;&gt;"萊到店 WebPOS", Q45&lt;&gt;"EDC"), "EDC異常",
IF(AND(W45="HUB", N45=""), "HUB異常",
IF(OR(AND(Z45="STAR", R45="STAR"), AND(Z45&lt;&gt;"STAR", R45="")), "已完工", "STAR異常")
))))</f>
        <v/>
      </c>
      <c r="P45" s="225">
        <f>(TEXT(I45,"yyyymmdd"))&amp;$S$2&amp;A45&amp;$S$2&amp;B45&amp;$Q$2</f>
        <v/>
      </c>
      <c r="Q45" s="335">
        <f t="array" ref="Q45">IF(AND(SUMPRODUCT((IM!$F$2:$F$1812=A45)*(ISNUMBER(SEARCH("EDC", IM!$AC$2:$AC$1812))))&gt;0), "EDC", "")</f>
        <v/>
      </c>
      <c r="R45" s="336">
        <f t="array" ref="R45">IF(AND(SUMPRODUCT((IM!$F$2:$F$1812=A45)*(ISNUMBER(SEARCH("STAR", IM!$AC$2:$AC$1812))))&gt;0), "STAR", "")</f>
        <v/>
      </c>
      <c r="S45" s="337">
        <f t="array" ref="S45">IFERROR(INDEX(IM!$X$2:$X$595, MATCH(1, (IM!$F$2:$F$595=A45) * (ISNUMBER(SEARCH($D$1, IM!$AC$2:$AC$595))), 0)), "")</f>
        <v/>
      </c>
      <c r="T45" s="333">
        <f>IF(AND(X45&lt;&gt;"", Y45&lt;&gt;""), 2, IF(OR(X45&lt;&gt;"", Y45&lt;&gt;""), 1, 0))</f>
        <v/>
      </c>
      <c r="U45" s="333" t="n"/>
      <c r="V45" s="351">
        <f>IF(OR(R45="STAR", T45="", U45=""), T45,
"總數：" &amp; T45 &amp; CHAR(10) &amp;
"已維修：" &amp; U45 &amp; CHAR(10) &amp;
"未更換：" &amp; (T45 - U45))</f>
        <v/>
      </c>
      <c r="W45" s="338">
        <f>IF(VLOOKUP(A45,'0919門市清單主檔'!B:E,4,FALSE)=0,"",VLOOKUP(A45,'0919門市清單主檔'!B:E,4,FALSE))</f>
        <v/>
      </c>
      <c r="X45" s="230" t="inlineStr">
        <is>
          <t>8155001721</t>
        </is>
      </c>
      <c r="Y45" s="231" t="inlineStr">
        <is>
          <t>8155001722</t>
        </is>
      </c>
      <c r="Z45" s="231">
        <f>IF(T45&gt;0,"STAR","")</f>
        <v/>
      </c>
    </row>
    <row r="46" ht="15.75" customHeight="1" s="127">
      <c r="A46" s="165" t="n">
        <v>5074</v>
      </c>
      <c r="B46" s="166">
        <f>VLOOKUP(A46,'0919門市清單主檔'!B:C,2,FALSE)</f>
        <v/>
      </c>
      <c r="C46" s="167">
        <f>VLOOKUP($A46,'0919門市清單主檔'!B:V,20,FALSE)</f>
        <v/>
      </c>
      <c r="D46" s="168">
        <f>VLOOKUP($A46,'0919門市清單主檔'!B:V,21,FALSE)</f>
        <v/>
      </c>
      <c r="E46" s="169">
        <f>VLOOKUP(D46,區域表!A:B,2,FALSE)</f>
        <v/>
      </c>
      <c r="F46" s="170">
        <f>IFERROR(IF(VLOOKUP(A46,門市狀態!A:D,4,FALSE)=0,"",VLOOKUP(A46,門市狀態!A:D,4,FALSE)),"")</f>
        <v/>
      </c>
      <c r="G46" s="171" t="n"/>
      <c r="H46" s="172">
        <f>IF(I46&gt;0,(TEXT(I46,"yyyymmdd")&amp;$S$2&amp;A46&amp;$S$2&amp;B46&amp;$Q$2),"")</f>
        <v/>
      </c>
      <c r="I46" s="175">
        <f t="array" ref="I46">IF(AND(SUMPRODUCT((IM!$F$2:$F$1812=A46)*(ISNUMBER(SEARCH("PMQ2", IM!$AC$2:$AC$1812))))&gt;0), "PMQ2", "")</f>
        <v/>
      </c>
      <c r="J46" s="174">
        <f t="array" ref="J46">IFERROR(INDEX(IM!$AM$2:$AM$9964, MATCH(1, (IM!$F$2:$F$9964=A46) * (ISNUMBER(SEARCH($C$1, IM!$AC$2:$AC$9964))), 0)), "")</f>
        <v/>
      </c>
      <c r="K46" s="145">
        <f t="array" ref="K46">SUMPRODUCT((IM!$F$2:$F$9812=A46)*(IM!$AD$2:$AD$9812="O")*(ISNUMBER(SEARCH("PMQ2", IM!$AC$2:$AC$9812))))</f>
        <v/>
      </c>
      <c r="L46" s="208">
        <f t="array" ref="L46">IF(K46&gt;0,IFERROR(HYPERLINK("#'IM'!AC"&amp;MATCH(1,(IM!$F$1:$F$7512=A46)*(ISNUMBER(SEARCH("PMQ2",IM!$AC$1:$AC$7512))),0),"檢核"),"未登錄"),"")</f>
        <v/>
      </c>
      <c r="M46" s="347">
        <f>Q46&amp;IF(R46&lt;&gt;"",$P$2,"")&amp;R46</f>
        <v/>
      </c>
      <c r="N46" s="318">
        <f t="array" ref="N46">IF(AND(
    SUMPRODUCT(
        (IM!$F$2:$F$1812=A46) *
        ISNUMBER(SEARCH("HUB", IM!$AC$2:$AC$1812)) *
        (IM!$X$2:$X$1812&gt;=$A$1) *
        (IM!$X$2:$X$1812&lt;=$B$1)*(W46="HUB")
    ) &gt; 0
), "HUB", "")</f>
        <v/>
      </c>
      <c r="O46" s="349">
        <f>IF(I46="","未到店",
IF(AND(S46&gt;I46, R46="STAR", NOT(AND(G46&lt;&gt;"萊到店 WebPOS", Q46&lt;&gt;"EDC"))), "完工已補裝",
IF(AND(G46&lt;&gt;"萊到店 WebPOS", Q46&lt;&gt;"EDC"), "EDC異常",
IF(AND(W46="HUB", N46=""), "HUB異常",
IF(OR(AND(Z46="STAR", R46="STAR"), AND(Z46&lt;&gt;"STAR", R46="")), "已完工", "STAR異常")
))))</f>
        <v/>
      </c>
      <c r="P46" s="225">
        <f>(TEXT(I46,"yyyymmdd"))&amp;$S$2&amp;A46&amp;$S$2&amp;B46&amp;$Q$2</f>
        <v/>
      </c>
      <c r="Q46" s="335">
        <f t="array" ref="Q46">IF(AND(SUMPRODUCT((IM!$F$2:$F$1812=A46)*(ISNUMBER(SEARCH("EDC", IM!$AC$2:$AC$1812))))&gt;0), "EDC", "")</f>
        <v/>
      </c>
      <c r="R46" s="336">
        <f t="array" ref="R46">IF(AND(SUMPRODUCT((IM!$F$2:$F$1812=A46)*(ISNUMBER(SEARCH("STAR", IM!$AC$2:$AC$1812))))&gt;0), "STAR", "")</f>
        <v/>
      </c>
      <c r="S46" s="337">
        <f t="array" ref="S46">IFERROR(INDEX(IM!$X$2:$X$595, MATCH(1, (IM!$F$2:$F$595=A46) * (ISNUMBER(SEARCH($D$1, IM!$AC$2:$AC$595))), 0)), "")</f>
        <v/>
      </c>
      <c r="T46" s="333">
        <f>IF(AND(X46&lt;&gt;"", Y46&lt;&gt;""), 2, IF(OR(X46&lt;&gt;"", Y46&lt;&gt;""), 1, 0))</f>
        <v/>
      </c>
      <c r="U46" s="333" t="n"/>
      <c r="V46" s="351">
        <f>IF(OR(R46="STAR", T46="", U46=""), T46,
"總數：" &amp; T46 &amp; CHAR(10) &amp;
"已維修：" &amp; U46 &amp; CHAR(10) &amp;
"未更換：" &amp; (T46 - U46))</f>
        <v/>
      </c>
      <c r="W46" s="338">
        <f>IF(VLOOKUP(A46,'0919門市清單主檔'!B:E,4,FALSE)=0,"",VLOOKUP(A46,'0919門市清單主檔'!B:E,4,FALSE))</f>
        <v/>
      </c>
      <c r="Y46" s="231" t="n"/>
      <c r="Z46" s="231">
        <f>IF(T46&gt;0,"STAR","")</f>
        <v/>
      </c>
    </row>
    <row r="47" ht="15.75" customHeight="1" s="127">
      <c r="A47" s="165" t="n">
        <v>4243</v>
      </c>
      <c r="B47" s="166">
        <f>VLOOKUP(A47,'0919門市清單主檔'!B:C,2,FALSE)</f>
        <v/>
      </c>
      <c r="C47" s="167">
        <f>VLOOKUP($A47,'0919門市清單主檔'!B:V,20,FALSE)</f>
        <v/>
      </c>
      <c r="D47" s="168">
        <f>VLOOKUP($A47,'0919門市清單主檔'!B:V,21,FALSE)</f>
        <v/>
      </c>
      <c r="E47" s="169">
        <f>VLOOKUP(D47,區域表!A:B,2,FALSE)</f>
        <v/>
      </c>
      <c r="F47" s="170">
        <f>IFERROR(IF(VLOOKUP(A47,門市狀態!A:D,4,FALSE)=0,"",VLOOKUP(A47,門市狀態!A:D,4,FALSE)),"")</f>
        <v/>
      </c>
      <c r="G47" s="171" t="n"/>
      <c r="H47" s="172">
        <f>IF(I47&gt;0,(TEXT(I47,"yyyymmdd")&amp;$S$2&amp;A47&amp;$S$2&amp;B47&amp;$Q$2),"")</f>
        <v/>
      </c>
      <c r="I47" s="175">
        <f t="array" ref="I47">IF(AND(SUMPRODUCT((IM!$F$2:$F$1812=A47)*(ISNUMBER(SEARCH("PMQ2", IM!$AC$2:$AC$1812))))&gt;0), "PMQ2", "")</f>
        <v/>
      </c>
      <c r="J47" s="174">
        <f t="array" ref="J47">IFERROR(INDEX(IM!$AM$2:$AM$9964, MATCH(1, (IM!$F$2:$F$9964=A47) * (ISNUMBER(SEARCH($C$1, IM!$AC$2:$AC$9964))), 0)), "")</f>
        <v/>
      </c>
      <c r="K47" s="145">
        <f t="array" ref="K47">SUMPRODUCT((IM!$F$2:$F$9812=A47)*(IM!$AD$2:$AD$9812="O")*(ISNUMBER(SEARCH("PMQ2", IM!$AC$2:$AC$9812))))</f>
        <v/>
      </c>
      <c r="L47" s="208">
        <f t="array" ref="L47">IF(K47&gt;0,IFERROR(HYPERLINK("#'IM'!AC"&amp;MATCH(1,(IM!$F$1:$F$7512=A47)*(ISNUMBER(SEARCH("PMQ2",IM!$AC$1:$AC$7512))),0),"檢核"),"未登錄"),"")</f>
        <v/>
      </c>
      <c r="M47" s="347">
        <f>Q47&amp;IF(R47&lt;&gt;"",$P$2,"")&amp;R47</f>
        <v/>
      </c>
      <c r="N47" s="318">
        <f t="array" ref="N47">IF(AND(
    SUMPRODUCT(
        (IM!$F$2:$F$1812=A47) *
        ISNUMBER(SEARCH("HUB", IM!$AC$2:$AC$1812)) *
        (IM!$X$2:$X$1812&gt;=$A$1) *
        (IM!$X$2:$X$1812&lt;=$B$1)*(W47="HUB")
    ) &gt; 0
), "HUB", "")</f>
        <v/>
      </c>
      <c r="O47" s="349">
        <f>IF(I47="","未到店",
IF(AND(S47&gt;I47, R47="STAR", NOT(AND(G47&lt;&gt;"萊到店 WebPOS", Q47&lt;&gt;"EDC"))), "完工已補裝",
IF(AND(G47&lt;&gt;"萊到店 WebPOS", Q47&lt;&gt;"EDC"), "EDC異常",
IF(AND(W47="HUB", N47=""), "HUB異常",
IF(OR(AND(Z47="STAR", R47="STAR"), AND(Z47&lt;&gt;"STAR", R47="")), "已完工", "STAR異常")
))))</f>
        <v/>
      </c>
      <c r="P47" s="225">
        <f>(TEXT(I47,"yyyymmdd"))&amp;$S$2&amp;A47&amp;$S$2&amp;B47&amp;$Q$2</f>
        <v/>
      </c>
      <c r="Q47" s="335">
        <f t="array" ref="Q47">IF(AND(SUMPRODUCT((IM!$F$2:$F$1812=A47)*(ISNUMBER(SEARCH("EDC", IM!$AC$2:$AC$1812))))&gt;0), "EDC", "")</f>
        <v/>
      </c>
      <c r="R47" s="336">
        <f t="array" ref="R47">IF(AND(SUMPRODUCT((IM!$F$2:$F$1812=A47)*(ISNUMBER(SEARCH("STAR", IM!$AC$2:$AC$1812))))&gt;0), "STAR", "")</f>
        <v/>
      </c>
      <c r="S47" s="337">
        <f t="array" ref="S47">IFERROR(INDEX(IM!$X$2:$X$595, MATCH(1, (IM!$F$2:$F$595=A47) * (ISNUMBER(SEARCH($D$1, IM!$AC$2:$AC$595))), 0)), "")</f>
        <v/>
      </c>
      <c r="T47" s="333">
        <f>IF(AND(X47&lt;&gt;"", Y47&lt;&gt;""), 2, IF(OR(X47&lt;&gt;"", Y47&lt;&gt;""), 1, 0))</f>
        <v/>
      </c>
      <c r="U47" s="333" t="n"/>
      <c r="V47" s="351">
        <f>IF(OR(R47="STAR", T47="", U47=""), T47,
"總數：" &amp; T47 &amp; CHAR(10) &amp;
"已維修：" &amp; U47 &amp; CHAR(10) &amp;
"未更換：" &amp; (T47 - U47))</f>
        <v/>
      </c>
      <c r="W47" s="338">
        <f>IF(VLOOKUP(A47,'0919門市清單主檔'!B:E,4,FALSE)=0,"",VLOOKUP(A47,'0919門市清單主檔'!B:E,4,FALSE))</f>
        <v/>
      </c>
      <c r="X47" s="230" t="inlineStr">
        <is>
          <t>8155001073</t>
        </is>
      </c>
      <c r="Y47" s="231" t="inlineStr">
        <is>
          <t>8155001074</t>
        </is>
      </c>
      <c r="Z47" s="231">
        <f>IF(T47&gt;0,"STAR","")</f>
        <v/>
      </c>
    </row>
    <row r="48" ht="15.75" customHeight="1" s="127">
      <c r="A48" s="165" t="n">
        <v>3458</v>
      </c>
      <c r="B48" s="166">
        <f>VLOOKUP(A48,'0919門市清單主檔'!B:C,2,FALSE)</f>
        <v/>
      </c>
      <c r="C48" s="167">
        <f>VLOOKUP($A48,'0919門市清單主檔'!B:V,20,FALSE)</f>
        <v/>
      </c>
      <c r="D48" s="168">
        <f>VLOOKUP($A48,'0919門市清單主檔'!B:V,21,FALSE)</f>
        <v/>
      </c>
      <c r="E48" s="169">
        <f>VLOOKUP(D48,區域表!A:B,2,FALSE)</f>
        <v/>
      </c>
      <c r="F48" s="170">
        <f>IFERROR(IF(VLOOKUP(A48,門市狀態!A:D,4,FALSE)=0,"",VLOOKUP(A48,門市狀態!A:D,4,FALSE)),"")</f>
        <v/>
      </c>
      <c r="G48" s="171" t="n"/>
      <c r="H48" s="172">
        <f>IF(I48&gt;0,(TEXT(I48,"yyyymmdd")&amp;$S$2&amp;A48&amp;$S$2&amp;B48&amp;$Q$2),"")</f>
        <v/>
      </c>
      <c r="I48" s="175">
        <f t="array" ref="I48">IF(AND(SUMPRODUCT((IM!$F$2:$F$1812=A48)*(ISNUMBER(SEARCH("PMQ2", IM!$AC$2:$AC$1812))))&gt;0), "PMQ2", "")</f>
        <v/>
      </c>
      <c r="J48" s="174">
        <f t="array" ref="J48">IFERROR(INDEX(IM!$AM$2:$AM$9964, MATCH(1, (IM!$F$2:$F$9964=A48) * (ISNUMBER(SEARCH($C$1, IM!$AC$2:$AC$9964))), 0)), "")</f>
        <v/>
      </c>
      <c r="K48" s="145">
        <f t="array" ref="K48">SUMPRODUCT((IM!$F$2:$F$9812=A48)*(IM!$AD$2:$AD$9812="O")*(ISNUMBER(SEARCH("PMQ2", IM!$AC$2:$AC$9812))))</f>
        <v/>
      </c>
      <c r="L48" s="208">
        <f t="array" ref="L48">IF(K48&gt;0,IFERROR(HYPERLINK("#'IM'!AC"&amp;MATCH(1,(IM!$F$1:$F$7512=A48)*(ISNUMBER(SEARCH("PMQ2",IM!$AC$1:$AC$7512))),0),"檢核"),"未登錄"),"")</f>
        <v/>
      </c>
      <c r="M48" s="347">
        <f>Q48&amp;IF(R48&lt;&gt;"",$P$2,"")&amp;R48</f>
        <v/>
      </c>
      <c r="N48" s="318">
        <f t="array" ref="N48">IF(AND(
    SUMPRODUCT(
        (IM!$F$2:$F$1812=A48) *
        ISNUMBER(SEARCH("HUB", IM!$AC$2:$AC$1812)) *
        (IM!$X$2:$X$1812&gt;=$A$1) *
        (IM!$X$2:$X$1812&lt;=$B$1)*(W48="HUB")
    ) &gt; 0
), "HUB", "")</f>
        <v/>
      </c>
      <c r="O48" s="349">
        <f>IF(I48="","未到店",
IF(AND(S48&gt;I48, R48="STAR", NOT(AND(G48&lt;&gt;"萊到店 WebPOS", Q48&lt;&gt;"EDC"))), "完工已補裝",
IF(AND(G48&lt;&gt;"萊到店 WebPOS", Q48&lt;&gt;"EDC"), "EDC異常",
IF(AND(W48="HUB", N48=""), "HUB異常",
IF(OR(AND(Z48="STAR", R48="STAR"), AND(Z48&lt;&gt;"STAR", R48="")), "已完工", "STAR異常")
))))</f>
        <v/>
      </c>
      <c r="P48" s="225">
        <f>(TEXT(I48,"yyyymmdd"))&amp;$S$2&amp;A48&amp;$S$2&amp;B48&amp;$Q$2</f>
        <v/>
      </c>
      <c r="Q48" s="335">
        <f t="array" ref="Q48">IF(AND(SUMPRODUCT((IM!$F$2:$F$1812=A48)*(ISNUMBER(SEARCH("EDC", IM!$AC$2:$AC$1812))))&gt;0), "EDC", "")</f>
        <v/>
      </c>
      <c r="R48" s="336">
        <f t="array" ref="R48">IF(AND(SUMPRODUCT((IM!$F$2:$F$1812=A48)*(ISNUMBER(SEARCH("STAR", IM!$AC$2:$AC$1812))))&gt;0), "STAR", "")</f>
        <v/>
      </c>
      <c r="S48" s="337">
        <f t="array" ref="S48">IFERROR(INDEX(IM!$X$2:$X$595, MATCH(1, (IM!$F$2:$F$595=A48) * (ISNUMBER(SEARCH($D$1, IM!$AC$2:$AC$595))), 0)), "")</f>
        <v/>
      </c>
      <c r="T48" s="333">
        <f>IF(AND(X48&lt;&gt;"", Y48&lt;&gt;""), 2, IF(OR(X48&lt;&gt;"", Y48&lt;&gt;""), 1, 0))</f>
        <v/>
      </c>
      <c r="U48" s="333" t="n"/>
      <c r="V48" s="351">
        <f>IF(OR(R48="STAR", T48="", U48=""), T48,
"總數：" &amp; T48 &amp; CHAR(10) &amp;
"已維修：" &amp; U48 &amp; CHAR(10) &amp;
"未更換：" &amp; (T48 - U48))</f>
        <v/>
      </c>
      <c r="W48" s="338">
        <f>IF(VLOOKUP(A48,'0919門市清單主檔'!B:E,4,FALSE)=0,"",VLOOKUP(A48,'0919門市清單主檔'!B:E,4,FALSE))</f>
        <v/>
      </c>
      <c r="Y48" s="231" t="inlineStr">
        <is>
          <t>8155002089</t>
        </is>
      </c>
      <c r="Z48" s="231">
        <f>IF(T48&gt;0,"STAR","")</f>
        <v/>
      </c>
    </row>
    <row r="49" ht="15.75" customHeight="1" s="127">
      <c r="A49" s="165" t="n">
        <v>4656</v>
      </c>
      <c r="B49" s="166">
        <f>VLOOKUP(A49,'0919門市清單主檔'!B:C,2,FALSE)</f>
        <v/>
      </c>
      <c r="C49" s="167">
        <f>VLOOKUP($A49,'0919門市清單主檔'!B:V,20,FALSE)</f>
        <v/>
      </c>
      <c r="D49" s="168">
        <f>VLOOKUP($A49,'0919門市清單主檔'!B:V,21,FALSE)</f>
        <v/>
      </c>
      <c r="E49" s="169">
        <f>VLOOKUP(D49,區域表!A:B,2,FALSE)</f>
        <v/>
      </c>
      <c r="F49" s="170">
        <f>IFERROR(IF(VLOOKUP(A49,門市狀態!A:D,4,FALSE)=0,"",VLOOKUP(A49,門市狀態!A:D,4,FALSE)),"")</f>
        <v/>
      </c>
      <c r="G49" s="171" t="n"/>
      <c r="H49" s="172">
        <f>IF(I49&gt;0,(TEXT(I49,"yyyymmdd")&amp;$S$2&amp;A49&amp;$S$2&amp;B49&amp;$Q$2),"")</f>
        <v/>
      </c>
      <c r="I49" s="175">
        <f t="array" ref="I49">IF(AND(SUMPRODUCT((IM!$F$2:$F$1812=A49)*(ISNUMBER(SEARCH("PMQ2", IM!$AC$2:$AC$1812))))&gt;0), "PMQ2", "")</f>
        <v/>
      </c>
      <c r="J49" s="174">
        <f t="array" ref="J49">IFERROR(INDEX(IM!$AM$2:$AM$9964, MATCH(1, (IM!$F$2:$F$9964=A49) * (ISNUMBER(SEARCH($C$1, IM!$AC$2:$AC$9964))), 0)), "")</f>
        <v/>
      </c>
      <c r="K49" s="145">
        <f t="array" ref="K49">SUMPRODUCT((IM!$F$2:$F$9812=A49)*(IM!$AD$2:$AD$9812="O")*(ISNUMBER(SEARCH("PMQ2", IM!$AC$2:$AC$9812))))</f>
        <v/>
      </c>
      <c r="L49" s="208">
        <f t="array" ref="L49">IF(K49&gt;0,IFERROR(HYPERLINK("#'IM'!AC"&amp;MATCH(1,(IM!$F$1:$F$7512=A49)*(ISNUMBER(SEARCH("PMQ2",IM!$AC$1:$AC$7512))),0),"檢核"),"未登錄"),"")</f>
        <v/>
      </c>
      <c r="M49" s="347">
        <f>Q49&amp;IF(R49&lt;&gt;"",$P$2,"")&amp;R49</f>
        <v/>
      </c>
      <c r="N49" s="318">
        <f t="array" ref="N49">IF(AND(
    SUMPRODUCT(
        (IM!$F$2:$F$1812=A49) *
        ISNUMBER(SEARCH("HUB", IM!$AC$2:$AC$1812)) *
        (IM!$X$2:$X$1812&gt;=$A$1) *
        (IM!$X$2:$X$1812&lt;=$B$1)*(W49="HUB")
    ) &gt; 0
), "HUB", "")</f>
        <v/>
      </c>
      <c r="O49" s="349">
        <f>IF(I49="","未到店",
IF(AND(S49&gt;I49, R49="STAR", NOT(AND(G49&lt;&gt;"萊到店 WebPOS", Q49&lt;&gt;"EDC"))), "完工已補裝",
IF(AND(G49&lt;&gt;"萊到店 WebPOS", Q49&lt;&gt;"EDC"), "EDC異常",
IF(AND(W49="HUB", N49=""), "HUB異常",
IF(OR(AND(Z49="STAR", R49="STAR"), AND(Z49&lt;&gt;"STAR", R49="")), "已完工", "STAR異常")
))))</f>
        <v/>
      </c>
      <c r="P49" s="225">
        <f>(TEXT(I49,"yyyymmdd"))&amp;$S$2&amp;A49&amp;$S$2&amp;B49&amp;$Q$2</f>
        <v/>
      </c>
      <c r="Q49" s="335">
        <f t="array" ref="Q49">IF(AND(SUMPRODUCT((IM!$F$2:$F$1812=A49)*(ISNUMBER(SEARCH("EDC", IM!$AC$2:$AC$1812))))&gt;0), "EDC", "")</f>
        <v/>
      </c>
      <c r="R49" s="336">
        <f t="array" ref="R49">IF(AND(SUMPRODUCT((IM!$F$2:$F$1812=A49)*(ISNUMBER(SEARCH("STAR", IM!$AC$2:$AC$1812))))&gt;0), "STAR", "")</f>
        <v/>
      </c>
      <c r="S49" s="337">
        <f t="array" ref="S49">IFERROR(INDEX(IM!$X$2:$X$595, MATCH(1, (IM!$F$2:$F$595=A49) * (ISNUMBER(SEARCH($D$1, IM!$AC$2:$AC$595))), 0)), "")</f>
        <v/>
      </c>
      <c r="T49" s="333">
        <f>IF(AND(X49&lt;&gt;"", Y49&lt;&gt;""), 2, IF(OR(X49&lt;&gt;"", Y49&lt;&gt;""), 1, 0))</f>
        <v/>
      </c>
      <c r="U49" s="333" t="n"/>
      <c r="V49" s="351">
        <f>IF(OR(R49="STAR", T49="", U49=""), T49,
"總數：" &amp; T49 &amp; CHAR(10) &amp;
"已維修：" &amp; U49 &amp; CHAR(10) &amp;
"未更換：" &amp; (T49 - U49))</f>
        <v/>
      </c>
      <c r="W49" s="338">
        <f>IF(VLOOKUP(A49,'0919門市清單主檔'!B:E,4,FALSE)=0,"",VLOOKUP(A49,'0919門市清單主檔'!B:E,4,FALSE))</f>
        <v/>
      </c>
      <c r="X49" s="230" t="inlineStr">
        <is>
          <t>8155002808</t>
        </is>
      </c>
      <c r="Y49" s="231" t="inlineStr">
        <is>
          <t>8155002381</t>
        </is>
      </c>
      <c r="Z49" s="231">
        <f>IF(T49&gt;0,"STAR","")</f>
        <v/>
      </c>
    </row>
    <row r="50" ht="15.75" customHeight="1" s="127">
      <c r="A50" s="165" t="n">
        <v>3606</v>
      </c>
      <c r="B50" s="166">
        <f>VLOOKUP(A50,'0919門市清單主檔'!B:C,2,FALSE)</f>
        <v/>
      </c>
      <c r="C50" s="167">
        <f>VLOOKUP($A50,'0919門市清單主檔'!B:V,20,FALSE)</f>
        <v/>
      </c>
      <c r="D50" s="168">
        <f>VLOOKUP($A50,'0919門市清單主檔'!B:V,21,FALSE)</f>
        <v/>
      </c>
      <c r="E50" s="169">
        <f>VLOOKUP(D50,區域表!A:B,2,FALSE)</f>
        <v/>
      </c>
      <c r="F50" s="170">
        <f>IFERROR(IF(VLOOKUP(A50,門市狀態!A:D,4,FALSE)=0,"",VLOOKUP(A50,門市狀態!A:D,4,FALSE)),"")</f>
        <v/>
      </c>
      <c r="G50" s="171" t="n"/>
      <c r="H50" s="172">
        <f>IF(I50&gt;0,(TEXT(I50,"yyyymmdd")&amp;$S$2&amp;A50&amp;$S$2&amp;B50&amp;$Q$2),"")</f>
        <v/>
      </c>
      <c r="I50" s="175">
        <f t="array" ref="I50">IF(AND(SUMPRODUCT((IM!$F$2:$F$1812=A50)*(ISNUMBER(SEARCH("PMQ2", IM!$AC$2:$AC$1812))))&gt;0), "PMQ2", "")</f>
        <v/>
      </c>
      <c r="J50" s="174">
        <f t="array" ref="J50">IFERROR(INDEX(IM!$AM$2:$AM$9964, MATCH(1, (IM!$F$2:$F$9964=A50) * (ISNUMBER(SEARCH($C$1, IM!$AC$2:$AC$9964))), 0)), "")</f>
        <v/>
      </c>
      <c r="K50" s="145">
        <f t="array" ref="K50">SUMPRODUCT((IM!$F$2:$F$9812=A50)*(IM!$AD$2:$AD$9812="O")*(ISNUMBER(SEARCH("PMQ2", IM!$AC$2:$AC$9812))))</f>
        <v/>
      </c>
      <c r="L50" s="208">
        <f t="array" ref="L50">IF(K50&gt;0,IFERROR(HYPERLINK("#'IM'!AC"&amp;MATCH(1,(IM!$F$1:$F$7512=A50)*(ISNUMBER(SEARCH("PMQ2",IM!$AC$1:$AC$7512))),0),"檢核"),"未登錄"),"")</f>
        <v/>
      </c>
      <c r="M50" s="347">
        <f>Q50&amp;IF(R50&lt;&gt;"",$P$2,"")&amp;R50</f>
        <v/>
      </c>
      <c r="N50" s="318">
        <f t="array" ref="N50">IF(AND(
    SUMPRODUCT(
        (IM!$F$2:$F$1812=A50) *
        ISNUMBER(SEARCH("HUB", IM!$AC$2:$AC$1812)) *
        (IM!$X$2:$X$1812&gt;=$A$1) *
        (IM!$X$2:$X$1812&lt;=$B$1)*(W50="HUB")
    ) &gt; 0
), "HUB", "")</f>
        <v/>
      </c>
      <c r="O50" s="349">
        <f>IF(I50="","未到店",
IF(AND(S50&gt;I50, R50="STAR", NOT(AND(G50&lt;&gt;"萊到店 WebPOS", Q50&lt;&gt;"EDC"))), "完工已補裝",
IF(AND(G50&lt;&gt;"萊到店 WebPOS", Q50&lt;&gt;"EDC"), "EDC異常",
IF(AND(W50="HUB", N50=""), "HUB異常",
IF(OR(AND(Z50="STAR", R50="STAR"), AND(Z50&lt;&gt;"STAR", R50="")), "已完工", "STAR異常")
))))</f>
        <v/>
      </c>
      <c r="P50" s="225">
        <f>(TEXT(I50,"yyyymmdd"))&amp;$S$2&amp;A50&amp;$S$2&amp;B50&amp;$Q$2</f>
        <v/>
      </c>
      <c r="Q50" s="335">
        <f t="array" ref="Q50">IF(AND(SUMPRODUCT((IM!$F$2:$F$1812=A50)*(ISNUMBER(SEARCH("EDC", IM!$AC$2:$AC$1812))))&gt;0), "EDC", "")</f>
        <v/>
      </c>
      <c r="R50" s="336">
        <f t="array" ref="R50">IF(AND(SUMPRODUCT((IM!$F$2:$F$1812=A50)*(ISNUMBER(SEARCH("STAR", IM!$AC$2:$AC$1812))))&gt;0), "STAR", "")</f>
        <v/>
      </c>
      <c r="S50" s="337">
        <f t="array" ref="S50">IFERROR(INDEX(IM!$X$2:$X$595, MATCH(1, (IM!$F$2:$F$595=A50) * (ISNUMBER(SEARCH($D$1, IM!$AC$2:$AC$595))), 0)), "")</f>
        <v/>
      </c>
      <c r="T50" s="333">
        <f>IF(AND(X50&lt;&gt;"", Y50&lt;&gt;""), 2, IF(OR(X50&lt;&gt;"", Y50&lt;&gt;""), 1, 0))</f>
        <v/>
      </c>
      <c r="U50" s="333" t="n"/>
      <c r="V50" s="351">
        <f>IF(OR(R50="STAR", T50="", U50=""), T50,
"總數：" &amp; T50 &amp; CHAR(10) &amp;
"已維修：" &amp; U50 &amp; CHAR(10) &amp;
"未更換：" &amp; (T50 - U50))</f>
        <v/>
      </c>
      <c r="W50" s="338">
        <f>IF(VLOOKUP(A50,'0919門市清單主檔'!B:E,4,FALSE)=0,"",VLOOKUP(A50,'0919門市清單主檔'!B:E,4,FALSE))</f>
        <v/>
      </c>
      <c r="X50" s="230" t="inlineStr">
        <is>
          <t>8155002146</t>
        </is>
      </c>
      <c r="Y50" s="231" t="inlineStr">
        <is>
          <t>8155002147</t>
        </is>
      </c>
      <c r="Z50" s="231">
        <f>IF(T50&gt;0,"STAR","")</f>
        <v/>
      </c>
    </row>
    <row r="51" ht="15.75" customHeight="1" s="127">
      <c r="A51" s="165" t="inlineStr">
        <is>
          <t>D024</t>
        </is>
      </c>
      <c r="B51" s="166">
        <f>VLOOKUP(A51,'0919門市清單主檔'!B:C,2,FALSE)</f>
        <v/>
      </c>
      <c r="C51" s="167">
        <f>VLOOKUP($A51,'0919門市清單主檔'!B:V,20,FALSE)</f>
        <v/>
      </c>
      <c r="D51" s="168">
        <f>VLOOKUP($A51,'0919門市清單主檔'!B:V,21,FALSE)</f>
        <v/>
      </c>
      <c r="E51" s="169">
        <f>VLOOKUP(D51,區域表!A:B,2,FALSE)</f>
        <v/>
      </c>
      <c r="F51" s="170">
        <f>IFERROR(IF(VLOOKUP(A51,門市狀態!A:D,4,FALSE)=0,"",VLOOKUP(A51,門市狀態!A:D,4,FALSE)),"")</f>
        <v/>
      </c>
      <c r="G51" s="171" t="n"/>
      <c r="H51" s="172">
        <f>IF(I51&gt;0,(TEXT(I51,"yyyymmdd")&amp;$S$2&amp;A51&amp;$S$2&amp;B51&amp;$Q$2),"")</f>
        <v/>
      </c>
      <c r="I51" s="175">
        <f t="array" ref="I51">IF(AND(SUMPRODUCT((IM!$F$2:$F$1812=A51)*(ISNUMBER(SEARCH("PMQ2", IM!$AC$2:$AC$1812))))&gt;0), "PMQ2", "")</f>
        <v/>
      </c>
      <c r="J51" s="174">
        <f t="array" ref="J51">IFERROR(INDEX(IM!$AM$2:$AM$9964, MATCH(1, (IM!$F$2:$F$9964=A51) * (ISNUMBER(SEARCH($C$1, IM!$AC$2:$AC$9964))), 0)), "")</f>
        <v/>
      </c>
      <c r="K51" s="145">
        <f t="array" ref="K51">SUMPRODUCT((IM!$F$2:$F$9812=A51)*(IM!$AD$2:$AD$9812="O")*(ISNUMBER(SEARCH("PMQ2", IM!$AC$2:$AC$9812))))</f>
        <v/>
      </c>
      <c r="L51" s="208">
        <f t="array" ref="L51">IF(K51&gt;0,IFERROR(HYPERLINK("#'IM'!AC"&amp;MATCH(1,(IM!$F$1:$F$7512=A51)*(ISNUMBER(SEARCH("PMQ2",IM!$AC$1:$AC$7512))),0),"檢核"),"未登錄"),"")</f>
        <v/>
      </c>
      <c r="M51" s="347">
        <f>Q51&amp;IF(R51&lt;&gt;"",$P$2,"")&amp;R51</f>
        <v/>
      </c>
      <c r="N51" s="318">
        <f t="array" ref="N51">IF(AND(
    SUMPRODUCT(
        (IM!$F$2:$F$1812=A51) *
        ISNUMBER(SEARCH("HUB", IM!$AC$2:$AC$1812)) *
        (IM!$X$2:$X$1812&gt;=$A$1) *
        (IM!$X$2:$X$1812&lt;=$B$1)*(W51="HUB")
    ) &gt; 0
), "HUB", "")</f>
        <v/>
      </c>
      <c r="O51" s="349">
        <f>IF(I51="","未到店",
IF(AND(S51&gt;I51, R51="STAR", NOT(AND(G51&lt;&gt;"萊到店 WebPOS", Q51&lt;&gt;"EDC"))), "完工已補裝",
IF(AND(G51&lt;&gt;"萊到店 WebPOS", Q51&lt;&gt;"EDC"), "EDC異常",
IF(AND(W51="HUB", N51=""), "HUB異常",
IF(OR(AND(Z51="STAR", R51="STAR"), AND(Z51&lt;&gt;"STAR", R51="")), "已完工", "STAR異常")
))))</f>
        <v/>
      </c>
      <c r="P51" s="225">
        <f>(TEXT(I51,"yyyymmdd"))&amp;$S$2&amp;A51&amp;$S$2&amp;B51&amp;$Q$2</f>
        <v/>
      </c>
      <c r="Q51" s="335">
        <f t="array" ref="Q51">IF(AND(SUMPRODUCT((IM!$F$2:$F$1812=A51)*(ISNUMBER(SEARCH("EDC", IM!$AC$2:$AC$1812))))&gt;0), "EDC", "")</f>
        <v/>
      </c>
      <c r="R51" s="336">
        <f t="array" ref="R51">IF(AND(SUMPRODUCT((IM!$F$2:$F$1812=A51)*(ISNUMBER(SEARCH("STAR", IM!$AC$2:$AC$1812))))&gt;0), "STAR", "")</f>
        <v/>
      </c>
      <c r="S51" s="337">
        <f t="array" ref="S51">IFERROR(INDEX(IM!$X$2:$X$595, MATCH(1, (IM!$F$2:$F$595=A51) * (ISNUMBER(SEARCH($D$1, IM!$AC$2:$AC$595))), 0)), "")</f>
        <v/>
      </c>
      <c r="T51" s="333">
        <f>IF(AND(X51&lt;&gt;"", Y51&lt;&gt;""), 2, IF(OR(X51&lt;&gt;"", Y51&lt;&gt;""), 1, 0))</f>
        <v/>
      </c>
      <c r="U51" s="333" t="n"/>
      <c r="V51" s="351">
        <f>IF(OR(R51="STAR", T51="", U51=""), T51,
"總數：" &amp; T51 &amp; CHAR(10) &amp;
"已維修：" &amp; U51 &amp; CHAR(10) &amp;
"未更換：" &amp; (T51 - U51))</f>
        <v/>
      </c>
      <c r="W51" s="338">
        <f>IF(VLOOKUP(A51,'0919門市清單主檔'!B:E,4,FALSE)=0,"",VLOOKUP(A51,'0919門市清單主檔'!B:E,4,FALSE))</f>
        <v/>
      </c>
      <c r="X51" s="230" t="inlineStr">
        <is>
          <t>8155001364</t>
        </is>
      </c>
      <c r="Y51" s="231" t="inlineStr">
        <is>
          <t>8155000041</t>
        </is>
      </c>
      <c r="Z51" s="231">
        <f>IF(T51&gt;0,"STAR","")</f>
        <v/>
      </c>
    </row>
    <row r="52" ht="15.75" customHeight="1" s="127">
      <c r="A52" s="165" t="n">
        <v>3676</v>
      </c>
      <c r="B52" s="166">
        <f>VLOOKUP(A52,'0919門市清單主檔'!B:C,2,FALSE)</f>
        <v/>
      </c>
      <c r="C52" s="167">
        <f>VLOOKUP($A52,'0919門市清單主檔'!B:V,20,FALSE)</f>
        <v/>
      </c>
      <c r="D52" s="168">
        <f>VLOOKUP($A52,'0919門市清單主檔'!B:V,21,FALSE)</f>
        <v/>
      </c>
      <c r="E52" s="169">
        <f>VLOOKUP(D52,區域表!A:B,2,FALSE)</f>
        <v/>
      </c>
      <c r="F52" s="170">
        <f>IFERROR(IF(VLOOKUP(A52,門市狀態!A:D,4,FALSE)=0,"",VLOOKUP(A52,門市狀態!A:D,4,FALSE)),"")</f>
        <v/>
      </c>
      <c r="G52" s="171" t="n"/>
      <c r="H52" s="172">
        <f>IF(I52&gt;0,(TEXT(I52,"yyyymmdd")&amp;$S$2&amp;A52&amp;$S$2&amp;B52&amp;$Q$2),"")</f>
        <v/>
      </c>
      <c r="I52" s="175">
        <f t="array" ref="I52">IF(AND(SUMPRODUCT((IM!$F$2:$F$1812=A52)*(ISNUMBER(SEARCH("PMQ2", IM!$AC$2:$AC$1812))))&gt;0), "PMQ2", "")</f>
        <v/>
      </c>
      <c r="J52" s="174">
        <f t="array" ref="J52">IFERROR(INDEX(IM!$AM$2:$AM$9964, MATCH(1, (IM!$F$2:$F$9964=A52) * (ISNUMBER(SEARCH($C$1, IM!$AC$2:$AC$9964))), 0)), "")</f>
        <v/>
      </c>
      <c r="K52" s="145">
        <f t="array" ref="K52">SUMPRODUCT((IM!$F$2:$F$9812=A52)*(IM!$AD$2:$AD$9812="O")*(ISNUMBER(SEARCH("PMQ2", IM!$AC$2:$AC$9812))))</f>
        <v/>
      </c>
      <c r="L52" s="208">
        <f t="array" ref="L52">IF(K52&gt;0,IFERROR(HYPERLINK("#'IM'!AC"&amp;MATCH(1,(IM!$F$1:$F$7512=A52)*(ISNUMBER(SEARCH("PMQ2",IM!$AC$1:$AC$7512))),0),"檢核"),"未登錄"),"")</f>
        <v/>
      </c>
      <c r="M52" s="347">
        <f>Q52&amp;IF(R52&lt;&gt;"",$P$2,"")&amp;R52</f>
        <v/>
      </c>
      <c r="N52" s="318">
        <f t="array" ref="N52">IF(AND(
    SUMPRODUCT(
        (IM!$F$2:$F$1812=A52) *
        ISNUMBER(SEARCH("HUB", IM!$AC$2:$AC$1812)) *
        (IM!$X$2:$X$1812&gt;=$A$1) *
        (IM!$X$2:$X$1812&lt;=$B$1)*(W52="HUB")
    ) &gt; 0
), "HUB", "")</f>
        <v/>
      </c>
      <c r="O52" s="349">
        <f>IF(I52="","未到店",
IF(AND(S52&gt;I52, R52="STAR", NOT(AND(G52&lt;&gt;"萊到店 WebPOS", Q52&lt;&gt;"EDC"))), "完工已補裝",
IF(AND(G52&lt;&gt;"萊到店 WebPOS", Q52&lt;&gt;"EDC"), "EDC異常",
IF(AND(W52="HUB", N52=""), "HUB異常",
IF(OR(AND(Z52="STAR", R52="STAR"), AND(Z52&lt;&gt;"STAR", R52="")), "已完工", "STAR異常")
))))</f>
        <v/>
      </c>
      <c r="P52" s="225">
        <f>(TEXT(I52,"yyyymmdd"))&amp;$S$2&amp;A52&amp;$S$2&amp;B52&amp;$Q$2</f>
        <v/>
      </c>
      <c r="Q52" s="335">
        <f t="array" ref="Q52">IF(AND(SUMPRODUCT((IM!$F$2:$F$1812=A52)*(ISNUMBER(SEARCH("EDC", IM!$AC$2:$AC$1812))))&gt;0), "EDC", "")</f>
        <v/>
      </c>
      <c r="R52" s="336">
        <f t="array" ref="R52">IF(AND(SUMPRODUCT((IM!$F$2:$F$1812=A52)*(ISNUMBER(SEARCH("STAR", IM!$AC$2:$AC$1812))))&gt;0), "STAR", "")</f>
        <v/>
      </c>
      <c r="S52" s="337">
        <f t="array" ref="S52">IFERROR(INDEX(IM!$X$2:$X$595, MATCH(1, (IM!$F$2:$F$595=A52) * (ISNUMBER(SEARCH($D$1, IM!$AC$2:$AC$595))), 0)), "")</f>
        <v/>
      </c>
      <c r="T52" s="333">
        <f>IF(AND(X52&lt;&gt;"", Y52&lt;&gt;""), 2, IF(OR(X52&lt;&gt;"", Y52&lt;&gt;""), 1, 0))</f>
        <v/>
      </c>
      <c r="U52" s="333" t="n"/>
      <c r="V52" s="351">
        <f>IF(OR(R52="STAR", T52="", U52=""), T52,
"總數：" &amp; T52 &amp; CHAR(10) &amp;
"已維修：" &amp; U52 &amp; CHAR(10) &amp;
"未更換：" &amp; (T52 - U52))</f>
        <v/>
      </c>
      <c r="W52" s="338">
        <f>IF(VLOOKUP(A52,'0919門市清單主檔'!B:E,4,FALSE)=0,"",VLOOKUP(A52,'0919門市清單主檔'!B:E,4,FALSE))</f>
        <v/>
      </c>
      <c r="X52" s="230" t="inlineStr">
        <is>
          <t>8155002176</t>
        </is>
      </c>
      <c r="Y52" s="231" t="inlineStr">
        <is>
          <t>8155002693</t>
        </is>
      </c>
      <c r="Z52" s="231">
        <f>IF(T52&gt;0,"STAR","")</f>
        <v/>
      </c>
    </row>
    <row r="53" ht="15.75" customHeight="1" s="127">
      <c r="A53" s="165" t="n">
        <v>3752</v>
      </c>
      <c r="B53" s="166">
        <f>VLOOKUP(A53,'0919門市清單主檔'!B:C,2,FALSE)</f>
        <v/>
      </c>
      <c r="C53" s="167">
        <f>VLOOKUP($A53,'0919門市清單主檔'!B:V,20,FALSE)</f>
        <v/>
      </c>
      <c r="D53" s="168">
        <f>VLOOKUP($A53,'0919門市清單主檔'!B:V,21,FALSE)</f>
        <v/>
      </c>
      <c r="E53" s="169">
        <f>VLOOKUP(D53,區域表!A:B,2,FALSE)</f>
        <v/>
      </c>
      <c r="F53" s="170">
        <f>IFERROR(IF(VLOOKUP(A53,門市狀態!A:D,4,FALSE)=0,"",VLOOKUP(A53,門市狀態!A:D,4,FALSE)),"")</f>
        <v/>
      </c>
      <c r="G53" s="171" t="inlineStr">
        <is>
          <t>學校</t>
        </is>
      </c>
      <c r="H53" s="172">
        <f>IF(I53&gt;0,(TEXT(I53,"yyyymmdd")&amp;$S$2&amp;A53&amp;$S$2&amp;B53&amp;$Q$2),"")</f>
        <v/>
      </c>
      <c r="I53" s="175">
        <f t="array" ref="I53">IF(AND(SUMPRODUCT((IM!$F$2:$F$1812=A53)*(ISNUMBER(SEARCH("PMQ2", IM!$AC$2:$AC$1812))))&gt;0), "PMQ2", "")</f>
        <v/>
      </c>
      <c r="J53" s="174">
        <f t="array" ref="J53">IFERROR(INDEX(IM!$AM$2:$AM$9964, MATCH(1, (IM!$F$2:$F$9964=A53) * (ISNUMBER(SEARCH($C$1, IM!$AC$2:$AC$9964))), 0)), "")</f>
        <v/>
      </c>
      <c r="K53" s="145">
        <f t="array" ref="K53">SUMPRODUCT((IM!$F$2:$F$9812=A53)*(IM!$AD$2:$AD$9812="O")*(ISNUMBER(SEARCH("PMQ2", IM!$AC$2:$AC$9812))))</f>
        <v/>
      </c>
      <c r="L53" s="208">
        <f t="array" ref="L53">IF(K53&gt;0,IFERROR(HYPERLINK("#'IM'!AC"&amp;MATCH(1,(IM!$F$1:$F$7512=A53)*(ISNUMBER(SEARCH("PMQ2",IM!$AC$1:$AC$7512))),0),"檢核"),"未登錄"),"")</f>
        <v/>
      </c>
      <c r="M53" s="347">
        <f>Q53&amp;IF(R53&lt;&gt;"",$P$2,"")&amp;R53</f>
        <v/>
      </c>
      <c r="N53" s="318">
        <f t="array" ref="N53">IF(AND(
    SUMPRODUCT(
        (IM!$F$2:$F$1812=A53) *
        ISNUMBER(SEARCH("HUB", IM!$AC$2:$AC$1812)) *
        (IM!$X$2:$X$1812&gt;=$A$1) *
        (IM!$X$2:$X$1812&lt;=$B$1)*(W53="HUB")
    ) &gt; 0
), "HUB", "")</f>
        <v/>
      </c>
      <c r="O53" s="349">
        <f>IF(I53="","未到店",
IF(AND(S53&gt;I53, R53="STAR", NOT(AND(G53&lt;&gt;"萊到店 WebPOS", Q53&lt;&gt;"EDC"))), "完工已補裝",
IF(AND(G53&lt;&gt;"萊到店 WebPOS", Q53&lt;&gt;"EDC"), "EDC異常",
IF(AND(W53="HUB", N53=""), "HUB異常",
IF(OR(AND(Z53="STAR", R53="STAR"), AND(Z53&lt;&gt;"STAR", R53="")), "已完工", "STAR異常")
))))</f>
        <v/>
      </c>
      <c r="P53" s="225">
        <f>(TEXT(I53,"yyyymmdd"))&amp;$S$2&amp;A53&amp;$S$2&amp;B53&amp;$Q$2</f>
        <v/>
      </c>
      <c r="Q53" s="335">
        <f t="array" ref="Q53">IF(AND(SUMPRODUCT((IM!$F$2:$F$1812=A53)*(ISNUMBER(SEARCH("EDC", IM!$AC$2:$AC$1812))))&gt;0), "EDC", "")</f>
        <v/>
      </c>
      <c r="R53" s="336">
        <f t="array" ref="R53">IF(AND(SUMPRODUCT((IM!$F$2:$F$1812=A53)*(ISNUMBER(SEARCH("STAR", IM!$AC$2:$AC$1812))))&gt;0), "STAR", "")</f>
        <v/>
      </c>
      <c r="S53" s="337">
        <f t="array" ref="S53">IFERROR(INDEX(IM!$X$2:$X$595, MATCH(1, (IM!$F$2:$F$595=A53) * (ISNUMBER(SEARCH($D$1, IM!$AC$2:$AC$595))), 0)), "")</f>
        <v/>
      </c>
      <c r="T53" s="333">
        <f>IF(AND(X53&lt;&gt;"", Y53&lt;&gt;""), 2, IF(OR(X53&lt;&gt;"", Y53&lt;&gt;""), 1, 0))</f>
        <v/>
      </c>
      <c r="U53" s="333" t="n"/>
      <c r="V53" s="351">
        <f>IF(OR(R53="STAR", T53="", U53=""), T53,
"總數：" &amp; T53 &amp; CHAR(10) &amp;
"已維修：" &amp; U53 &amp; CHAR(10) &amp;
"未更換：" &amp; (T53 - U53))</f>
        <v/>
      </c>
      <c r="W53" s="338">
        <f>IF(VLOOKUP(A53,'0919門市清單主檔'!B:E,4,FALSE)=0,"",VLOOKUP(A53,'0919門市清單主檔'!B:E,4,FALSE))</f>
        <v/>
      </c>
      <c r="X53" s="230" t="inlineStr">
        <is>
          <t>8155001004</t>
        </is>
      </c>
      <c r="Y53" s="231" t="inlineStr">
        <is>
          <t>8155001006</t>
        </is>
      </c>
      <c r="Z53" s="231">
        <f>IF(T53&gt;0,"STAR","")</f>
        <v/>
      </c>
    </row>
    <row r="54" ht="15.75" customHeight="1" s="127">
      <c r="A54" s="165" t="n">
        <v>3977</v>
      </c>
      <c r="B54" s="166">
        <f>VLOOKUP(A54,'0919門市清單主檔'!B:C,2,FALSE)</f>
        <v/>
      </c>
      <c r="C54" s="167">
        <f>VLOOKUP($A54,'0919門市清單主檔'!B:V,20,FALSE)</f>
        <v/>
      </c>
      <c r="D54" s="168">
        <f>VLOOKUP($A54,'0919門市清單主檔'!B:V,21,FALSE)</f>
        <v/>
      </c>
      <c r="E54" s="169">
        <f>VLOOKUP(D54,區域表!A:B,2,FALSE)</f>
        <v/>
      </c>
      <c r="F54" s="170">
        <f>IFERROR(IF(VLOOKUP(A54,門市狀態!A:D,4,FALSE)=0,"",VLOOKUP(A54,門市狀態!A:D,4,FALSE)),"")</f>
        <v/>
      </c>
      <c r="G54" s="171" t="n"/>
      <c r="H54" s="172">
        <f>IF(I54&gt;0,(TEXT(I54,"yyyymmdd")&amp;$S$2&amp;A54&amp;$S$2&amp;B54&amp;$Q$2),"")</f>
        <v/>
      </c>
      <c r="I54" s="175">
        <f t="array" ref="I54">IF(AND(SUMPRODUCT((IM!$F$2:$F$1812=A54)*(ISNUMBER(SEARCH("PMQ2", IM!$AC$2:$AC$1812))))&gt;0), "PMQ2", "")</f>
        <v/>
      </c>
      <c r="J54" s="174">
        <f t="array" ref="J54">IFERROR(INDEX(IM!$AM$2:$AM$9964, MATCH(1, (IM!$F$2:$F$9964=A54) * (ISNUMBER(SEARCH($C$1, IM!$AC$2:$AC$9964))), 0)), "")</f>
        <v/>
      </c>
      <c r="K54" s="145">
        <f t="array" ref="K54">SUMPRODUCT((IM!$F$2:$F$9812=A54)*(IM!$AD$2:$AD$9812="O")*(ISNUMBER(SEARCH("PMQ2", IM!$AC$2:$AC$9812))))</f>
        <v/>
      </c>
      <c r="L54" s="208">
        <f t="array" ref="L54">IF(K54&gt;0,IFERROR(HYPERLINK("#'IM'!AC"&amp;MATCH(1,(IM!$F$1:$F$7512=A54)*(ISNUMBER(SEARCH("PMQ2",IM!$AC$1:$AC$7512))),0),"檢核"),"未登錄"),"")</f>
        <v/>
      </c>
      <c r="M54" s="347">
        <f>Q54&amp;IF(R54&lt;&gt;"",$P$2,"")&amp;R54</f>
        <v/>
      </c>
      <c r="N54" s="318">
        <f t="array" ref="N54">IF(AND(
    SUMPRODUCT(
        (IM!$F$2:$F$1812=A54) *
        ISNUMBER(SEARCH("HUB", IM!$AC$2:$AC$1812)) *
        (IM!$X$2:$X$1812&gt;=$A$1) *
        (IM!$X$2:$X$1812&lt;=$B$1)*(W54="HUB")
    ) &gt; 0
), "HUB", "")</f>
        <v/>
      </c>
      <c r="O54" s="349">
        <f>IF(I54="","未到店",
IF(AND(S54&gt;I54, R54="STAR", NOT(AND(G54&lt;&gt;"萊到店 WebPOS", Q54&lt;&gt;"EDC"))), "完工已補裝",
IF(AND(G54&lt;&gt;"萊到店 WebPOS", Q54&lt;&gt;"EDC"), "EDC異常",
IF(AND(W54="HUB", N54=""), "HUB異常",
IF(OR(AND(Z54="STAR", R54="STAR"), AND(Z54&lt;&gt;"STAR", R54="")), "已完工", "STAR異常")
))))</f>
        <v/>
      </c>
      <c r="P54" s="225">
        <f>(TEXT(I54,"yyyymmdd"))&amp;$S$2&amp;A54&amp;$S$2&amp;B54&amp;$Q$2</f>
        <v/>
      </c>
      <c r="Q54" s="335">
        <f t="array" ref="Q54">IF(AND(SUMPRODUCT((IM!$F$2:$F$1812=A54)*(ISNUMBER(SEARCH("EDC", IM!$AC$2:$AC$1812))))&gt;0), "EDC", "")</f>
        <v/>
      </c>
      <c r="R54" s="336">
        <f t="array" ref="R54">IF(AND(SUMPRODUCT((IM!$F$2:$F$1812=A54)*(ISNUMBER(SEARCH("STAR", IM!$AC$2:$AC$1812))))&gt;0), "STAR", "")</f>
        <v/>
      </c>
      <c r="S54" s="337">
        <f t="array" ref="S54">IFERROR(INDEX(IM!$X$2:$X$595, MATCH(1, (IM!$F$2:$F$595=A54) * (ISNUMBER(SEARCH($D$1, IM!$AC$2:$AC$595))), 0)), "")</f>
        <v/>
      </c>
      <c r="T54" s="333">
        <f>IF(AND(X54&lt;&gt;"", Y54&lt;&gt;""), 2, IF(OR(X54&lt;&gt;"", Y54&lt;&gt;""), 1, 0))</f>
        <v/>
      </c>
      <c r="U54" s="333" t="n"/>
      <c r="V54" s="351">
        <f>IF(OR(R54="STAR", T54="", U54=""), T54,
"總數：" &amp; T54 &amp; CHAR(10) &amp;
"已維修：" &amp; U54 &amp; CHAR(10) &amp;
"未更換：" &amp; (T54 - U54))</f>
        <v/>
      </c>
      <c r="W54" s="338">
        <f>IF(VLOOKUP(A54,'0919門市清單主檔'!B:E,4,FALSE)=0,"",VLOOKUP(A54,'0919門市清單主檔'!B:E,4,FALSE))</f>
        <v/>
      </c>
      <c r="Y54" s="231" t="n"/>
      <c r="Z54" s="231">
        <f>IF(T54&gt;0,"STAR","")</f>
        <v/>
      </c>
    </row>
    <row r="55" ht="15.75" customHeight="1" s="127">
      <c r="A55" s="165" t="n">
        <v>4005</v>
      </c>
      <c r="B55" s="166">
        <f>VLOOKUP(A55,'0919門市清單主檔'!B:C,2,FALSE)</f>
        <v/>
      </c>
      <c r="C55" s="167">
        <f>VLOOKUP($A55,'0919門市清單主檔'!B:V,20,FALSE)</f>
        <v/>
      </c>
      <c r="D55" s="168">
        <f>VLOOKUP($A55,'0919門市清單主檔'!B:V,21,FALSE)</f>
        <v/>
      </c>
      <c r="E55" s="169">
        <f>VLOOKUP(D55,區域表!A:B,2,FALSE)</f>
        <v/>
      </c>
      <c r="F55" s="170">
        <f>IFERROR(IF(VLOOKUP(A55,門市狀態!A:D,4,FALSE)=0,"",VLOOKUP(A55,門市狀態!A:D,4,FALSE)),"")</f>
        <v/>
      </c>
      <c r="G55" s="171" t="n"/>
      <c r="H55" s="172">
        <f>IF(I55&gt;0,(TEXT(I55,"yyyymmdd")&amp;$S$2&amp;A55&amp;$S$2&amp;B55&amp;$Q$2),"")</f>
        <v/>
      </c>
      <c r="I55" s="175">
        <f t="array" ref="I55">IF(AND(SUMPRODUCT((IM!$F$2:$F$1812=A55)*(ISNUMBER(SEARCH("PMQ2", IM!$AC$2:$AC$1812))))&gt;0), "PMQ2", "")</f>
        <v/>
      </c>
      <c r="J55" s="174">
        <f t="array" ref="J55">IFERROR(INDEX(IM!$AM$2:$AM$9964, MATCH(1, (IM!$F$2:$F$9964=A55) * (ISNUMBER(SEARCH($C$1, IM!$AC$2:$AC$9964))), 0)), "")</f>
        <v/>
      </c>
      <c r="K55" s="145">
        <f t="array" ref="K55">SUMPRODUCT((IM!$F$2:$F$9812=A55)*(IM!$AD$2:$AD$9812="O")*(ISNUMBER(SEARCH("PMQ2", IM!$AC$2:$AC$9812))))</f>
        <v/>
      </c>
      <c r="L55" s="208">
        <f t="array" ref="L55">IF(K55&gt;0,IFERROR(HYPERLINK("#'IM'!AC"&amp;MATCH(1,(IM!$F$1:$F$7512=A55)*(ISNUMBER(SEARCH("PMQ2",IM!$AC$1:$AC$7512))),0),"檢核"),"未登錄"),"")</f>
        <v/>
      </c>
      <c r="M55" s="347">
        <f>Q55&amp;IF(R55&lt;&gt;"",$P$2,"")&amp;R55</f>
        <v/>
      </c>
      <c r="N55" s="318">
        <f t="array" ref="N55">IF(AND(
    SUMPRODUCT(
        (IM!$F$2:$F$1812=A55) *
        ISNUMBER(SEARCH("HUB", IM!$AC$2:$AC$1812)) *
        (IM!$X$2:$X$1812&gt;=$A$1) *
        (IM!$X$2:$X$1812&lt;=$B$1)*(W55="HUB")
    ) &gt; 0
), "HUB", "")</f>
        <v/>
      </c>
      <c r="O55" s="349">
        <f>IF(I55="","未到店",
IF(AND(S55&gt;I55, R55="STAR", NOT(AND(G55&lt;&gt;"萊到店 WebPOS", Q55&lt;&gt;"EDC"))), "完工已補裝",
IF(AND(G55&lt;&gt;"萊到店 WebPOS", Q55&lt;&gt;"EDC"), "EDC異常",
IF(AND(W55="HUB", N55=""), "HUB異常",
IF(OR(AND(Z55="STAR", R55="STAR"), AND(Z55&lt;&gt;"STAR", R55="")), "已完工", "STAR異常")
))))</f>
        <v/>
      </c>
      <c r="P55" s="225">
        <f>(TEXT(I55,"yyyymmdd"))&amp;$S$2&amp;A55&amp;$S$2&amp;B55&amp;$Q$2</f>
        <v/>
      </c>
      <c r="Q55" s="335">
        <f t="array" ref="Q55">IF(AND(SUMPRODUCT((IM!$F$2:$F$1812=A55)*(ISNUMBER(SEARCH("EDC", IM!$AC$2:$AC$1812))))&gt;0), "EDC", "")</f>
        <v/>
      </c>
      <c r="R55" s="336">
        <f t="array" ref="R55">IF(AND(SUMPRODUCT((IM!$F$2:$F$1812=A55)*(ISNUMBER(SEARCH("STAR", IM!$AC$2:$AC$1812))))&gt;0), "STAR", "")</f>
        <v/>
      </c>
      <c r="S55" s="337">
        <f t="array" ref="S55">IFERROR(INDEX(IM!$X$2:$X$595, MATCH(1, (IM!$F$2:$F$595=A55) * (ISNUMBER(SEARCH($D$1, IM!$AC$2:$AC$595))), 0)), "")</f>
        <v/>
      </c>
      <c r="T55" s="333">
        <f>IF(AND(X55&lt;&gt;"", Y55&lt;&gt;""), 2, IF(OR(X55&lt;&gt;"", Y55&lt;&gt;""), 1, 0))</f>
        <v/>
      </c>
      <c r="U55" s="333" t="n"/>
      <c r="V55" s="351">
        <f>IF(OR(R55="STAR", T55="", U55=""), T55,
"總數：" &amp; T55 &amp; CHAR(10) &amp;
"已維修：" &amp; U55 &amp; CHAR(10) &amp;
"未更換：" &amp; (T55 - U55))</f>
        <v/>
      </c>
      <c r="W55" s="338">
        <f>IF(VLOOKUP(A55,'0919門市清單主檔'!B:E,4,FALSE)=0,"",VLOOKUP(A55,'0919門市清單主檔'!B:E,4,FALSE))</f>
        <v/>
      </c>
      <c r="X55" s="230" t="inlineStr">
        <is>
          <t>8155002373</t>
        </is>
      </c>
      <c r="Y55" s="231" t="inlineStr">
        <is>
          <t>8155001240</t>
        </is>
      </c>
      <c r="Z55" s="231">
        <f>IF(T55&gt;0,"STAR","")</f>
        <v/>
      </c>
    </row>
    <row r="56" ht="15.75" customHeight="1" s="127">
      <c r="A56" s="165" t="inlineStr">
        <is>
          <t>D649</t>
        </is>
      </c>
      <c r="B56" s="166">
        <f>VLOOKUP(A56,'0919門市清單主檔'!B:C,2,FALSE)</f>
        <v/>
      </c>
      <c r="C56" s="167">
        <f>VLOOKUP($A56,'0919門市清單主檔'!B:V,20,FALSE)</f>
        <v/>
      </c>
      <c r="D56" s="168">
        <f>VLOOKUP($A56,'0919門市清單主檔'!B:V,21,FALSE)</f>
        <v/>
      </c>
      <c r="E56" s="169">
        <f>VLOOKUP(D56,區域表!A:B,2,FALSE)</f>
        <v/>
      </c>
      <c r="F56" s="170">
        <f>IFERROR(IF(VLOOKUP(A56,門市狀態!A:D,4,FALSE)=0,"",VLOOKUP(A56,門市狀態!A:D,4,FALSE)),"")</f>
        <v/>
      </c>
      <c r="G56" s="171" t="n"/>
      <c r="H56" s="172">
        <f>IF(I56&gt;0,(TEXT(I56,"yyyymmdd")&amp;$S$2&amp;A56&amp;$S$2&amp;B56&amp;$Q$2),"")</f>
        <v/>
      </c>
      <c r="I56" s="175">
        <f t="array" ref="I56">IF(AND(SUMPRODUCT((IM!$F$2:$F$1812=A56)*(ISNUMBER(SEARCH("PMQ2", IM!$AC$2:$AC$1812))))&gt;0), "PMQ2", "")</f>
        <v/>
      </c>
      <c r="J56" s="174">
        <f t="array" ref="J56">IFERROR(INDEX(IM!$AM$2:$AM$9964, MATCH(1, (IM!$F$2:$F$9964=A56) * (ISNUMBER(SEARCH($C$1, IM!$AC$2:$AC$9964))), 0)), "")</f>
        <v/>
      </c>
      <c r="K56" s="145">
        <f t="array" ref="K56">SUMPRODUCT((IM!$F$2:$F$9812=A56)*(IM!$AD$2:$AD$9812="O")*(ISNUMBER(SEARCH("PMQ2", IM!$AC$2:$AC$9812))))</f>
        <v/>
      </c>
      <c r="L56" s="208">
        <f t="array" ref="L56">IF(K56&gt;0,IFERROR(HYPERLINK("#'IM'!AC"&amp;MATCH(1,(IM!$F$1:$F$7512=A56)*(ISNUMBER(SEARCH("PMQ2",IM!$AC$1:$AC$7512))),0),"檢核"),"未登錄"),"")</f>
        <v/>
      </c>
      <c r="M56" s="347">
        <f>Q56&amp;IF(R56&lt;&gt;"",$P$2,"")&amp;R56</f>
        <v/>
      </c>
      <c r="N56" s="318">
        <f t="array" ref="N56">IF(AND(
    SUMPRODUCT(
        (IM!$F$2:$F$1812=A56) *
        ISNUMBER(SEARCH("HUB", IM!$AC$2:$AC$1812)) *
        (IM!$X$2:$X$1812&gt;=$A$1) *
        (IM!$X$2:$X$1812&lt;=$B$1)*(W56="HUB")
    ) &gt; 0
), "HUB", "")</f>
        <v/>
      </c>
      <c r="O56" s="349">
        <f>IF(I56="","未到店",
IF(AND(S56&gt;I56, R56="STAR", NOT(AND(G56&lt;&gt;"萊到店 WebPOS", Q56&lt;&gt;"EDC"))), "完工已補裝",
IF(AND(G56&lt;&gt;"萊到店 WebPOS", Q56&lt;&gt;"EDC"), "EDC異常",
IF(AND(W56="HUB", N56=""), "HUB異常",
IF(OR(AND(Z56="STAR", R56="STAR"), AND(Z56&lt;&gt;"STAR", R56="")), "已完工", "STAR異常")
))))</f>
        <v/>
      </c>
      <c r="P56" s="225">
        <f>(TEXT(I56,"yyyymmdd"))&amp;$S$2&amp;A56&amp;$S$2&amp;B56&amp;$Q$2</f>
        <v/>
      </c>
      <c r="Q56" s="335">
        <f t="array" ref="Q56">IF(AND(SUMPRODUCT((IM!$F$2:$F$1812=A56)*(ISNUMBER(SEARCH("EDC", IM!$AC$2:$AC$1812))))&gt;0), "EDC", "")</f>
        <v/>
      </c>
      <c r="R56" s="336">
        <f t="array" ref="R56">IF(AND(SUMPRODUCT((IM!$F$2:$F$1812=A56)*(ISNUMBER(SEARCH("STAR", IM!$AC$2:$AC$1812))))&gt;0), "STAR", "")</f>
        <v/>
      </c>
      <c r="S56" s="337">
        <f t="array" ref="S56">IFERROR(INDEX(IM!$X$2:$X$595, MATCH(1, (IM!$F$2:$F$595=A56) * (ISNUMBER(SEARCH($D$1, IM!$AC$2:$AC$595))), 0)), "")</f>
        <v/>
      </c>
      <c r="T56" s="333">
        <f>IF(AND(X56&lt;&gt;"", Y56&lt;&gt;""), 2, IF(OR(X56&lt;&gt;"", Y56&lt;&gt;""), 1, 0))</f>
        <v/>
      </c>
      <c r="U56" s="333" t="n"/>
      <c r="V56" s="351">
        <f>IF(OR(R56="STAR", T56="", U56=""), T56,
"總數：" &amp; T56 &amp; CHAR(10) &amp;
"已維修：" &amp; U56 &amp; CHAR(10) &amp;
"未更換：" &amp; (T56 - U56))</f>
        <v/>
      </c>
      <c r="W56" s="338">
        <f>IF(VLOOKUP(A56,'0919門市清單主檔'!B:E,4,FALSE)=0,"",VLOOKUP(A56,'0919門市清單主檔'!B:E,4,FALSE))</f>
        <v/>
      </c>
      <c r="X56" s="230" t="inlineStr">
        <is>
          <t>8155002467</t>
        </is>
      </c>
      <c r="Y56" s="231" t="inlineStr">
        <is>
          <t>8155002468</t>
        </is>
      </c>
      <c r="Z56" s="231">
        <f>IF(T56&gt;0,"STAR","")</f>
        <v/>
      </c>
    </row>
    <row r="57" ht="15.75" customHeight="1" s="127">
      <c r="A57" s="165" t="n">
        <v>2014</v>
      </c>
      <c r="B57" s="166">
        <f>VLOOKUP(A57,'0919門市清單主檔'!B:C,2,FALSE)</f>
        <v/>
      </c>
      <c r="C57" s="167">
        <f>VLOOKUP($A57,'0919門市清單主檔'!B:V,20,FALSE)</f>
        <v/>
      </c>
      <c r="D57" s="168">
        <f>VLOOKUP($A57,'0919門市清單主檔'!B:V,21,FALSE)</f>
        <v/>
      </c>
      <c r="E57" s="169">
        <f>VLOOKUP(D57,區域表!A:B,2,FALSE)</f>
        <v/>
      </c>
      <c r="F57" s="170">
        <f>IFERROR(IF(VLOOKUP(A57,門市狀態!A:D,4,FALSE)=0,"",VLOOKUP(A57,門市狀態!A:D,4,FALSE)),"")</f>
        <v/>
      </c>
      <c r="G57" s="171" t="n"/>
      <c r="H57" s="172">
        <f>IF(I57&gt;0,(TEXT(I57,"yyyymmdd")&amp;$S$2&amp;A57&amp;$S$2&amp;B57&amp;$Q$2),"")</f>
        <v/>
      </c>
      <c r="I57" s="175">
        <f t="array" ref="I57">IF(AND(SUMPRODUCT((IM!$F$2:$F$1812=A57)*(ISNUMBER(SEARCH("PMQ2", IM!$AC$2:$AC$1812))))&gt;0), "PMQ2", "")</f>
        <v/>
      </c>
      <c r="J57" s="174">
        <f t="array" ref="J57">IFERROR(INDEX(IM!$AM$2:$AM$9964, MATCH(1, (IM!$F$2:$F$9964=A57) * (ISNUMBER(SEARCH($C$1, IM!$AC$2:$AC$9964))), 0)), "")</f>
        <v/>
      </c>
      <c r="K57" s="145">
        <f t="array" ref="K57">SUMPRODUCT((IM!$F$2:$F$9812=A57)*(IM!$AD$2:$AD$9812="O")*(ISNUMBER(SEARCH("PMQ2", IM!$AC$2:$AC$9812))))</f>
        <v/>
      </c>
      <c r="L57" s="208">
        <f t="array" ref="L57">IF(K57&gt;0,IFERROR(HYPERLINK("#'IM'!AC"&amp;MATCH(1,(IM!$F$1:$F$7512=A57)*(ISNUMBER(SEARCH("PMQ2",IM!$AC$1:$AC$7512))),0),"檢核"),"未登錄"),"")</f>
        <v/>
      </c>
      <c r="M57" s="347">
        <f>Q57&amp;IF(R57&lt;&gt;"",$P$2,"")&amp;R57</f>
        <v/>
      </c>
      <c r="N57" s="318">
        <f t="array" ref="N57">IF(AND(
    SUMPRODUCT(
        (IM!$F$2:$F$1812=A57) *
        ISNUMBER(SEARCH("HUB", IM!$AC$2:$AC$1812)) *
        (IM!$X$2:$X$1812&gt;=$A$1) *
        (IM!$X$2:$X$1812&lt;=$B$1)*(W57="HUB")
    ) &gt; 0
), "HUB", "")</f>
        <v/>
      </c>
      <c r="O57" s="349">
        <f>IF(I57="","未到店",
IF(AND(S57&gt;I57, R57="STAR", NOT(AND(G57&lt;&gt;"萊到店 WebPOS", Q57&lt;&gt;"EDC"))), "完工已補裝",
IF(AND(G57&lt;&gt;"萊到店 WebPOS", Q57&lt;&gt;"EDC"), "EDC異常",
IF(AND(W57="HUB", N57=""), "HUB異常",
IF(OR(AND(Z57="STAR", R57="STAR"), AND(Z57&lt;&gt;"STAR", R57="")), "已完工", "STAR異常")
))))</f>
        <v/>
      </c>
      <c r="P57" s="225">
        <f>(TEXT(I57,"yyyymmdd"))&amp;$S$2&amp;A57&amp;$S$2&amp;B57&amp;$Q$2</f>
        <v/>
      </c>
      <c r="Q57" s="335">
        <f t="array" ref="Q57">IF(AND(SUMPRODUCT((IM!$F$2:$F$1812=A57)*(ISNUMBER(SEARCH("EDC", IM!$AC$2:$AC$1812))))&gt;0), "EDC", "")</f>
        <v/>
      </c>
      <c r="R57" s="336">
        <f t="array" ref="R57">IF(AND(SUMPRODUCT((IM!$F$2:$F$1812=A57)*(ISNUMBER(SEARCH("STAR", IM!$AC$2:$AC$1812))))&gt;0), "STAR", "")</f>
        <v/>
      </c>
      <c r="S57" s="337">
        <f t="array" ref="S57">IFERROR(INDEX(IM!$X$2:$X$595, MATCH(1, (IM!$F$2:$F$595=A57) * (ISNUMBER(SEARCH($D$1, IM!$AC$2:$AC$595))), 0)), "")</f>
        <v/>
      </c>
      <c r="T57" s="333">
        <f>IF(AND(X57&lt;&gt;"", Y57&lt;&gt;""), 2, IF(OR(X57&lt;&gt;"", Y57&lt;&gt;""), 1, 0))</f>
        <v/>
      </c>
      <c r="U57" s="333" t="n"/>
      <c r="V57" s="351">
        <f>IF(OR(R57="STAR", T57="", U57=""), T57,
"總數：" &amp; T57 &amp; CHAR(10) &amp;
"已維修：" &amp; U57 &amp; CHAR(10) &amp;
"未更換：" &amp; (T57 - U57))</f>
        <v/>
      </c>
      <c r="W57" s="338">
        <f>IF(VLOOKUP(A57,'0919門市清單主檔'!B:E,4,FALSE)=0,"",VLOOKUP(A57,'0919門市清單主檔'!B:E,4,FALSE))</f>
        <v/>
      </c>
      <c r="X57" s="230" t="inlineStr">
        <is>
          <t>8155001395</t>
        </is>
      </c>
      <c r="Y57" s="231" t="inlineStr">
        <is>
          <t>8155001560</t>
        </is>
      </c>
      <c r="Z57" s="231">
        <f>IF(T57&gt;0,"STAR","")</f>
        <v/>
      </c>
    </row>
    <row r="58" ht="15.75" customHeight="1" s="127">
      <c r="A58" s="165" t="n">
        <v>5003</v>
      </c>
      <c r="B58" s="166">
        <f>VLOOKUP(A58,'0919門市清單主檔'!B:C,2,FALSE)</f>
        <v/>
      </c>
      <c r="C58" s="167">
        <f>VLOOKUP($A58,'0919門市清單主檔'!B:V,20,FALSE)</f>
        <v/>
      </c>
      <c r="D58" s="168">
        <f>VLOOKUP($A58,'0919門市清單主檔'!B:V,21,FALSE)</f>
        <v/>
      </c>
      <c r="E58" s="169">
        <f>VLOOKUP(D58,區域表!A:B,2,FALSE)</f>
        <v/>
      </c>
      <c r="F58" s="170">
        <f>IFERROR(IF(VLOOKUP(A58,門市狀態!A:D,4,FALSE)=0,"",VLOOKUP(A58,門市狀態!A:D,4,FALSE)),"")</f>
        <v/>
      </c>
      <c r="G58" s="171" t="n"/>
      <c r="H58" s="172">
        <f>IF(I58&gt;0,(TEXT(I58,"yyyymmdd")&amp;$S$2&amp;A58&amp;$S$2&amp;B58&amp;$Q$2),"")</f>
        <v/>
      </c>
      <c r="I58" s="175">
        <f t="array" ref="I58">IF(AND(SUMPRODUCT((IM!$F$2:$F$1812=A58)*(ISNUMBER(SEARCH("PMQ2", IM!$AC$2:$AC$1812))))&gt;0), "PMQ2", "")</f>
        <v/>
      </c>
      <c r="J58" s="174">
        <f t="array" ref="J58">IFERROR(INDEX(IM!$AM$2:$AM$9964, MATCH(1, (IM!$F$2:$F$9964=A58) * (ISNUMBER(SEARCH($C$1, IM!$AC$2:$AC$9964))), 0)), "")</f>
        <v/>
      </c>
      <c r="K58" s="145">
        <f t="array" ref="K58">SUMPRODUCT((IM!$F$2:$F$9812=A58)*(IM!$AD$2:$AD$9812="O")*(ISNUMBER(SEARCH("PMQ2", IM!$AC$2:$AC$9812))))</f>
        <v/>
      </c>
      <c r="L58" s="208">
        <f t="array" ref="L58">IF(K58&gt;0,IFERROR(HYPERLINK("#'IM'!AC"&amp;MATCH(1,(IM!$F$1:$F$7512=A58)*(ISNUMBER(SEARCH("PMQ2",IM!$AC$1:$AC$7512))),0),"檢核"),"未登錄"),"")</f>
        <v/>
      </c>
      <c r="M58" s="347">
        <f>Q58&amp;IF(R58&lt;&gt;"",$P$2,"")&amp;R58</f>
        <v/>
      </c>
      <c r="N58" s="318">
        <f t="array" ref="N58">IF(AND(
    SUMPRODUCT(
        (IM!$F$2:$F$1812=A58) *
        ISNUMBER(SEARCH("HUB", IM!$AC$2:$AC$1812)) *
        (IM!$X$2:$X$1812&gt;=$A$1) *
        (IM!$X$2:$X$1812&lt;=$B$1)*(W58="HUB")
    ) &gt; 0
), "HUB", "")</f>
        <v/>
      </c>
      <c r="O58" s="349">
        <f>IF(I58="","未到店",
IF(AND(S58&gt;I58, R58="STAR", NOT(AND(G58&lt;&gt;"萊到店 WebPOS", Q58&lt;&gt;"EDC"))), "完工已補裝",
IF(AND(G58&lt;&gt;"萊到店 WebPOS", Q58&lt;&gt;"EDC"), "EDC異常",
IF(AND(W58="HUB", N58=""), "HUB異常",
IF(OR(AND(Z58="STAR", R58="STAR"), AND(Z58&lt;&gt;"STAR", R58="")), "已完工", "STAR異常")
))))</f>
        <v/>
      </c>
      <c r="P58" s="225">
        <f>(TEXT(I58,"yyyymmdd"))&amp;$S$2&amp;A58&amp;$S$2&amp;B58&amp;$Q$2</f>
        <v/>
      </c>
      <c r="Q58" s="335">
        <f t="array" ref="Q58">IF(AND(SUMPRODUCT((IM!$F$2:$F$1812=A58)*(ISNUMBER(SEARCH("EDC", IM!$AC$2:$AC$1812))))&gt;0), "EDC", "")</f>
        <v/>
      </c>
      <c r="R58" s="336">
        <f t="array" ref="R58">IF(AND(SUMPRODUCT((IM!$F$2:$F$1812=A58)*(ISNUMBER(SEARCH("STAR", IM!$AC$2:$AC$1812))))&gt;0), "STAR", "")</f>
        <v/>
      </c>
      <c r="S58" s="337">
        <f t="array" ref="S58">IFERROR(INDEX(IM!$X$2:$X$595, MATCH(1, (IM!$F$2:$F$595=A58) * (ISNUMBER(SEARCH($D$1, IM!$AC$2:$AC$595))), 0)), "")</f>
        <v/>
      </c>
      <c r="T58" s="333">
        <f>IF(AND(X58&lt;&gt;"", Y58&lt;&gt;""), 2, IF(OR(X58&lt;&gt;"", Y58&lt;&gt;""), 1, 0))</f>
        <v/>
      </c>
      <c r="U58" s="333" t="n"/>
      <c r="V58" s="351">
        <f>IF(OR(R58="STAR", T58="", U58=""), T58,
"總數：" &amp; T58 &amp; CHAR(10) &amp;
"已維修：" &amp; U58 &amp; CHAR(10) &amp;
"未更換：" &amp; (T58 - U58))</f>
        <v/>
      </c>
      <c r="W58" s="338">
        <f>IF(VLOOKUP(A58,'0919門市清單主檔'!B:E,4,FALSE)=0,"",VLOOKUP(A58,'0919門市清單主檔'!B:E,4,FALSE))</f>
        <v/>
      </c>
      <c r="Y58" s="231" t="n"/>
      <c r="Z58" s="231">
        <f>IF(T58&gt;0,"STAR","")</f>
        <v/>
      </c>
    </row>
    <row r="59" ht="15.75" customHeight="1" s="127">
      <c r="A59" s="165" t="n">
        <v>3227</v>
      </c>
      <c r="B59" s="166">
        <f>VLOOKUP(A59,'0919門市清單主檔'!B:C,2,FALSE)</f>
        <v/>
      </c>
      <c r="C59" s="167">
        <f>VLOOKUP($A59,'0919門市清單主檔'!B:V,20,FALSE)</f>
        <v/>
      </c>
      <c r="D59" s="168">
        <f>VLOOKUP($A59,'0919門市清單主檔'!B:V,21,FALSE)</f>
        <v/>
      </c>
      <c r="E59" s="169">
        <f>VLOOKUP(D59,區域表!A:B,2,FALSE)</f>
        <v/>
      </c>
      <c r="F59" s="170">
        <f>IFERROR(IF(VLOOKUP(A59,門市狀態!A:D,4,FALSE)=0,"",VLOOKUP(A59,門市狀態!A:D,4,FALSE)),"")</f>
        <v/>
      </c>
      <c r="G59" s="171" t="n"/>
      <c r="H59" s="172">
        <f>IF(I59&gt;0,(TEXT(I59,"yyyymmdd")&amp;$S$2&amp;A59&amp;$S$2&amp;B59&amp;$Q$2),"")</f>
        <v/>
      </c>
      <c r="I59" s="175">
        <f t="array" ref="I59">IF(AND(SUMPRODUCT((IM!$F$2:$F$1812=A59)*(ISNUMBER(SEARCH("PMQ2", IM!$AC$2:$AC$1812))))&gt;0), "PMQ2", "")</f>
        <v/>
      </c>
      <c r="J59" s="174">
        <f t="array" ref="J59">IFERROR(INDEX(IM!$AM$2:$AM$9964, MATCH(1, (IM!$F$2:$F$9964=A59) * (ISNUMBER(SEARCH($C$1, IM!$AC$2:$AC$9964))), 0)), "")</f>
        <v/>
      </c>
      <c r="K59" s="145">
        <f t="array" ref="K59">SUMPRODUCT((IM!$F$2:$F$9812=A59)*(IM!$AD$2:$AD$9812="O")*(ISNUMBER(SEARCH("PMQ2", IM!$AC$2:$AC$9812))))</f>
        <v/>
      </c>
      <c r="L59" s="208">
        <f t="array" ref="L59">IF(K59&gt;0,IFERROR(HYPERLINK("#'IM'!AC"&amp;MATCH(1,(IM!$F$1:$F$7512=A59)*(ISNUMBER(SEARCH("PMQ2",IM!$AC$1:$AC$7512))),0),"檢核"),"未登錄"),"")</f>
        <v/>
      </c>
      <c r="M59" s="347">
        <f>Q59&amp;IF(R59&lt;&gt;"",$P$2,"")&amp;R59</f>
        <v/>
      </c>
      <c r="N59" s="318">
        <f t="array" ref="N59">IF(AND(
    SUMPRODUCT(
        (IM!$F$2:$F$1812=A59) *
        ISNUMBER(SEARCH("HUB", IM!$AC$2:$AC$1812)) *
        (IM!$X$2:$X$1812&gt;=$A$1) *
        (IM!$X$2:$X$1812&lt;=$B$1)*(W59="HUB")
    ) &gt; 0
), "HUB", "")</f>
        <v/>
      </c>
      <c r="O59" s="349">
        <f>IF(I59="","未到店",
IF(AND(S59&gt;I59, R59="STAR", NOT(AND(G59&lt;&gt;"萊到店 WebPOS", Q59&lt;&gt;"EDC"))), "完工已補裝",
IF(AND(G59&lt;&gt;"萊到店 WebPOS", Q59&lt;&gt;"EDC"), "EDC異常",
IF(AND(W59="HUB", N59=""), "HUB異常",
IF(OR(AND(Z59="STAR", R59="STAR"), AND(Z59&lt;&gt;"STAR", R59="")), "已完工", "STAR異常")
))))</f>
        <v/>
      </c>
      <c r="P59" s="225">
        <f>(TEXT(I59,"yyyymmdd"))&amp;$S$2&amp;A59&amp;$S$2&amp;B59&amp;$Q$2</f>
        <v/>
      </c>
      <c r="Q59" s="335">
        <f t="array" ref="Q59">IF(AND(SUMPRODUCT((IM!$F$2:$F$1812=A59)*(ISNUMBER(SEARCH("EDC", IM!$AC$2:$AC$1812))))&gt;0), "EDC", "")</f>
        <v/>
      </c>
      <c r="R59" s="336">
        <f t="array" ref="R59">IF(AND(SUMPRODUCT((IM!$F$2:$F$1812=A59)*(ISNUMBER(SEARCH("STAR", IM!$AC$2:$AC$1812))))&gt;0), "STAR", "")</f>
        <v/>
      </c>
      <c r="S59" s="337">
        <f t="array" ref="S59">IFERROR(INDEX(IM!$X$2:$X$595, MATCH(1, (IM!$F$2:$F$595=A59) * (ISNUMBER(SEARCH($D$1, IM!$AC$2:$AC$595))), 0)), "")</f>
        <v/>
      </c>
      <c r="T59" s="333">
        <f>IF(AND(X59&lt;&gt;"", Y59&lt;&gt;""), 2, IF(OR(X59&lt;&gt;"", Y59&lt;&gt;""), 1, 0))</f>
        <v/>
      </c>
      <c r="U59" s="333" t="n"/>
      <c r="V59" s="351">
        <f>IF(OR(R59="STAR", T59="", U59=""), T59,
"總數：" &amp; T59 &amp; CHAR(10) &amp;
"已維修：" &amp; U59 &amp; CHAR(10) &amp;
"未更換：" &amp; (T59 - U59))</f>
        <v/>
      </c>
      <c r="W59" s="338">
        <f>IF(VLOOKUP(A59,'0919門市清單主檔'!B:E,4,FALSE)=0,"",VLOOKUP(A59,'0919門市清單主檔'!B:E,4,FALSE))</f>
        <v/>
      </c>
      <c r="Y59" s="231" t="inlineStr">
        <is>
          <t>8155000822</t>
        </is>
      </c>
      <c r="Z59" s="231">
        <f>IF(T59&gt;0,"STAR","")</f>
        <v/>
      </c>
    </row>
    <row r="60" ht="15.75" customHeight="1" s="127">
      <c r="A60" s="165" t="n">
        <v>3983</v>
      </c>
      <c r="B60" s="166">
        <f>VLOOKUP(A60,'0919門市清單主檔'!B:C,2,FALSE)</f>
        <v/>
      </c>
      <c r="C60" s="167">
        <f>VLOOKUP($A60,'0919門市清單主檔'!B:V,20,FALSE)</f>
        <v/>
      </c>
      <c r="D60" s="168">
        <f>VLOOKUP($A60,'0919門市清單主檔'!B:V,21,FALSE)</f>
        <v/>
      </c>
      <c r="E60" s="169">
        <f>VLOOKUP(D60,區域表!A:B,2,FALSE)</f>
        <v/>
      </c>
      <c r="F60" s="170">
        <f>IFERROR(IF(VLOOKUP(A60,門市狀態!A:D,4,FALSE)=0,"",VLOOKUP(A60,門市狀態!A:D,4,FALSE)),"")</f>
        <v/>
      </c>
      <c r="G60" s="171" t="n"/>
      <c r="H60" s="172">
        <f>IF(I60&gt;0,(TEXT(I60,"yyyymmdd")&amp;$S$2&amp;A60&amp;$S$2&amp;B60&amp;$Q$2),"")</f>
        <v/>
      </c>
      <c r="I60" s="175">
        <f t="array" ref="I60">IF(AND(SUMPRODUCT((IM!$F$2:$F$1812=A60)*(ISNUMBER(SEARCH("PMQ2", IM!$AC$2:$AC$1812))))&gt;0), "PMQ2", "")</f>
        <v/>
      </c>
      <c r="J60" s="174">
        <f t="array" ref="J60">IFERROR(INDEX(IM!$AM$2:$AM$9964, MATCH(1, (IM!$F$2:$F$9964=A60) * (ISNUMBER(SEARCH($C$1, IM!$AC$2:$AC$9964))), 0)), "")</f>
        <v/>
      </c>
      <c r="K60" s="145">
        <f t="array" ref="K60">SUMPRODUCT((IM!$F$2:$F$9812=A60)*(IM!$AD$2:$AD$9812="O")*(ISNUMBER(SEARCH("PMQ2", IM!$AC$2:$AC$9812))))</f>
        <v/>
      </c>
      <c r="L60" s="208">
        <f t="array" ref="L60">IF(K60&gt;0,IFERROR(HYPERLINK("#'IM'!AC"&amp;MATCH(1,(IM!$F$1:$F$7512=A60)*(ISNUMBER(SEARCH("PMQ2",IM!$AC$1:$AC$7512))),0),"檢核"),"未登錄"),"")</f>
        <v/>
      </c>
      <c r="M60" s="347">
        <f>Q60&amp;IF(R60&lt;&gt;"",$P$2,"")&amp;R60</f>
        <v/>
      </c>
      <c r="N60" s="318">
        <f t="array" ref="N60">IF(AND(
    SUMPRODUCT(
        (IM!$F$2:$F$1812=A60) *
        ISNUMBER(SEARCH("HUB", IM!$AC$2:$AC$1812)) *
        (IM!$X$2:$X$1812&gt;=$A$1) *
        (IM!$X$2:$X$1812&lt;=$B$1)*(W60="HUB")
    ) &gt; 0
), "HUB", "")</f>
        <v/>
      </c>
      <c r="O60" s="349">
        <f>IF(I60="","未到店",
IF(AND(S60&gt;I60, R60="STAR", NOT(AND(G60&lt;&gt;"萊到店 WebPOS", Q60&lt;&gt;"EDC"))), "完工已補裝",
IF(AND(G60&lt;&gt;"萊到店 WebPOS", Q60&lt;&gt;"EDC"), "EDC異常",
IF(AND(W60="HUB", N60=""), "HUB異常",
IF(OR(AND(Z60="STAR", R60="STAR"), AND(Z60&lt;&gt;"STAR", R60="")), "已完工", "STAR異常")
))))</f>
        <v/>
      </c>
      <c r="P60" s="225">
        <f>(TEXT(I60,"yyyymmdd"))&amp;$S$2&amp;A60&amp;$S$2&amp;B60&amp;$Q$2</f>
        <v/>
      </c>
      <c r="Q60" s="335">
        <f t="array" ref="Q60">IF(AND(SUMPRODUCT((IM!$F$2:$F$1812=A60)*(ISNUMBER(SEARCH("EDC", IM!$AC$2:$AC$1812))))&gt;0), "EDC", "")</f>
        <v/>
      </c>
      <c r="R60" s="336">
        <f t="array" ref="R60">IF(AND(SUMPRODUCT((IM!$F$2:$F$1812=A60)*(ISNUMBER(SEARCH("STAR", IM!$AC$2:$AC$1812))))&gt;0), "STAR", "")</f>
        <v/>
      </c>
      <c r="S60" s="337">
        <f t="array" ref="S60">IFERROR(INDEX(IM!$X$2:$X$595, MATCH(1, (IM!$F$2:$F$595=A60) * (ISNUMBER(SEARCH($D$1, IM!$AC$2:$AC$595))), 0)), "")</f>
        <v/>
      </c>
      <c r="T60" s="333">
        <f>IF(AND(X60&lt;&gt;"", Y60&lt;&gt;""), 2, IF(OR(X60&lt;&gt;"", Y60&lt;&gt;""), 1, 0))</f>
        <v/>
      </c>
      <c r="U60" s="333" t="n"/>
      <c r="V60" s="351">
        <f>IF(OR(R60="STAR", T60="", U60=""), T60,
"總數：" &amp; T60 &amp; CHAR(10) &amp;
"已維修：" &amp; U60 &amp; CHAR(10) &amp;
"未更換：" &amp; (T60 - U60))</f>
        <v/>
      </c>
      <c r="W60" s="338">
        <f>IF(VLOOKUP(A60,'0919門市清單主檔'!B:E,4,FALSE)=0,"",VLOOKUP(A60,'0919門市清單主檔'!B:E,4,FALSE))</f>
        <v/>
      </c>
      <c r="X60" s="230" t="inlineStr">
        <is>
          <t>8155002330</t>
        </is>
      </c>
      <c r="Y60" s="231" t="n"/>
      <c r="Z60" s="231">
        <f>IF(T60&gt;0,"STAR","")</f>
        <v/>
      </c>
    </row>
    <row r="61" ht="15.75" customHeight="1" s="127">
      <c r="A61" s="165" t="inlineStr">
        <is>
          <t>D174</t>
        </is>
      </c>
      <c r="B61" s="166">
        <f>VLOOKUP(A61,'0919門市清單主檔'!B:C,2,FALSE)</f>
        <v/>
      </c>
      <c r="C61" s="167">
        <f>VLOOKUP($A61,'0919門市清單主檔'!B:V,20,FALSE)</f>
        <v/>
      </c>
      <c r="D61" s="168">
        <f>VLOOKUP($A61,'0919門市清單主檔'!B:V,21,FALSE)</f>
        <v/>
      </c>
      <c r="E61" s="169">
        <f>VLOOKUP(D61,區域表!A:B,2,FALSE)</f>
        <v/>
      </c>
      <c r="F61" s="170">
        <f>IFERROR(IF(VLOOKUP(A61,門市狀態!A:D,4,FALSE)=0,"",VLOOKUP(A61,門市狀態!A:D,4,FALSE)),"")</f>
        <v/>
      </c>
      <c r="G61" s="171" t="n"/>
      <c r="H61" s="172">
        <f>IF(I61&gt;0,(TEXT(I61,"yyyymmdd")&amp;$S$2&amp;A61&amp;$S$2&amp;B61&amp;$Q$2),"")</f>
        <v/>
      </c>
      <c r="I61" s="175">
        <f t="array" ref="I61">IF(AND(SUMPRODUCT((IM!$F$2:$F$1812=A61)*(ISNUMBER(SEARCH("PMQ2", IM!$AC$2:$AC$1812))))&gt;0), "PMQ2", "")</f>
        <v/>
      </c>
      <c r="J61" s="174">
        <f t="array" ref="J61">IFERROR(INDEX(IM!$AM$2:$AM$9964, MATCH(1, (IM!$F$2:$F$9964=A61) * (ISNUMBER(SEARCH($C$1, IM!$AC$2:$AC$9964))), 0)), "")</f>
        <v/>
      </c>
      <c r="K61" s="145">
        <f t="array" ref="K61">SUMPRODUCT((IM!$F$2:$F$9812=A61)*(IM!$AD$2:$AD$9812="O")*(ISNUMBER(SEARCH("PMQ2", IM!$AC$2:$AC$9812))))</f>
        <v/>
      </c>
      <c r="L61" s="208">
        <f t="array" ref="L61">IF(K61&gt;0,IFERROR(HYPERLINK("#'IM'!AC"&amp;MATCH(1,(IM!$F$1:$F$7512=A61)*(ISNUMBER(SEARCH("PMQ2",IM!$AC$1:$AC$7512))),0),"檢核"),"未登錄"),"")</f>
        <v/>
      </c>
      <c r="M61" s="347">
        <f>Q61&amp;IF(R61&lt;&gt;"",$P$2,"")&amp;R61</f>
        <v/>
      </c>
      <c r="N61" s="318">
        <f t="array" ref="N61">IF(AND(
    SUMPRODUCT(
        (IM!$F$2:$F$1812=A61) *
        ISNUMBER(SEARCH("HUB", IM!$AC$2:$AC$1812)) *
        (IM!$X$2:$X$1812&gt;=$A$1) *
        (IM!$X$2:$X$1812&lt;=$B$1)*(W61="HUB")
    ) &gt; 0
), "HUB", "")</f>
        <v/>
      </c>
      <c r="O61" s="349">
        <f>IF(I61="","未到店",
IF(AND(S61&gt;I61, R61="STAR", NOT(AND(G61&lt;&gt;"萊到店 WebPOS", Q61&lt;&gt;"EDC"))), "完工已補裝",
IF(AND(G61&lt;&gt;"萊到店 WebPOS", Q61&lt;&gt;"EDC"), "EDC異常",
IF(AND(W61="HUB", N61=""), "HUB異常",
IF(OR(AND(Z61="STAR", R61="STAR"), AND(Z61&lt;&gt;"STAR", R61="")), "已完工", "STAR異常")
))))</f>
        <v/>
      </c>
      <c r="P61" s="225">
        <f>(TEXT(I61,"yyyymmdd"))&amp;$S$2&amp;A61&amp;$S$2&amp;B61&amp;$Q$2</f>
        <v/>
      </c>
      <c r="Q61" s="335">
        <f t="array" ref="Q61">IF(AND(SUMPRODUCT((IM!$F$2:$F$1812=A61)*(ISNUMBER(SEARCH("EDC", IM!$AC$2:$AC$1812))))&gt;0), "EDC", "")</f>
        <v/>
      </c>
      <c r="R61" s="336">
        <f t="array" ref="R61">IF(AND(SUMPRODUCT((IM!$F$2:$F$1812=A61)*(ISNUMBER(SEARCH("STAR", IM!$AC$2:$AC$1812))))&gt;0), "STAR", "")</f>
        <v/>
      </c>
      <c r="S61" s="337">
        <f t="array" ref="S61">IFERROR(INDEX(IM!$X$2:$X$595, MATCH(1, (IM!$F$2:$F$595=A61) * (ISNUMBER(SEARCH($D$1, IM!$AC$2:$AC$595))), 0)), "")</f>
        <v/>
      </c>
      <c r="T61" s="333">
        <f>IF(AND(X61&lt;&gt;"", Y61&lt;&gt;""), 2, IF(OR(X61&lt;&gt;"", Y61&lt;&gt;""), 1, 0))</f>
        <v/>
      </c>
      <c r="U61" s="333" t="n"/>
      <c r="V61" s="351">
        <f>IF(OR(R61="STAR", T61="", U61=""), T61,
"總數：" &amp; T61 &amp; CHAR(10) &amp;
"已維修：" &amp; U61 &amp; CHAR(10) &amp;
"未更換：" &amp; (T61 - U61))</f>
        <v/>
      </c>
      <c r="W61" s="338">
        <f>IF(VLOOKUP(A61,'0919門市清單主檔'!B:E,4,FALSE)=0,"",VLOOKUP(A61,'0919門市清單主檔'!B:E,4,FALSE))</f>
        <v/>
      </c>
      <c r="X61" s="230" t="inlineStr">
        <is>
          <t>8155001379</t>
        </is>
      </c>
      <c r="Y61" s="231" t="n"/>
      <c r="Z61" s="231">
        <f>IF(T61&gt;0,"STAR","")</f>
        <v/>
      </c>
    </row>
    <row r="62" ht="15.75" customHeight="1" s="127">
      <c r="A62" s="165" t="n">
        <v>4804</v>
      </c>
      <c r="B62" s="166">
        <f>VLOOKUP(A62,'0919門市清單主檔'!B:C,2,FALSE)</f>
        <v/>
      </c>
      <c r="C62" s="167">
        <f>VLOOKUP($A62,'0919門市清單主檔'!B:V,20,FALSE)</f>
        <v/>
      </c>
      <c r="D62" s="168">
        <f>VLOOKUP($A62,'0919門市清單主檔'!B:V,21,FALSE)</f>
        <v/>
      </c>
      <c r="E62" s="169">
        <f>VLOOKUP(D62,區域表!A:B,2,FALSE)</f>
        <v/>
      </c>
      <c r="F62" s="170">
        <f>IFERROR(IF(VLOOKUP(A62,門市狀態!A:D,4,FALSE)=0,"",VLOOKUP(A62,門市狀態!A:D,4,FALSE)),"")</f>
        <v/>
      </c>
      <c r="G62" s="171" t="n"/>
      <c r="H62" s="172">
        <f>IF(I62&gt;0,(TEXT(I62,"yyyymmdd")&amp;$S$2&amp;A62&amp;$S$2&amp;B62&amp;$Q$2),"")</f>
        <v/>
      </c>
      <c r="I62" s="175">
        <f t="array" ref="I62">IF(AND(SUMPRODUCT((IM!$F$2:$F$1812=A62)*(ISNUMBER(SEARCH("PMQ2", IM!$AC$2:$AC$1812))))&gt;0), "PMQ2", "")</f>
        <v/>
      </c>
      <c r="J62" s="174">
        <f t="array" ref="J62">IFERROR(INDEX(IM!$AM$2:$AM$9964, MATCH(1, (IM!$F$2:$F$9964=A62) * (ISNUMBER(SEARCH($C$1, IM!$AC$2:$AC$9964))), 0)), "")</f>
        <v/>
      </c>
      <c r="K62" s="145">
        <f t="array" ref="K62">SUMPRODUCT((IM!$F$2:$F$9812=A62)*(IM!$AD$2:$AD$9812="O")*(ISNUMBER(SEARCH("PMQ2", IM!$AC$2:$AC$9812))))</f>
        <v/>
      </c>
      <c r="L62" s="208">
        <f t="array" ref="L62">IF(K62&gt;0,IFERROR(HYPERLINK("#'IM'!AC"&amp;MATCH(1,(IM!$F$1:$F$7512=A62)*(ISNUMBER(SEARCH("PMQ2",IM!$AC$1:$AC$7512))),0),"檢核"),"未登錄"),"")</f>
        <v/>
      </c>
      <c r="M62" s="347">
        <f>Q62&amp;IF(R62&lt;&gt;"",$P$2,"")&amp;R62</f>
        <v/>
      </c>
      <c r="N62" s="318">
        <f t="array" ref="N62">IF(AND(
    SUMPRODUCT(
        (IM!$F$2:$F$1812=A62) *
        ISNUMBER(SEARCH("HUB", IM!$AC$2:$AC$1812)) *
        (IM!$X$2:$X$1812&gt;=$A$1) *
        (IM!$X$2:$X$1812&lt;=$B$1)*(W62="HUB")
    ) &gt; 0
), "HUB", "")</f>
        <v/>
      </c>
      <c r="O62" s="349">
        <f>IF(I62="","未到店",
IF(AND(S62&gt;I62, R62="STAR", NOT(AND(G62&lt;&gt;"萊到店 WebPOS", Q62&lt;&gt;"EDC"))), "完工已補裝",
IF(AND(G62&lt;&gt;"萊到店 WebPOS", Q62&lt;&gt;"EDC"), "EDC異常",
IF(AND(W62="HUB", N62=""), "HUB異常",
IF(OR(AND(Z62="STAR", R62="STAR"), AND(Z62&lt;&gt;"STAR", R62="")), "已完工", "STAR異常")
))))</f>
        <v/>
      </c>
      <c r="P62" s="225">
        <f>(TEXT(I62,"yyyymmdd"))&amp;$S$2&amp;A62&amp;$S$2&amp;B62&amp;$Q$2</f>
        <v/>
      </c>
      <c r="Q62" s="335">
        <f t="array" ref="Q62">IF(AND(SUMPRODUCT((IM!$F$2:$F$1812=A62)*(ISNUMBER(SEARCH("EDC", IM!$AC$2:$AC$1812))))&gt;0), "EDC", "")</f>
        <v/>
      </c>
      <c r="R62" s="336">
        <f t="array" ref="R62">IF(AND(SUMPRODUCT((IM!$F$2:$F$1812=A62)*(ISNUMBER(SEARCH("STAR", IM!$AC$2:$AC$1812))))&gt;0), "STAR", "")</f>
        <v/>
      </c>
      <c r="S62" s="337">
        <f t="array" ref="S62">IFERROR(INDEX(IM!$X$2:$X$595, MATCH(1, (IM!$F$2:$F$595=A62) * (ISNUMBER(SEARCH($D$1, IM!$AC$2:$AC$595))), 0)), "")</f>
        <v/>
      </c>
      <c r="T62" s="333">
        <f>IF(AND(X62&lt;&gt;"", Y62&lt;&gt;""), 2, IF(OR(X62&lt;&gt;"", Y62&lt;&gt;""), 1, 0))</f>
        <v/>
      </c>
      <c r="U62" s="333" t="n"/>
      <c r="V62" s="351">
        <f>IF(OR(R62="STAR", T62="", U62=""), T62,
"總數：" &amp; T62 &amp; CHAR(10) &amp;
"已維修：" &amp; U62 &amp; CHAR(10) &amp;
"未更換：" &amp; (T62 - U62))</f>
        <v/>
      </c>
      <c r="W62" s="338">
        <f>IF(VLOOKUP(A62,'0919門市清單主檔'!B:E,4,FALSE)=0,"",VLOOKUP(A62,'0919門市清單主檔'!B:E,4,FALSE))</f>
        <v/>
      </c>
      <c r="X62" s="230" t="inlineStr">
        <is>
          <t>8155000056</t>
        </is>
      </c>
      <c r="Y62" s="231" t="inlineStr">
        <is>
          <t>8155001361</t>
        </is>
      </c>
      <c r="Z62" s="231">
        <f>IF(T62&gt;0,"STAR","")</f>
        <v/>
      </c>
    </row>
    <row r="63" ht="15.75" customHeight="1" s="127">
      <c r="A63" s="165" t="inlineStr">
        <is>
          <t>D148</t>
        </is>
      </c>
      <c r="B63" s="166">
        <f>VLOOKUP(A63,'0919門市清單主檔'!B:C,2,FALSE)</f>
        <v/>
      </c>
      <c r="C63" s="167">
        <f>VLOOKUP($A63,'0919門市清單主檔'!B:V,20,FALSE)</f>
        <v/>
      </c>
      <c r="D63" s="168">
        <f>VLOOKUP($A63,'0919門市清單主檔'!B:V,21,FALSE)</f>
        <v/>
      </c>
      <c r="E63" s="169">
        <f>VLOOKUP(D63,區域表!A:B,2,FALSE)</f>
        <v/>
      </c>
      <c r="F63" s="170">
        <f>IFERROR(IF(VLOOKUP(A63,門市狀態!A:D,4,FALSE)=0,"",VLOOKUP(A63,門市狀態!A:D,4,FALSE)),"")</f>
        <v/>
      </c>
      <c r="G63" s="171" t="n"/>
      <c r="H63" s="172">
        <f>IF(I63&gt;0,(TEXT(I63,"yyyymmdd")&amp;$S$2&amp;A63&amp;$S$2&amp;B63&amp;$Q$2),"")</f>
        <v/>
      </c>
      <c r="I63" s="175">
        <f t="array" ref="I63">IF(AND(SUMPRODUCT((IM!$F$2:$F$1812=A63)*(ISNUMBER(SEARCH("PMQ2", IM!$AC$2:$AC$1812))))&gt;0), "PMQ2", "")</f>
        <v/>
      </c>
      <c r="J63" s="174">
        <f t="array" ref="J63">IFERROR(INDEX(IM!$AM$2:$AM$9964, MATCH(1, (IM!$F$2:$F$9964=A63) * (ISNUMBER(SEARCH($C$1, IM!$AC$2:$AC$9964))), 0)), "")</f>
        <v/>
      </c>
      <c r="K63" s="145">
        <f t="array" ref="K63">SUMPRODUCT((IM!$F$2:$F$9812=A63)*(IM!$AD$2:$AD$9812="O")*(ISNUMBER(SEARCH("PMQ2", IM!$AC$2:$AC$9812))))</f>
        <v/>
      </c>
      <c r="L63" s="208">
        <f t="array" ref="L63">IF(K63&gt;0,IFERROR(HYPERLINK("#'IM'!AC"&amp;MATCH(1,(IM!$F$1:$F$7512=A63)*(ISNUMBER(SEARCH("PMQ2",IM!$AC$1:$AC$7512))),0),"檢核"),"未登錄"),"")</f>
        <v/>
      </c>
      <c r="M63" s="347">
        <f>Q63&amp;IF(R63&lt;&gt;"",$P$2,"")&amp;R63</f>
        <v/>
      </c>
      <c r="N63" s="318">
        <f t="array" ref="N63">IF(AND(
    SUMPRODUCT(
        (IM!$F$2:$F$1812=A63) *
        ISNUMBER(SEARCH("HUB", IM!$AC$2:$AC$1812)) *
        (IM!$X$2:$X$1812&gt;=$A$1) *
        (IM!$X$2:$X$1812&lt;=$B$1)*(W63="HUB")
    ) &gt; 0
), "HUB", "")</f>
        <v/>
      </c>
      <c r="O63" s="349">
        <f>IF(I63="","未到店",
IF(AND(S63&gt;I63, R63="STAR", NOT(AND(G63&lt;&gt;"萊到店 WebPOS", Q63&lt;&gt;"EDC"))), "完工已補裝",
IF(AND(G63&lt;&gt;"萊到店 WebPOS", Q63&lt;&gt;"EDC"), "EDC異常",
IF(AND(W63="HUB", N63=""), "HUB異常",
IF(OR(AND(Z63="STAR", R63="STAR"), AND(Z63&lt;&gt;"STAR", R63="")), "已完工", "STAR異常")
))))</f>
        <v/>
      </c>
      <c r="P63" s="225">
        <f>(TEXT(I63,"yyyymmdd"))&amp;$S$2&amp;A63&amp;$S$2&amp;B63&amp;$Q$2</f>
        <v/>
      </c>
      <c r="Q63" s="335">
        <f t="array" ref="Q63">IF(AND(SUMPRODUCT((IM!$F$2:$F$1812=A63)*(ISNUMBER(SEARCH("EDC", IM!$AC$2:$AC$1812))))&gt;0), "EDC", "")</f>
        <v/>
      </c>
      <c r="R63" s="336">
        <f t="array" ref="R63">IF(AND(SUMPRODUCT((IM!$F$2:$F$1812=A63)*(ISNUMBER(SEARCH("STAR", IM!$AC$2:$AC$1812))))&gt;0), "STAR", "")</f>
        <v/>
      </c>
      <c r="S63" s="337">
        <f t="array" ref="S63">IFERROR(INDEX(IM!$X$2:$X$595, MATCH(1, (IM!$F$2:$F$595=A63) * (ISNUMBER(SEARCH($D$1, IM!$AC$2:$AC$595))), 0)), "")</f>
        <v/>
      </c>
      <c r="T63" s="333">
        <f>IF(AND(X63&lt;&gt;"", Y63&lt;&gt;""), 2, IF(OR(X63&lt;&gt;"", Y63&lt;&gt;""), 1, 0))</f>
        <v/>
      </c>
      <c r="U63" s="333" t="n"/>
      <c r="V63" s="351">
        <f>IF(OR(R63="STAR", T63="", U63=""), T63,
"總數：" &amp; T63 &amp; CHAR(10) &amp;
"已維修：" &amp; U63 &amp; CHAR(10) &amp;
"未更換：" &amp; (T63 - U63))</f>
        <v/>
      </c>
      <c r="W63" s="338">
        <f>IF(VLOOKUP(A63,'0919門市清單主檔'!B:E,4,FALSE)=0,"",VLOOKUP(A63,'0919門市清單主檔'!B:E,4,FALSE))</f>
        <v/>
      </c>
      <c r="X63" s="230" t="inlineStr">
        <is>
          <t>8155001373</t>
        </is>
      </c>
      <c r="Y63" s="231" t="inlineStr">
        <is>
          <t>8155001374</t>
        </is>
      </c>
      <c r="Z63" s="231">
        <f>IF(T63&gt;0,"STAR","")</f>
        <v/>
      </c>
    </row>
    <row r="64" ht="15.75" customHeight="1" s="127">
      <c r="A64" s="165" t="inlineStr">
        <is>
          <t>L562</t>
        </is>
      </c>
      <c r="B64" s="166">
        <f>VLOOKUP(A64,'0919門市清單主檔'!B:C,2,FALSE)</f>
        <v/>
      </c>
      <c r="C64" s="167">
        <f>VLOOKUP($A64,'0919門市清單主檔'!B:V,20,FALSE)</f>
        <v/>
      </c>
      <c r="D64" s="168">
        <f>VLOOKUP($A64,'0919門市清單主檔'!B:V,21,FALSE)</f>
        <v/>
      </c>
      <c r="E64" s="169">
        <f>VLOOKUP(D64,區域表!A:B,2,FALSE)</f>
        <v/>
      </c>
      <c r="F64" s="170">
        <f>IFERROR(IF(VLOOKUP(A64,門市狀態!A:D,4,FALSE)=0,"",VLOOKUP(A64,門市狀態!A:D,4,FALSE)),"")</f>
        <v/>
      </c>
      <c r="G64" s="171" t="inlineStr">
        <is>
          <t>萊到店 WebPOS</t>
        </is>
      </c>
      <c r="H64" s="172">
        <f>IF(I64&gt;0,(TEXT(I64,"yyyymmdd")&amp;$S$2&amp;A64&amp;$S$2&amp;B64&amp;$Q$2),"")</f>
        <v/>
      </c>
      <c r="I64" s="175">
        <f t="array" ref="I64">IF(AND(SUMPRODUCT((IM!$F$2:$F$1812=A64)*(ISNUMBER(SEARCH("PMQ2", IM!$AC$2:$AC$1812))))&gt;0), "PMQ2", "")</f>
        <v/>
      </c>
      <c r="J64" s="174">
        <f t="array" ref="J64">IFERROR(INDEX(IM!$AM$2:$AM$9964, MATCH(1, (IM!$F$2:$F$9964=A64) * (ISNUMBER(SEARCH($C$1, IM!$AC$2:$AC$9964))), 0)), "")</f>
        <v/>
      </c>
      <c r="K64" s="145">
        <f t="array" ref="K64">SUMPRODUCT((IM!$F$2:$F$9812=A64)*(IM!$AD$2:$AD$9812="O")*(ISNUMBER(SEARCH("PMQ2", IM!$AC$2:$AC$9812))))</f>
        <v/>
      </c>
      <c r="L64" s="208">
        <f t="array" ref="L64">IF(K64&gt;0,IFERROR(HYPERLINK("#'IM'!AC"&amp;MATCH(1,(IM!$F$1:$F$7512=A64)*(ISNUMBER(SEARCH("PMQ2",IM!$AC$1:$AC$7512))),0),"檢核"),"未登錄"),"")</f>
        <v/>
      </c>
      <c r="M64" s="347">
        <f>Q64&amp;IF(R64&lt;&gt;"",$P$2,"")&amp;R64</f>
        <v/>
      </c>
      <c r="N64" s="318">
        <f t="array" ref="N64">IF(AND(
    SUMPRODUCT(
        (IM!$F$2:$F$1812=A64) *
        ISNUMBER(SEARCH("HUB", IM!$AC$2:$AC$1812)) *
        (IM!$X$2:$X$1812&gt;=$A$1) *
        (IM!$X$2:$X$1812&lt;=$B$1)*(W64="HUB")
    ) &gt; 0
), "HUB", "")</f>
        <v/>
      </c>
      <c r="O64" s="349">
        <f>IF(I64="","未到店",
IF(AND(S64&gt;I64, R64="STAR", NOT(AND(G64&lt;&gt;"萊到店 WebPOS", Q64&lt;&gt;"EDC"))), "完工已補裝",
IF(AND(G64&lt;&gt;"萊到店 WebPOS", Q64&lt;&gt;"EDC"), "EDC異常",
IF(AND(W64="HUB", N64=""), "HUB異常",
IF(OR(AND(Z64="STAR", R64="STAR"), AND(Z64&lt;&gt;"STAR", R64="")), "已完工", "STAR異常")
))))</f>
        <v/>
      </c>
      <c r="P64" s="225">
        <f>(TEXT(I64,"yyyymmdd"))&amp;$S$2&amp;A64&amp;$S$2&amp;B64&amp;$Q$2</f>
        <v/>
      </c>
      <c r="Q64" s="335">
        <f t="array" ref="Q64">IF(AND(SUMPRODUCT((IM!$F$2:$F$1812=A64)*(ISNUMBER(SEARCH("EDC", IM!$AC$2:$AC$1812))))&gt;0), "EDC", "")</f>
        <v/>
      </c>
      <c r="R64" s="336">
        <f t="array" ref="R64">IF(AND(SUMPRODUCT((IM!$F$2:$F$1812=A64)*(ISNUMBER(SEARCH("STAR", IM!$AC$2:$AC$1812))))&gt;0), "STAR", "")</f>
        <v/>
      </c>
      <c r="S64" s="337">
        <f t="array" ref="S64">IFERROR(INDEX(IM!$X$2:$X$595, MATCH(1, (IM!$F$2:$F$595=A64) * (ISNUMBER(SEARCH($D$1, IM!$AC$2:$AC$595))), 0)), "")</f>
        <v/>
      </c>
      <c r="T64" s="333">
        <f>IF(AND(X64&lt;&gt;"", Y64&lt;&gt;""), 2, IF(OR(X64&lt;&gt;"", Y64&lt;&gt;""), 1, 0))</f>
        <v/>
      </c>
      <c r="U64" s="333" t="n"/>
      <c r="V64" s="351">
        <f>IF(OR(R64="STAR", T64="", U64=""), T64,
"總數：" &amp; T64 &amp; CHAR(10) &amp;
"已維修：" &amp; U64 &amp; CHAR(10) &amp;
"未更換：" &amp; (T64 - U64))</f>
        <v/>
      </c>
      <c r="W64" s="338">
        <f>IF(VLOOKUP(A64,'0919門市清單主檔'!B:E,4,FALSE)=0,"",VLOOKUP(A64,'0919門市清單主檔'!B:E,4,FALSE))</f>
        <v/>
      </c>
      <c r="Y64" s="231" t="n"/>
      <c r="Z64" s="231">
        <f>IF(T64&gt;0,"STAR","")</f>
        <v/>
      </c>
    </row>
    <row r="65" ht="15.75" customHeight="1" s="127">
      <c r="A65" s="165" t="n">
        <v>4046</v>
      </c>
      <c r="B65" s="166">
        <f>VLOOKUP(A65,'0919門市清單主檔'!B:C,2,FALSE)</f>
        <v/>
      </c>
      <c r="C65" s="167">
        <f>VLOOKUP($A65,'0919門市清單主檔'!B:V,20,FALSE)</f>
        <v/>
      </c>
      <c r="D65" s="168">
        <f>VLOOKUP($A65,'0919門市清單主檔'!B:V,21,FALSE)</f>
        <v/>
      </c>
      <c r="E65" s="169">
        <f>VLOOKUP(D65,區域表!A:B,2,FALSE)</f>
        <v/>
      </c>
      <c r="F65" s="170">
        <f>IFERROR(IF(VLOOKUP(A65,門市狀態!A:D,4,FALSE)=0,"",VLOOKUP(A65,門市狀態!A:D,4,FALSE)),"")</f>
        <v/>
      </c>
      <c r="G65" s="171" t="n"/>
      <c r="H65" s="172">
        <f>IF(I65&gt;0,(TEXT(I65,"yyyymmdd")&amp;$S$2&amp;A65&amp;$S$2&amp;B65&amp;$Q$2),"")</f>
        <v/>
      </c>
      <c r="I65" s="175">
        <f t="array" ref="I65">IF(AND(SUMPRODUCT((IM!$F$2:$F$1812=A65)*(ISNUMBER(SEARCH("PMQ2", IM!$AC$2:$AC$1812))))&gt;0), "PMQ2", "")</f>
        <v/>
      </c>
      <c r="J65" s="174">
        <f t="array" ref="J65">IFERROR(INDEX(IM!$AM$2:$AM$9964, MATCH(1, (IM!$F$2:$F$9964=A65) * (ISNUMBER(SEARCH($C$1, IM!$AC$2:$AC$9964))), 0)), "")</f>
        <v/>
      </c>
      <c r="K65" s="145">
        <f t="array" ref="K65">SUMPRODUCT((IM!$F$2:$F$9812=A65)*(IM!$AD$2:$AD$9812="O")*(ISNUMBER(SEARCH("PMQ2", IM!$AC$2:$AC$9812))))</f>
        <v/>
      </c>
      <c r="L65" s="208">
        <f t="array" ref="L65">IF(K65&gt;0,IFERROR(HYPERLINK("#'IM'!AC"&amp;MATCH(1,(IM!$F$1:$F$7512=A65)*(ISNUMBER(SEARCH("PMQ2",IM!$AC$1:$AC$7512))),0),"檢核"),"未登錄"),"")</f>
        <v/>
      </c>
      <c r="M65" s="347">
        <f>Q65&amp;IF(R65&lt;&gt;"",$P$2,"")&amp;R65</f>
        <v/>
      </c>
      <c r="N65" s="318">
        <f t="array" ref="N65">IF(AND(
    SUMPRODUCT(
        (IM!$F$2:$F$1812=A65) *
        ISNUMBER(SEARCH("HUB", IM!$AC$2:$AC$1812)) *
        (IM!$X$2:$X$1812&gt;=$A$1) *
        (IM!$X$2:$X$1812&lt;=$B$1)*(W65="HUB")
    ) &gt; 0
), "HUB", "")</f>
        <v/>
      </c>
      <c r="O65" s="349">
        <f>IF(I65="","未到店",
IF(AND(S65&gt;I65, R65="STAR", NOT(AND(G65&lt;&gt;"萊到店 WebPOS", Q65&lt;&gt;"EDC"))), "完工已補裝",
IF(AND(G65&lt;&gt;"萊到店 WebPOS", Q65&lt;&gt;"EDC"), "EDC異常",
IF(AND(W65="HUB", N65=""), "HUB異常",
IF(OR(AND(Z65="STAR", R65="STAR"), AND(Z65&lt;&gt;"STAR", R65="")), "已完工", "STAR異常")
))))</f>
        <v/>
      </c>
      <c r="P65" s="225">
        <f>(TEXT(I65,"yyyymmdd"))&amp;$S$2&amp;A65&amp;$S$2&amp;B65&amp;$Q$2</f>
        <v/>
      </c>
      <c r="Q65" s="335">
        <f t="array" ref="Q65">IF(AND(SUMPRODUCT((IM!$F$2:$F$1812=A65)*(ISNUMBER(SEARCH("EDC", IM!$AC$2:$AC$1812))))&gt;0), "EDC", "")</f>
        <v/>
      </c>
      <c r="R65" s="336">
        <f t="array" ref="R65">IF(AND(SUMPRODUCT((IM!$F$2:$F$1812=A65)*(ISNUMBER(SEARCH("STAR", IM!$AC$2:$AC$1812))))&gt;0), "STAR", "")</f>
        <v/>
      </c>
      <c r="S65" s="337">
        <f t="array" ref="S65">IFERROR(INDEX(IM!$X$2:$X$595, MATCH(1, (IM!$F$2:$F$595=A65) * (ISNUMBER(SEARCH($D$1, IM!$AC$2:$AC$595))), 0)), "")</f>
        <v/>
      </c>
      <c r="T65" s="333">
        <f>IF(AND(X65&lt;&gt;"", Y65&lt;&gt;""), 2, IF(OR(X65&lt;&gt;"", Y65&lt;&gt;""), 1, 0))</f>
        <v/>
      </c>
      <c r="U65" s="333" t="n"/>
      <c r="V65" s="351">
        <f>IF(OR(R65="STAR", T65="", U65=""), T65,
"總數：" &amp; T65 &amp; CHAR(10) &amp;
"已維修：" &amp; U65 &amp; CHAR(10) &amp;
"未更換：" &amp; (T65 - U65))</f>
        <v/>
      </c>
      <c r="W65" s="338">
        <f>IF(VLOOKUP(A65,'0919門市清單主檔'!B:E,4,FALSE)=0,"",VLOOKUP(A65,'0919門市清單主檔'!B:E,4,FALSE))</f>
        <v/>
      </c>
      <c r="X65" s="230" t="inlineStr">
        <is>
          <t>8155000977</t>
        </is>
      </c>
      <c r="Y65" s="231" t="inlineStr">
        <is>
          <t>8155000978</t>
        </is>
      </c>
      <c r="Z65" s="231">
        <f>IF(T65&gt;0,"STAR","")</f>
        <v/>
      </c>
    </row>
    <row r="66" ht="15.75" customHeight="1" s="127">
      <c r="A66" s="165" t="n">
        <v>4184</v>
      </c>
      <c r="B66" s="166">
        <f>VLOOKUP(A66,'0919門市清單主檔'!B:C,2,FALSE)</f>
        <v/>
      </c>
      <c r="C66" s="167">
        <f>VLOOKUP($A66,'0919門市清單主檔'!B:V,20,FALSE)</f>
        <v/>
      </c>
      <c r="D66" s="168">
        <f>VLOOKUP($A66,'0919門市清單主檔'!B:V,21,FALSE)</f>
        <v/>
      </c>
      <c r="E66" s="169">
        <f>VLOOKUP(D66,區域表!A:B,2,FALSE)</f>
        <v/>
      </c>
      <c r="F66" s="170">
        <f>IFERROR(IF(VLOOKUP(A66,門市狀態!A:D,4,FALSE)=0,"",VLOOKUP(A66,門市狀態!A:D,4,FALSE)),"")</f>
        <v/>
      </c>
      <c r="G66" s="171" t="n"/>
      <c r="H66" s="172">
        <f>IF(I66&gt;0,(TEXT(I66,"yyyymmdd")&amp;$S$2&amp;A66&amp;$S$2&amp;B66&amp;$Q$2),"")</f>
        <v/>
      </c>
      <c r="I66" s="175">
        <f t="array" ref="I66">IF(AND(SUMPRODUCT((IM!$F$2:$F$1812=A66)*(ISNUMBER(SEARCH("PMQ2", IM!$AC$2:$AC$1812))))&gt;0), "PMQ2", "")</f>
        <v/>
      </c>
      <c r="J66" s="174">
        <f t="array" ref="J66">IFERROR(INDEX(IM!$AM$2:$AM$9964, MATCH(1, (IM!$F$2:$F$9964=A66) * (ISNUMBER(SEARCH($C$1, IM!$AC$2:$AC$9964))), 0)), "")</f>
        <v/>
      </c>
      <c r="K66" s="145">
        <f t="array" ref="K66">SUMPRODUCT((IM!$F$2:$F$9812=A66)*(IM!$AD$2:$AD$9812="O")*(ISNUMBER(SEARCH("PMQ2", IM!$AC$2:$AC$9812))))</f>
        <v/>
      </c>
      <c r="L66" s="208">
        <f t="array" ref="L66">IF(K66&gt;0,IFERROR(HYPERLINK("#'IM'!AC"&amp;MATCH(1,(IM!$F$1:$F$7512=A66)*(ISNUMBER(SEARCH("PMQ2",IM!$AC$1:$AC$7512))),0),"檢核"),"未登錄"),"")</f>
        <v/>
      </c>
      <c r="M66" s="347">
        <f>Q66&amp;IF(R66&lt;&gt;"",$P$2,"")&amp;R66</f>
        <v/>
      </c>
      <c r="N66" s="318">
        <f t="array" ref="N66">IF(AND(
    SUMPRODUCT(
        (IM!$F$2:$F$1812=A66) *
        ISNUMBER(SEARCH("HUB", IM!$AC$2:$AC$1812)) *
        (IM!$X$2:$X$1812&gt;=$A$1) *
        (IM!$X$2:$X$1812&lt;=$B$1)*(W66="HUB")
    ) &gt; 0
), "HUB", "")</f>
        <v/>
      </c>
      <c r="O66" s="349">
        <f>IF(I66="","未到店",
IF(AND(S66&gt;I66, R66="STAR", NOT(AND(G66&lt;&gt;"萊到店 WebPOS", Q66&lt;&gt;"EDC"))), "完工已補裝",
IF(AND(G66&lt;&gt;"萊到店 WebPOS", Q66&lt;&gt;"EDC"), "EDC異常",
IF(AND(W66="HUB", N66=""), "HUB異常",
IF(OR(AND(Z66="STAR", R66="STAR"), AND(Z66&lt;&gt;"STAR", R66="")), "已完工", "STAR異常")
))))</f>
        <v/>
      </c>
      <c r="P66" s="225">
        <f>(TEXT(I66,"yyyymmdd"))&amp;$S$2&amp;A66&amp;$S$2&amp;B66&amp;$Q$2</f>
        <v/>
      </c>
      <c r="Q66" s="335">
        <f t="array" ref="Q66">IF(AND(SUMPRODUCT((IM!$F$2:$F$1812=A66)*(ISNUMBER(SEARCH("EDC", IM!$AC$2:$AC$1812))))&gt;0), "EDC", "")</f>
        <v/>
      </c>
      <c r="R66" s="336">
        <f t="array" ref="R66">IF(AND(SUMPRODUCT((IM!$F$2:$F$1812=A66)*(ISNUMBER(SEARCH("STAR", IM!$AC$2:$AC$1812))))&gt;0), "STAR", "")</f>
        <v/>
      </c>
      <c r="S66" s="337">
        <f t="array" ref="S66">IFERROR(INDEX(IM!$X$2:$X$595, MATCH(1, (IM!$F$2:$F$595=A66) * (ISNUMBER(SEARCH($D$1, IM!$AC$2:$AC$595))), 0)), "")</f>
        <v/>
      </c>
      <c r="T66" s="333">
        <f>IF(AND(X66&lt;&gt;"", Y66&lt;&gt;""), 2, IF(OR(X66&lt;&gt;"", Y66&lt;&gt;""), 1, 0))</f>
        <v/>
      </c>
      <c r="U66" s="333" t="n"/>
      <c r="V66" s="351">
        <f>IF(OR(R66="STAR", T66="", U66=""), T66,
"總數：" &amp; T66 &amp; CHAR(10) &amp;
"已維修：" &amp; U66 &amp; CHAR(10) &amp;
"未更換：" &amp; (T66 - U66))</f>
        <v/>
      </c>
      <c r="W66" s="338">
        <f>IF(VLOOKUP(A66,'0919門市清單主檔'!B:E,4,FALSE)=0,"",VLOOKUP(A66,'0919門市清單主檔'!B:E,4,FALSE))</f>
        <v/>
      </c>
      <c r="X66" s="230" t="inlineStr">
        <is>
          <t>8155000035</t>
        </is>
      </c>
      <c r="Y66" s="231" t="n"/>
      <c r="Z66" s="231">
        <f>IF(T66&gt;0,"STAR","")</f>
        <v/>
      </c>
    </row>
    <row r="67" ht="15.75" customHeight="1" s="127">
      <c r="A67" s="165" t="inlineStr">
        <is>
          <t>L535</t>
        </is>
      </c>
      <c r="B67" s="166">
        <f>VLOOKUP(A67,'0919門市清單主檔'!B:C,2,FALSE)</f>
        <v/>
      </c>
      <c r="C67" s="167">
        <f>VLOOKUP($A67,'0919門市清單主檔'!B:V,20,FALSE)</f>
        <v/>
      </c>
      <c r="D67" s="168">
        <f>VLOOKUP($A67,'0919門市清單主檔'!B:V,21,FALSE)</f>
        <v/>
      </c>
      <c r="E67" s="169">
        <f>VLOOKUP(D67,區域表!A:B,2,FALSE)</f>
        <v/>
      </c>
      <c r="F67" s="170">
        <f>IFERROR(IF(VLOOKUP(A67,門市狀態!A:D,4,FALSE)=0,"",VLOOKUP(A67,門市狀態!A:D,4,FALSE)),"")</f>
        <v/>
      </c>
      <c r="G67" s="171" t="inlineStr">
        <is>
          <t>萊到店 WebPOS</t>
        </is>
      </c>
      <c r="H67" s="172">
        <f>IF(I67&gt;0,(TEXT(I67,"yyyymmdd")&amp;$S$2&amp;A67&amp;$S$2&amp;B67&amp;$Q$2),"")</f>
        <v/>
      </c>
      <c r="I67" s="175">
        <f t="array" ref="I67">IF(AND(SUMPRODUCT((IM!$F$2:$F$1812=A67)*(ISNUMBER(SEARCH("PMQ2", IM!$AC$2:$AC$1812))))&gt;0), "PMQ2", "")</f>
        <v/>
      </c>
      <c r="J67" s="174">
        <f t="array" ref="J67">IFERROR(INDEX(IM!$AM$2:$AM$9964, MATCH(1, (IM!$F$2:$F$9964=A67) * (ISNUMBER(SEARCH($C$1, IM!$AC$2:$AC$9964))), 0)), "")</f>
        <v/>
      </c>
      <c r="K67" s="145">
        <f t="array" ref="K67">SUMPRODUCT((IM!$F$2:$F$9812=A67)*(IM!$AD$2:$AD$9812="O")*(ISNUMBER(SEARCH("PMQ2", IM!$AC$2:$AC$9812))))</f>
        <v/>
      </c>
      <c r="L67" s="208">
        <f t="array" ref="L67">IF(K67&gt;0,IFERROR(HYPERLINK("#'IM'!AC"&amp;MATCH(1,(IM!$F$1:$F$7512=A67)*(ISNUMBER(SEARCH("PMQ2",IM!$AC$1:$AC$7512))),0),"檢核"),"未登錄"),"")</f>
        <v/>
      </c>
      <c r="M67" s="347">
        <f>Q67&amp;IF(R67&lt;&gt;"",$P$2,"")&amp;R67</f>
        <v/>
      </c>
      <c r="N67" s="318">
        <f t="array" ref="N67">IF(AND(
    SUMPRODUCT(
        (IM!$F$2:$F$1812=A67) *
        ISNUMBER(SEARCH("HUB", IM!$AC$2:$AC$1812)) *
        (IM!$X$2:$X$1812&gt;=$A$1) *
        (IM!$X$2:$X$1812&lt;=$B$1)*(W67="HUB")
    ) &gt; 0
), "HUB", "")</f>
        <v/>
      </c>
      <c r="O67" s="349">
        <f>IF(I67="","未到店",
IF(AND(S67&gt;I67, R67="STAR", NOT(AND(G67&lt;&gt;"萊到店 WebPOS", Q67&lt;&gt;"EDC"))), "完工已補裝",
IF(AND(G67&lt;&gt;"萊到店 WebPOS", Q67&lt;&gt;"EDC"), "EDC異常",
IF(AND(W67="HUB", N67=""), "HUB異常",
IF(OR(AND(Z67="STAR", R67="STAR"), AND(Z67&lt;&gt;"STAR", R67="")), "已完工", "STAR異常")
))))</f>
        <v/>
      </c>
      <c r="P67" s="225">
        <f>(TEXT(I67,"yyyymmdd"))&amp;$S$2&amp;A67&amp;$S$2&amp;B67&amp;$Q$2</f>
        <v/>
      </c>
      <c r="Q67" s="335">
        <f t="array" ref="Q67">IF(AND(SUMPRODUCT((IM!$F$2:$F$1812=A67)*(ISNUMBER(SEARCH("EDC", IM!$AC$2:$AC$1812))))&gt;0), "EDC", "")</f>
        <v/>
      </c>
      <c r="R67" s="336">
        <f t="array" ref="R67">IF(AND(SUMPRODUCT((IM!$F$2:$F$1812=A67)*(ISNUMBER(SEARCH("STAR", IM!$AC$2:$AC$1812))))&gt;0), "STAR", "")</f>
        <v/>
      </c>
      <c r="S67" s="337">
        <f t="array" ref="S67">IFERROR(INDEX(IM!$X$2:$X$595, MATCH(1, (IM!$F$2:$F$595=A67) * (ISNUMBER(SEARCH($D$1, IM!$AC$2:$AC$595))), 0)), "")</f>
        <v/>
      </c>
      <c r="T67" s="333">
        <f>IF(AND(X67&lt;&gt;"", Y67&lt;&gt;""), 2, IF(OR(X67&lt;&gt;"", Y67&lt;&gt;""), 1, 0))</f>
        <v/>
      </c>
      <c r="U67" s="333" t="n"/>
      <c r="V67" s="351">
        <f>IF(OR(R67="STAR", T67="", U67=""), T67,
"總數：" &amp; T67 &amp; CHAR(10) &amp;
"已維修：" &amp; U67 &amp; CHAR(10) &amp;
"未更換：" &amp; (T67 - U67))</f>
        <v/>
      </c>
      <c r="W67" s="338">
        <f>IF(VLOOKUP(A67,'0919門市清單主檔'!B:E,4,FALSE)=0,"",VLOOKUP(A67,'0919門市清單主檔'!B:E,4,FALSE))</f>
        <v/>
      </c>
      <c r="X67" s="230" t="inlineStr">
        <is>
          <t>8155001147</t>
        </is>
      </c>
      <c r="Y67" s="231" t="n"/>
      <c r="Z67" s="231">
        <f>IF(T67&gt;0,"STAR","")</f>
        <v/>
      </c>
    </row>
    <row r="68" ht="15.75" customHeight="1" s="127">
      <c r="A68" s="165" t="n">
        <v>4917</v>
      </c>
      <c r="B68" s="166">
        <f>VLOOKUP(A68,'0919門市清單主檔'!B:C,2,FALSE)</f>
        <v/>
      </c>
      <c r="C68" s="167">
        <f>VLOOKUP($A68,'0919門市清單主檔'!B:V,20,FALSE)</f>
        <v/>
      </c>
      <c r="D68" s="168">
        <f>VLOOKUP($A68,'0919門市清單主檔'!B:V,21,FALSE)</f>
        <v/>
      </c>
      <c r="E68" s="169">
        <f>VLOOKUP(D68,區域表!A:B,2,FALSE)</f>
        <v/>
      </c>
      <c r="F68" s="170">
        <f>IFERROR(IF(VLOOKUP(A68,門市狀態!A:D,4,FALSE)=0,"",VLOOKUP(A68,門市狀態!A:D,4,FALSE)),"")</f>
        <v/>
      </c>
      <c r="G68" s="171" t="n"/>
      <c r="H68" s="172">
        <f>IF(I68&gt;0,(TEXT(I68,"yyyymmdd")&amp;$S$2&amp;A68&amp;$S$2&amp;B68&amp;$Q$2),"")</f>
        <v/>
      </c>
      <c r="I68" s="175">
        <f t="array" ref="I68">IF(AND(SUMPRODUCT((IM!$F$2:$F$1812=A68)*(ISNUMBER(SEARCH("PMQ2", IM!$AC$2:$AC$1812))))&gt;0), "PMQ2", "")</f>
        <v/>
      </c>
      <c r="J68" s="174">
        <f t="array" ref="J68">IFERROR(INDEX(IM!$AM$2:$AM$9964, MATCH(1, (IM!$F$2:$F$9964=A68) * (ISNUMBER(SEARCH($C$1, IM!$AC$2:$AC$9964))), 0)), "")</f>
        <v/>
      </c>
      <c r="K68" s="145">
        <f t="array" ref="K68">SUMPRODUCT((IM!$F$2:$F$9812=A68)*(IM!$AD$2:$AD$9812="O")*(ISNUMBER(SEARCH("PMQ2", IM!$AC$2:$AC$9812))))</f>
        <v/>
      </c>
      <c r="L68" s="208">
        <f t="array" ref="L68">IF(K68&gt;0,IFERROR(HYPERLINK("#'IM'!AC"&amp;MATCH(1,(IM!$F$1:$F$7512=A68)*(ISNUMBER(SEARCH("PMQ2",IM!$AC$1:$AC$7512))),0),"檢核"),"未登錄"),"")</f>
        <v/>
      </c>
      <c r="M68" s="347">
        <f>Q68&amp;IF(R68&lt;&gt;"",$P$2,"")&amp;R68</f>
        <v/>
      </c>
      <c r="N68" s="318">
        <f t="array" ref="N68">IF(AND(
    SUMPRODUCT(
        (IM!$F$2:$F$1812=A68) *
        ISNUMBER(SEARCH("HUB", IM!$AC$2:$AC$1812)) *
        (IM!$X$2:$X$1812&gt;=$A$1) *
        (IM!$X$2:$X$1812&lt;=$B$1)*(W68="HUB")
    ) &gt; 0
), "HUB", "")</f>
        <v/>
      </c>
      <c r="O68" s="349">
        <f>IF(I68="","未到店",
IF(AND(S68&gt;I68, R68="STAR", NOT(AND(G68&lt;&gt;"萊到店 WebPOS", Q68&lt;&gt;"EDC"))), "完工已補裝",
IF(AND(G68&lt;&gt;"萊到店 WebPOS", Q68&lt;&gt;"EDC"), "EDC異常",
IF(AND(W68="HUB", N68=""), "HUB異常",
IF(OR(AND(Z68="STAR", R68="STAR"), AND(Z68&lt;&gt;"STAR", R68="")), "已完工", "STAR異常")
))))</f>
        <v/>
      </c>
      <c r="P68" s="225">
        <f>(TEXT(I68,"yyyymmdd"))&amp;$S$2&amp;A68&amp;$S$2&amp;B68&amp;$Q$2</f>
        <v/>
      </c>
      <c r="Q68" s="335">
        <f t="array" ref="Q68">IF(AND(SUMPRODUCT((IM!$F$2:$F$1812=A68)*(ISNUMBER(SEARCH("EDC", IM!$AC$2:$AC$1812))))&gt;0), "EDC", "")</f>
        <v/>
      </c>
      <c r="R68" s="336">
        <f t="array" ref="R68">IF(AND(SUMPRODUCT((IM!$F$2:$F$1812=A68)*(ISNUMBER(SEARCH("STAR", IM!$AC$2:$AC$1812))))&gt;0), "STAR", "")</f>
        <v/>
      </c>
      <c r="S68" s="337">
        <f t="array" ref="S68">IFERROR(INDEX(IM!$X$2:$X$595, MATCH(1, (IM!$F$2:$F$595=A68) * (ISNUMBER(SEARCH($D$1, IM!$AC$2:$AC$595))), 0)), "")</f>
        <v/>
      </c>
      <c r="T68" s="333">
        <f>IF(AND(X68&lt;&gt;"", Y68&lt;&gt;""), 2, IF(OR(X68&lt;&gt;"", Y68&lt;&gt;""), 1, 0))</f>
        <v/>
      </c>
      <c r="U68" s="333" t="n"/>
      <c r="V68" s="351">
        <f>IF(OR(R68="STAR", T68="", U68=""), T68,
"總數：" &amp; T68 &amp; CHAR(10) &amp;
"已維修：" &amp; U68 &amp; CHAR(10) &amp;
"未更換：" &amp; (T68 - U68))</f>
        <v/>
      </c>
      <c r="W68" s="338">
        <f>IF(VLOOKUP(A68,'0919門市清單主檔'!B:E,4,FALSE)=0,"",VLOOKUP(A68,'0919門市清單主檔'!B:E,4,FALSE))</f>
        <v/>
      </c>
      <c r="Y68" s="231" t="inlineStr">
        <is>
          <t>8155001981</t>
        </is>
      </c>
      <c r="Z68" s="231">
        <f>IF(T68&gt;0,"STAR","")</f>
        <v/>
      </c>
    </row>
    <row r="69" ht="15.75" customHeight="1" s="127">
      <c r="A69" s="165" t="n">
        <v>4539</v>
      </c>
      <c r="B69" s="166">
        <f>VLOOKUP(A69,'0919門市清單主檔'!B:C,2,FALSE)</f>
        <v/>
      </c>
      <c r="C69" s="167">
        <f>VLOOKUP($A69,'0919門市清單主檔'!B:V,20,FALSE)</f>
        <v/>
      </c>
      <c r="D69" s="168">
        <f>VLOOKUP($A69,'0919門市清單主檔'!B:V,21,FALSE)</f>
        <v/>
      </c>
      <c r="E69" s="169">
        <f>VLOOKUP(D69,區域表!A:B,2,FALSE)</f>
        <v/>
      </c>
      <c r="F69" s="170">
        <f>IFERROR(IF(VLOOKUP(A69,門市狀態!A:D,4,FALSE)=0,"",VLOOKUP(A69,門市狀態!A:D,4,FALSE)),"")</f>
        <v/>
      </c>
      <c r="G69" s="171" t="n"/>
      <c r="H69" s="172">
        <f>IF(I69&gt;0,(TEXT(I69,"yyyymmdd")&amp;$S$2&amp;A69&amp;$S$2&amp;B69&amp;$Q$2),"")</f>
        <v/>
      </c>
      <c r="I69" s="175">
        <f t="array" ref="I69">IF(AND(SUMPRODUCT((IM!$F$2:$F$1812=A69)*(ISNUMBER(SEARCH("PMQ2", IM!$AC$2:$AC$1812))))&gt;0), "PMQ2", "")</f>
        <v/>
      </c>
      <c r="J69" s="174">
        <f t="array" ref="J69">IFERROR(INDEX(IM!$AM$2:$AM$9964, MATCH(1, (IM!$F$2:$F$9964=A69) * (ISNUMBER(SEARCH($C$1, IM!$AC$2:$AC$9964))), 0)), "")</f>
        <v/>
      </c>
      <c r="K69" s="145">
        <f t="array" ref="K69">SUMPRODUCT((IM!$F$2:$F$9812=A69)*(IM!$AD$2:$AD$9812="O")*(ISNUMBER(SEARCH("PMQ2", IM!$AC$2:$AC$9812))))</f>
        <v/>
      </c>
      <c r="L69" s="208">
        <f t="array" ref="L69">IF(K69&gt;0,IFERROR(HYPERLINK("#'IM'!AC"&amp;MATCH(1,(IM!$F$1:$F$7512=A69)*(ISNUMBER(SEARCH("PMQ2",IM!$AC$1:$AC$7512))),0),"檢核"),"未登錄"),"")</f>
        <v/>
      </c>
      <c r="M69" s="347">
        <f>Q69&amp;IF(R69&lt;&gt;"",$P$2,"")&amp;R69</f>
        <v/>
      </c>
      <c r="N69" s="318">
        <f t="array" ref="N69">IF(AND(
    SUMPRODUCT(
        (IM!$F$2:$F$1812=A69) *
        ISNUMBER(SEARCH("HUB", IM!$AC$2:$AC$1812)) *
        (IM!$X$2:$X$1812&gt;=$A$1) *
        (IM!$X$2:$X$1812&lt;=$B$1)*(W69="HUB")
    ) &gt; 0
), "HUB", "")</f>
        <v/>
      </c>
      <c r="O69" s="349">
        <f>IF(I69="","未到店",
IF(AND(S69&gt;I69, R69="STAR", NOT(AND(G69&lt;&gt;"萊到店 WebPOS", Q69&lt;&gt;"EDC"))), "完工已補裝",
IF(AND(G69&lt;&gt;"萊到店 WebPOS", Q69&lt;&gt;"EDC"), "EDC異常",
IF(AND(W69="HUB", N69=""), "HUB異常",
IF(OR(AND(Z69="STAR", R69="STAR"), AND(Z69&lt;&gt;"STAR", R69="")), "已完工", "STAR異常")
))))</f>
        <v/>
      </c>
      <c r="P69" s="225">
        <f>(TEXT(I69,"yyyymmdd"))&amp;$S$2&amp;A69&amp;$S$2&amp;B69&amp;$Q$2</f>
        <v/>
      </c>
      <c r="Q69" s="335">
        <f t="array" ref="Q69">IF(AND(SUMPRODUCT((IM!$F$2:$F$1812=A69)*(ISNUMBER(SEARCH("EDC", IM!$AC$2:$AC$1812))))&gt;0), "EDC", "")</f>
        <v/>
      </c>
      <c r="R69" s="336">
        <f t="array" ref="R69">IF(AND(SUMPRODUCT((IM!$F$2:$F$1812=A69)*(ISNUMBER(SEARCH("STAR", IM!$AC$2:$AC$1812))))&gt;0), "STAR", "")</f>
        <v/>
      </c>
      <c r="S69" s="337">
        <f t="array" ref="S69">IFERROR(INDEX(IM!$X$2:$X$595, MATCH(1, (IM!$F$2:$F$595=A69) * (ISNUMBER(SEARCH($D$1, IM!$AC$2:$AC$595))), 0)), "")</f>
        <v/>
      </c>
      <c r="T69" s="333">
        <f>IF(AND(X69&lt;&gt;"", Y69&lt;&gt;""), 2, IF(OR(X69&lt;&gt;"", Y69&lt;&gt;""), 1, 0))</f>
        <v/>
      </c>
      <c r="U69" s="333" t="n"/>
      <c r="V69" s="351">
        <f>IF(OR(R69="STAR", T69="", U69=""), T69,
"總數：" &amp; T69 &amp; CHAR(10) &amp;
"已維修：" &amp; U69 &amp; CHAR(10) &amp;
"未更換：" &amp; (T69 - U69))</f>
        <v/>
      </c>
      <c r="W69" s="338">
        <f>IF(VLOOKUP(A69,'0919門市清單主檔'!B:E,4,FALSE)=0,"",VLOOKUP(A69,'0919門市清單主檔'!B:E,4,FALSE))</f>
        <v/>
      </c>
      <c r="X69" s="230" t="inlineStr">
        <is>
          <t>8155002529</t>
        </is>
      </c>
      <c r="Y69" s="231" t="inlineStr">
        <is>
          <t>8155002530</t>
        </is>
      </c>
      <c r="Z69" s="231">
        <f>IF(T69&gt;0,"STAR","")</f>
        <v/>
      </c>
    </row>
    <row r="70" ht="15.75" customHeight="1" s="127">
      <c r="A70" s="165" t="n">
        <v>2543</v>
      </c>
      <c r="B70" s="166">
        <f>VLOOKUP(A70,'0919門市清單主檔'!B:C,2,FALSE)</f>
        <v/>
      </c>
      <c r="C70" s="167">
        <f>VLOOKUP($A70,'0919門市清單主檔'!B:V,20,FALSE)</f>
        <v/>
      </c>
      <c r="D70" s="168">
        <f>VLOOKUP($A70,'0919門市清單主檔'!B:V,21,FALSE)</f>
        <v/>
      </c>
      <c r="E70" s="169">
        <f>VLOOKUP(D70,區域表!A:B,2,FALSE)</f>
        <v/>
      </c>
      <c r="F70" s="170">
        <f>IFERROR(IF(VLOOKUP(A70,門市狀態!A:D,4,FALSE)=0,"",VLOOKUP(A70,門市狀態!A:D,4,FALSE)),"")</f>
        <v/>
      </c>
      <c r="G70" s="171" t="n"/>
      <c r="H70" s="172">
        <f>IF(I70&gt;0,(TEXT(I70,"yyyymmdd")&amp;$S$2&amp;A70&amp;$S$2&amp;B70&amp;$Q$2),"")</f>
        <v/>
      </c>
      <c r="I70" s="175">
        <f t="array" ref="I70">IF(AND(SUMPRODUCT((IM!$F$2:$F$1812=A70)*(ISNUMBER(SEARCH("PMQ2", IM!$AC$2:$AC$1812))))&gt;0), "PMQ2", "")</f>
        <v/>
      </c>
      <c r="J70" s="174">
        <f t="array" ref="J70">IFERROR(INDEX(IM!$AM$2:$AM$9964, MATCH(1, (IM!$F$2:$F$9964=A70) * (ISNUMBER(SEARCH($C$1, IM!$AC$2:$AC$9964))), 0)), "")</f>
        <v/>
      </c>
      <c r="K70" s="145">
        <f t="array" ref="K70">SUMPRODUCT((IM!$F$2:$F$9812=A70)*(IM!$AD$2:$AD$9812="O")*(ISNUMBER(SEARCH("PMQ2", IM!$AC$2:$AC$9812))))</f>
        <v/>
      </c>
      <c r="L70" s="208">
        <f t="array" ref="L70">IF(K70&gt;0,IFERROR(HYPERLINK("#'IM'!AC"&amp;MATCH(1,(IM!$F$1:$F$7512=A70)*(ISNUMBER(SEARCH("PMQ2",IM!$AC$1:$AC$7512))),0),"檢核"),"未登錄"),"")</f>
        <v/>
      </c>
      <c r="M70" s="347">
        <f>Q70&amp;IF(R70&lt;&gt;"",$P$2,"")&amp;R70</f>
        <v/>
      </c>
      <c r="N70" s="318">
        <f t="array" ref="N70">IF(AND(
    SUMPRODUCT(
        (IM!$F$2:$F$1812=A70) *
        ISNUMBER(SEARCH("HUB", IM!$AC$2:$AC$1812)) *
        (IM!$X$2:$X$1812&gt;=$A$1) *
        (IM!$X$2:$X$1812&lt;=$B$1)*(W70="HUB")
    ) &gt; 0
), "HUB", "")</f>
        <v/>
      </c>
      <c r="O70" s="349">
        <f>IF(I70="","未到店",
IF(AND(S70&gt;I70, R70="STAR", NOT(AND(G70&lt;&gt;"萊到店 WebPOS", Q70&lt;&gt;"EDC"))), "完工已補裝",
IF(AND(G70&lt;&gt;"萊到店 WebPOS", Q70&lt;&gt;"EDC"), "EDC異常",
IF(AND(W70="HUB", N70=""), "HUB異常",
IF(OR(AND(Z70="STAR", R70="STAR"), AND(Z70&lt;&gt;"STAR", R70="")), "已完工", "STAR異常")
))))</f>
        <v/>
      </c>
      <c r="P70" s="225">
        <f>(TEXT(I70,"yyyymmdd"))&amp;$S$2&amp;A70&amp;$S$2&amp;B70&amp;$Q$2</f>
        <v/>
      </c>
      <c r="Q70" s="335">
        <f t="array" ref="Q70">IF(AND(SUMPRODUCT((IM!$F$2:$F$1812=A70)*(ISNUMBER(SEARCH("EDC", IM!$AC$2:$AC$1812))))&gt;0), "EDC", "")</f>
        <v/>
      </c>
      <c r="R70" s="336">
        <f t="array" ref="R70">IF(AND(SUMPRODUCT((IM!$F$2:$F$1812=A70)*(ISNUMBER(SEARCH("STAR", IM!$AC$2:$AC$1812))))&gt;0), "STAR", "")</f>
        <v/>
      </c>
      <c r="S70" s="337">
        <f t="array" ref="S70">IFERROR(INDEX(IM!$X$2:$X$595, MATCH(1, (IM!$F$2:$F$595=A70) * (ISNUMBER(SEARCH($D$1, IM!$AC$2:$AC$595))), 0)), "")</f>
        <v/>
      </c>
      <c r="T70" s="333">
        <f>IF(AND(X70&lt;&gt;"", Y70&lt;&gt;""), 2, IF(OR(X70&lt;&gt;"", Y70&lt;&gt;""), 1, 0))</f>
        <v/>
      </c>
      <c r="U70" s="333" t="n"/>
      <c r="V70" s="351">
        <f>IF(OR(R70="STAR", T70="", U70=""), T70,
"總數：" &amp; T70 &amp; CHAR(10) &amp;
"已維修：" &amp; U70 &amp; CHAR(10) &amp;
"未更換：" &amp; (T70 - U70))</f>
        <v/>
      </c>
      <c r="W70" s="338">
        <f>IF(VLOOKUP(A70,'0919門市清單主檔'!B:E,4,FALSE)=0,"",VLOOKUP(A70,'0919門市清單主檔'!B:E,4,FALSE))</f>
        <v/>
      </c>
      <c r="X70" s="230" t="inlineStr">
        <is>
          <t>8155001751</t>
        </is>
      </c>
      <c r="Y70" s="231" t="inlineStr">
        <is>
          <t>8155001752</t>
        </is>
      </c>
      <c r="Z70" s="231">
        <f>IF(T70&gt;0,"STAR","")</f>
        <v/>
      </c>
    </row>
    <row r="71" ht="15.75" customHeight="1" s="127">
      <c r="A71" s="165" t="n">
        <v>4083</v>
      </c>
      <c r="B71" s="166">
        <f>VLOOKUP(A71,'0919門市清單主檔'!B:C,2,FALSE)</f>
        <v/>
      </c>
      <c r="C71" s="167">
        <f>VLOOKUP($A71,'0919門市清單主檔'!B:V,20,FALSE)</f>
        <v/>
      </c>
      <c r="D71" s="168">
        <f>VLOOKUP($A71,'0919門市清單主檔'!B:V,21,FALSE)</f>
        <v/>
      </c>
      <c r="E71" s="169">
        <f>VLOOKUP(D71,區域表!A:B,2,FALSE)</f>
        <v/>
      </c>
      <c r="F71" s="170">
        <f>IFERROR(IF(VLOOKUP(A71,門市狀態!A:D,4,FALSE)=0,"",VLOOKUP(A71,門市狀態!A:D,4,FALSE)),"")</f>
        <v/>
      </c>
      <c r="G71" s="171" t="n"/>
      <c r="H71" s="172">
        <f>IF(I71&gt;0,(TEXT(I71,"yyyymmdd")&amp;$S$2&amp;A71&amp;$S$2&amp;B71&amp;$Q$2),"")</f>
        <v/>
      </c>
      <c r="I71" s="175">
        <f t="array" ref="I71">IF(AND(SUMPRODUCT((IM!$F$2:$F$1812=A71)*(ISNUMBER(SEARCH("PMQ2", IM!$AC$2:$AC$1812))))&gt;0), "PMQ2", "")</f>
        <v/>
      </c>
      <c r="J71" s="174">
        <f t="array" ref="J71">IFERROR(INDEX(IM!$AM$2:$AM$9964, MATCH(1, (IM!$F$2:$F$9964=A71) * (ISNUMBER(SEARCH($C$1, IM!$AC$2:$AC$9964))), 0)), "")</f>
        <v/>
      </c>
      <c r="K71" s="145">
        <f t="array" ref="K71">SUMPRODUCT((IM!$F$2:$F$9812=A71)*(IM!$AD$2:$AD$9812="O")*(ISNUMBER(SEARCH("PMQ2", IM!$AC$2:$AC$9812))))</f>
        <v/>
      </c>
      <c r="L71" s="208">
        <f t="array" ref="L71">IF(K71&gt;0,IFERROR(HYPERLINK("#'IM'!AC"&amp;MATCH(1,(IM!$F$1:$F$7512=A71)*(ISNUMBER(SEARCH("PMQ2",IM!$AC$1:$AC$7512))),0),"檢核"),"未登錄"),"")</f>
        <v/>
      </c>
      <c r="M71" s="347">
        <f>Q71&amp;IF(R71&lt;&gt;"",$P$2,"")&amp;R71</f>
        <v/>
      </c>
      <c r="N71" s="318">
        <f t="array" ref="N71">IF(AND(
    SUMPRODUCT(
        (IM!$F$2:$F$1812=A71) *
        ISNUMBER(SEARCH("HUB", IM!$AC$2:$AC$1812)) *
        (IM!$X$2:$X$1812&gt;=$A$1) *
        (IM!$X$2:$X$1812&lt;=$B$1)*(W71="HUB")
    ) &gt; 0
), "HUB", "")</f>
        <v/>
      </c>
      <c r="O71" s="349">
        <f>IF(I71="","未到店",
IF(AND(S71&gt;I71, R71="STAR", NOT(AND(G71&lt;&gt;"萊到店 WebPOS", Q71&lt;&gt;"EDC"))), "完工已補裝",
IF(AND(G71&lt;&gt;"萊到店 WebPOS", Q71&lt;&gt;"EDC"), "EDC異常",
IF(AND(W71="HUB", N71=""), "HUB異常",
IF(OR(AND(Z71="STAR", R71="STAR"), AND(Z71&lt;&gt;"STAR", R71="")), "已完工", "STAR異常")
))))</f>
        <v/>
      </c>
      <c r="P71" s="225">
        <f>(TEXT(I71,"yyyymmdd"))&amp;$S$2&amp;A71&amp;$S$2&amp;B71&amp;$Q$2</f>
        <v/>
      </c>
      <c r="Q71" s="335">
        <f t="array" ref="Q71">IF(AND(SUMPRODUCT((IM!$F$2:$F$1812=A71)*(ISNUMBER(SEARCH("EDC", IM!$AC$2:$AC$1812))))&gt;0), "EDC", "")</f>
        <v/>
      </c>
      <c r="R71" s="336">
        <f t="array" ref="R71">IF(AND(SUMPRODUCT((IM!$F$2:$F$1812=A71)*(ISNUMBER(SEARCH("STAR", IM!$AC$2:$AC$1812))))&gt;0), "STAR", "")</f>
        <v/>
      </c>
      <c r="S71" s="337">
        <f t="array" ref="S71">IFERROR(INDEX(IM!$X$2:$X$595, MATCH(1, (IM!$F$2:$F$595=A71) * (ISNUMBER(SEARCH($D$1, IM!$AC$2:$AC$595))), 0)), "")</f>
        <v/>
      </c>
      <c r="T71" s="333">
        <f>IF(AND(X71&lt;&gt;"", Y71&lt;&gt;""), 2, IF(OR(X71&lt;&gt;"", Y71&lt;&gt;""), 1, 0))</f>
        <v/>
      </c>
      <c r="U71" s="333" t="n"/>
      <c r="V71" s="351">
        <f>IF(OR(R71="STAR", T71="", U71=""), T71,
"總數：" &amp; T71 &amp; CHAR(10) &amp;
"已維修：" &amp; U71 &amp; CHAR(10) &amp;
"未更換：" &amp; (T71 - U71))</f>
        <v/>
      </c>
      <c r="W71" s="338">
        <f>IF(VLOOKUP(A71,'0919門市清單主檔'!B:E,4,FALSE)=0,"",VLOOKUP(A71,'0919門市清單主檔'!B:E,4,FALSE))</f>
        <v/>
      </c>
      <c r="X71" s="230" t="inlineStr">
        <is>
          <t>8155000289</t>
        </is>
      </c>
      <c r="Y71" s="231" t="inlineStr">
        <is>
          <t>8155000290</t>
        </is>
      </c>
      <c r="Z71" s="231">
        <f>IF(T71&gt;0,"STAR","")</f>
        <v/>
      </c>
    </row>
    <row r="72" ht="15.75" customHeight="1" s="127">
      <c r="A72" s="165" t="n">
        <v>2935</v>
      </c>
      <c r="B72" s="166">
        <f>VLOOKUP(A72,'0919門市清單主檔'!B:C,2,FALSE)</f>
        <v/>
      </c>
      <c r="C72" s="167">
        <f>VLOOKUP($A72,'0919門市清單主檔'!B:V,20,FALSE)</f>
        <v/>
      </c>
      <c r="D72" s="168">
        <f>VLOOKUP($A72,'0919門市清單主檔'!B:V,21,FALSE)</f>
        <v/>
      </c>
      <c r="E72" s="169">
        <f>VLOOKUP(D72,區域表!A:B,2,FALSE)</f>
        <v/>
      </c>
      <c r="F72" s="170">
        <f>IFERROR(IF(VLOOKUP(A72,門市狀態!A:D,4,FALSE)=0,"",VLOOKUP(A72,門市狀態!A:D,4,FALSE)),"")</f>
        <v/>
      </c>
      <c r="G72" s="171" t="n"/>
      <c r="H72" s="172">
        <f>IF(I72&gt;0,(TEXT(I72,"yyyymmdd")&amp;$S$2&amp;A72&amp;$S$2&amp;B72&amp;$Q$2),"")</f>
        <v/>
      </c>
      <c r="I72" s="175">
        <f t="array" ref="I72">IF(AND(SUMPRODUCT((IM!$F$2:$F$1812=A72)*(ISNUMBER(SEARCH("PMQ2", IM!$AC$2:$AC$1812))))&gt;0), "PMQ2", "")</f>
        <v/>
      </c>
      <c r="J72" s="174">
        <f t="array" ref="J72">IFERROR(INDEX(IM!$AM$2:$AM$9964, MATCH(1, (IM!$F$2:$F$9964=A72) * (ISNUMBER(SEARCH($C$1, IM!$AC$2:$AC$9964))), 0)), "")</f>
        <v/>
      </c>
      <c r="K72" s="145">
        <f t="array" ref="K72">SUMPRODUCT((IM!$F$2:$F$9812=A72)*(IM!$AD$2:$AD$9812="O")*(ISNUMBER(SEARCH("PMQ2", IM!$AC$2:$AC$9812))))</f>
        <v/>
      </c>
      <c r="L72" s="208">
        <f t="array" ref="L72">IF(K72&gt;0,IFERROR(HYPERLINK("#'IM'!AC"&amp;MATCH(1,(IM!$F$1:$F$7512=A72)*(ISNUMBER(SEARCH("PMQ2",IM!$AC$1:$AC$7512))),0),"檢核"),"未登錄"),"")</f>
        <v/>
      </c>
      <c r="M72" s="347">
        <f>Q72&amp;IF(R72&lt;&gt;"",$P$2,"")&amp;R72</f>
        <v/>
      </c>
      <c r="N72" s="318">
        <f t="array" ref="N72">IF(AND(
    SUMPRODUCT(
        (IM!$F$2:$F$1812=A72) *
        ISNUMBER(SEARCH("HUB", IM!$AC$2:$AC$1812)) *
        (IM!$X$2:$X$1812&gt;=$A$1) *
        (IM!$X$2:$X$1812&lt;=$B$1)*(W72="HUB")
    ) &gt; 0
), "HUB", "")</f>
        <v/>
      </c>
      <c r="O72" s="349">
        <f>IF(I72="","未到店",
IF(AND(S72&gt;I72, R72="STAR", NOT(AND(G72&lt;&gt;"萊到店 WebPOS", Q72&lt;&gt;"EDC"))), "完工已補裝",
IF(AND(G72&lt;&gt;"萊到店 WebPOS", Q72&lt;&gt;"EDC"), "EDC異常",
IF(AND(W72="HUB", N72=""), "HUB異常",
IF(OR(AND(Z72="STAR", R72="STAR"), AND(Z72&lt;&gt;"STAR", R72="")), "已完工", "STAR異常")
))))</f>
        <v/>
      </c>
      <c r="P72" s="225">
        <f>(TEXT(I72,"yyyymmdd"))&amp;$S$2&amp;A72&amp;$S$2&amp;B72&amp;$Q$2</f>
        <v/>
      </c>
      <c r="Q72" s="335">
        <f t="array" ref="Q72">IF(AND(SUMPRODUCT((IM!$F$2:$F$1812=A72)*(ISNUMBER(SEARCH("EDC", IM!$AC$2:$AC$1812))))&gt;0), "EDC", "")</f>
        <v/>
      </c>
      <c r="R72" s="336">
        <f t="array" ref="R72">IF(AND(SUMPRODUCT((IM!$F$2:$F$1812=A72)*(ISNUMBER(SEARCH("STAR", IM!$AC$2:$AC$1812))))&gt;0), "STAR", "")</f>
        <v/>
      </c>
      <c r="S72" s="337">
        <f t="array" ref="S72">IFERROR(INDEX(IM!$X$2:$X$595, MATCH(1, (IM!$F$2:$F$595=A72) * (ISNUMBER(SEARCH($D$1, IM!$AC$2:$AC$595))), 0)), "")</f>
        <v/>
      </c>
      <c r="T72" s="333">
        <f>IF(AND(X72&lt;&gt;"", Y72&lt;&gt;""), 2, IF(OR(X72&lt;&gt;"", Y72&lt;&gt;""), 1, 0))</f>
        <v/>
      </c>
      <c r="U72" s="333" t="n"/>
      <c r="V72" s="351">
        <f>IF(OR(R72="STAR", T72="", U72=""), T72,
"總數：" &amp; T72 &amp; CHAR(10) &amp;
"已維修：" &amp; U72 &amp; CHAR(10) &amp;
"未更換：" &amp; (T72 - U72))</f>
        <v/>
      </c>
      <c r="W72" s="338">
        <f>IF(VLOOKUP(A72,'0919門市清單主檔'!B:E,4,FALSE)=0,"",VLOOKUP(A72,'0919門市清單主檔'!B:E,4,FALSE))</f>
        <v/>
      </c>
      <c r="X72" s="230" t="inlineStr">
        <is>
          <t>8155001920</t>
        </is>
      </c>
      <c r="Y72" s="231" t="inlineStr">
        <is>
          <t>8155002114</t>
        </is>
      </c>
      <c r="Z72" s="231">
        <f>IF(T72&gt;0,"STAR","")</f>
        <v/>
      </c>
    </row>
    <row r="73" ht="15.75" customHeight="1" s="127">
      <c r="A73" s="165" t="n">
        <v>2619</v>
      </c>
      <c r="B73" s="166">
        <f>VLOOKUP(A73,'0919門市清單主檔'!B:C,2,FALSE)</f>
        <v/>
      </c>
      <c r="C73" s="167">
        <f>VLOOKUP($A73,'0919門市清單主檔'!B:V,20,FALSE)</f>
        <v/>
      </c>
      <c r="D73" s="168">
        <f>VLOOKUP($A73,'0919門市清單主檔'!B:V,21,FALSE)</f>
        <v/>
      </c>
      <c r="E73" s="169">
        <f>VLOOKUP(D73,區域表!A:B,2,FALSE)</f>
        <v/>
      </c>
      <c r="F73" s="170">
        <f>IFERROR(IF(VLOOKUP(A73,門市狀態!A:D,4,FALSE)=0,"",VLOOKUP(A73,門市狀態!A:D,4,FALSE)),"")</f>
        <v/>
      </c>
      <c r="G73" s="171" t="n"/>
      <c r="H73" s="172">
        <f>IF(I73&gt;0,(TEXT(I73,"yyyymmdd")&amp;$S$2&amp;A73&amp;$S$2&amp;B73&amp;$Q$2),"")</f>
        <v/>
      </c>
      <c r="I73" s="175">
        <f t="array" ref="I73">IF(AND(SUMPRODUCT((IM!$F$2:$F$1812=A73)*(ISNUMBER(SEARCH("PMQ2", IM!$AC$2:$AC$1812))))&gt;0), "PMQ2", "")</f>
        <v/>
      </c>
      <c r="J73" s="174">
        <f t="array" ref="J73">IFERROR(INDEX(IM!$AM$2:$AM$9964, MATCH(1, (IM!$F$2:$F$9964=A73) * (ISNUMBER(SEARCH($C$1, IM!$AC$2:$AC$9964))), 0)), "")</f>
        <v/>
      </c>
      <c r="K73" s="145">
        <f t="array" ref="K73">SUMPRODUCT((IM!$F$2:$F$9812=A73)*(IM!$AD$2:$AD$9812="O")*(ISNUMBER(SEARCH("PMQ2", IM!$AC$2:$AC$9812))))</f>
        <v/>
      </c>
      <c r="L73" s="208">
        <f t="array" ref="L73">IF(K73&gt;0,IFERROR(HYPERLINK("#'IM'!AC"&amp;MATCH(1,(IM!$F$1:$F$7512=A73)*(ISNUMBER(SEARCH("PMQ2",IM!$AC$1:$AC$7512))),0),"檢核"),"未登錄"),"")</f>
        <v/>
      </c>
      <c r="M73" s="347">
        <f>Q73&amp;IF(R73&lt;&gt;"",$P$2,"")&amp;R73</f>
        <v/>
      </c>
      <c r="N73" s="318">
        <f t="array" ref="N73">IF(AND(
    SUMPRODUCT(
        (IM!$F$2:$F$1812=A73) *
        ISNUMBER(SEARCH("HUB", IM!$AC$2:$AC$1812)) *
        (IM!$X$2:$X$1812&gt;=$A$1) *
        (IM!$X$2:$X$1812&lt;=$B$1)*(W73="HUB")
    ) &gt; 0
), "HUB", "")</f>
        <v/>
      </c>
      <c r="O73" s="349">
        <f>IF(I73="","未到店",
IF(AND(S73&gt;I73, R73="STAR", NOT(AND(G73&lt;&gt;"萊到店 WebPOS", Q73&lt;&gt;"EDC"))), "完工已補裝",
IF(AND(G73&lt;&gt;"萊到店 WebPOS", Q73&lt;&gt;"EDC"), "EDC異常",
IF(AND(W73="HUB", N73=""), "HUB異常",
IF(OR(AND(Z73="STAR", R73="STAR"), AND(Z73&lt;&gt;"STAR", R73="")), "已完工", "STAR異常")
))))</f>
        <v/>
      </c>
      <c r="P73" s="225">
        <f>(TEXT(I73,"yyyymmdd"))&amp;$S$2&amp;A73&amp;$S$2&amp;B73&amp;$Q$2</f>
        <v/>
      </c>
      <c r="Q73" s="335">
        <f t="array" ref="Q73">IF(AND(SUMPRODUCT((IM!$F$2:$F$1812=A73)*(ISNUMBER(SEARCH("EDC", IM!$AC$2:$AC$1812))))&gt;0), "EDC", "")</f>
        <v/>
      </c>
      <c r="R73" s="336">
        <f t="array" ref="R73">IF(AND(SUMPRODUCT((IM!$F$2:$F$1812=A73)*(ISNUMBER(SEARCH("STAR", IM!$AC$2:$AC$1812))))&gt;0), "STAR", "")</f>
        <v/>
      </c>
      <c r="S73" s="337">
        <f t="array" ref="S73">IFERROR(INDEX(IM!$X$2:$X$595, MATCH(1, (IM!$F$2:$F$595=A73) * (ISNUMBER(SEARCH($D$1, IM!$AC$2:$AC$595))), 0)), "")</f>
        <v/>
      </c>
      <c r="T73" s="333">
        <f>IF(AND(X73&lt;&gt;"", Y73&lt;&gt;""), 2, IF(OR(X73&lt;&gt;"", Y73&lt;&gt;""), 1, 0))</f>
        <v/>
      </c>
      <c r="U73" s="333" t="n"/>
      <c r="V73" s="351">
        <f>IF(OR(R73="STAR", T73="", U73=""), T73,
"總數：" &amp; T73 &amp; CHAR(10) &amp;
"已維修：" &amp; U73 &amp; CHAR(10) &amp;
"未更換：" &amp; (T73 - U73))</f>
        <v/>
      </c>
      <c r="W73" s="338">
        <f>IF(VLOOKUP(A73,'0919門市清單主檔'!B:E,4,FALSE)=0,"",VLOOKUP(A73,'0919門市清單主檔'!B:E,4,FALSE))</f>
        <v/>
      </c>
      <c r="X73" s="230" t="inlineStr">
        <is>
          <t>8155001788</t>
        </is>
      </c>
      <c r="Y73" s="231" t="inlineStr">
        <is>
          <t>8155002214</t>
        </is>
      </c>
      <c r="Z73" s="231">
        <f>IF(T73&gt;0,"STAR","")</f>
        <v/>
      </c>
    </row>
    <row r="74" ht="15.75" customHeight="1" s="127">
      <c r="A74" s="165" t="n">
        <v>4312</v>
      </c>
      <c r="B74" s="166">
        <f>VLOOKUP(A74,'0919門市清單主檔'!B:C,2,FALSE)</f>
        <v/>
      </c>
      <c r="C74" s="167">
        <f>VLOOKUP($A74,'0919門市清單主檔'!B:V,20,FALSE)</f>
        <v/>
      </c>
      <c r="D74" s="168">
        <f>VLOOKUP($A74,'0919門市清單主檔'!B:V,21,FALSE)</f>
        <v/>
      </c>
      <c r="E74" s="169">
        <f>VLOOKUP(D74,區域表!A:B,2,FALSE)</f>
        <v/>
      </c>
      <c r="F74" s="170">
        <f>IFERROR(IF(VLOOKUP(A74,門市狀態!A:D,4,FALSE)=0,"",VLOOKUP(A74,門市狀態!A:D,4,FALSE)),"")</f>
        <v/>
      </c>
      <c r="G74" s="171" t="n"/>
      <c r="H74" s="172">
        <f>IF(I74&gt;0,(TEXT(I74,"yyyymmdd")&amp;$S$2&amp;A74&amp;$S$2&amp;B74&amp;$Q$2),"")</f>
        <v/>
      </c>
      <c r="I74" s="175">
        <f t="array" ref="I74">IF(AND(SUMPRODUCT((IM!$F$2:$F$1812=A74)*(ISNUMBER(SEARCH("PMQ2", IM!$AC$2:$AC$1812))))&gt;0), "PMQ2", "")</f>
        <v/>
      </c>
      <c r="J74" s="174">
        <f t="array" ref="J74">IFERROR(INDEX(IM!$AM$2:$AM$9964, MATCH(1, (IM!$F$2:$F$9964=A74) * (ISNUMBER(SEARCH($C$1, IM!$AC$2:$AC$9964))), 0)), "")</f>
        <v/>
      </c>
      <c r="K74" s="145">
        <f t="array" ref="K74">SUMPRODUCT((IM!$F$2:$F$9812=A74)*(IM!$AD$2:$AD$9812="O")*(ISNUMBER(SEARCH("PMQ2", IM!$AC$2:$AC$9812))))</f>
        <v/>
      </c>
      <c r="L74" s="208">
        <f t="array" ref="L74">IF(K74&gt;0,IFERROR(HYPERLINK("#'IM'!AC"&amp;MATCH(1,(IM!$F$1:$F$7512=A74)*(ISNUMBER(SEARCH("PMQ2",IM!$AC$1:$AC$7512))),0),"檢核"),"未登錄"),"")</f>
        <v/>
      </c>
      <c r="M74" s="347">
        <f>Q74&amp;IF(R74&lt;&gt;"",$P$2,"")&amp;R74</f>
        <v/>
      </c>
      <c r="N74" s="318">
        <f t="array" ref="N74">IF(AND(
    SUMPRODUCT(
        (IM!$F$2:$F$1812=A74) *
        ISNUMBER(SEARCH("HUB", IM!$AC$2:$AC$1812)) *
        (IM!$X$2:$X$1812&gt;=$A$1) *
        (IM!$X$2:$X$1812&lt;=$B$1)*(W74="HUB")
    ) &gt; 0
), "HUB", "")</f>
        <v/>
      </c>
      <c r="O74" s="349">
        <f>IF(I74="","未到店",
IF(AND(S74&gt;I74, R74="STAR", NOT(AND(G74&lt;&gt;"萊到店 WebPOS", Q74&lt;&gt;"EDC"))), "完工已補裝",
IF(AND(G74&lt;&gt;"萊到店 WebPOS", Q74&lt;&gt;"EDC"), "EDC異常",
IF(AND(W74="HUB", N74=""), "HUB異常",
IF(OR(AND(Z74="STAR", R74="STAR"), AND(Z74&lt;&gt;"STAR", R74="")), "已完工", "STAR異常")
))))</f>
        <v/>
      </c>
      <c r="P74" s="225">
        <f>(TEXT(I74,"yyyymmdd"))&amp;$S$2&amp;A74&amp;$S$2&amp;B74&amp;$Q$2</f>
        <v/>
      </c>
      <c r="Q74" s="335">
        <f t="array" ref="Q74">IF(AND(SUMPRODUCT((IM!$F$2:$F$1812=A74)*(ISNUMBER(SEARCH("EDC", IM!$AC$2:$AC$1812))))&gt;0), "EDC", "")</f>
        <v/>
      </c>
      <c r="R74" s="336">
        <f t="array" ref="R74">IF(AND(SUMPRODUCT((IM!$F$2:$F$1812=A74)*(ISNUMBER(SEARCH("STAR", IM!$AC$2:$AC$1812))))&gt;0), "STAR", "")</f>
        <v/>
      </c>
      <c r="S74" s="337">
        <f t="array" ref="S74">IFERROR(INDEX(IM!$X$2:$X$595, MATCH(1, (IM!$F$2:$F$595=A74) * (ISNUMBER(SEARCH($D$1, IM!$AC$2:$AC$595))), 0)), "")</f>
        <v/>
      </c>
      <c r="T74" s="333">
        <f>IF(AND(X74&lt;&gt;"", Y74&lt;&gt;""), 2, IF(OR(X74&lt;&gt;"", Y74&lt;&gt;""), 1, 0))</f>
        <v/>
      </c>
      <c r="U74" s="333" t="n"/>
      <c r="V74" s="351">
        <f>IF(OR(R74="STAR", T74="", U74=""), T74,
"總數：" &amp; T74 &amp; CHAR(10) &amp;
"已維修：" &amp; U74 &amp; CHAR(10) &amp;
"未更換：" &amp; (T74 - U74))</f>
        <v/>
      </c>
      <c r="W74" s="338">
        <f>IF(VLOOKUP(A74,'0919門市清單主檔'!B:E,4,FALSE)=0,"",VLOOKUP(A74,'0919門市清單主檔'!B:E,4,FALSE))</f>
        <v/>
      </c>
      <c r="X74" s="230" t="inlineStr">
        <is>
          <t>8155000774</t>
        </is>
      </c>
      <c r="Y74" s="231" t="inlineStr">
        <is>
          <t>8155000775</t>
        </is>
      </c>
      <c r="Z74" s="231">
        <f>IF(T74&gt;0,"STAR","")</f>
        <v/>
      </c>
    </row>
    <row r="75" ht="15.75" customHeight="1" s="127">
      <c r="A75" s="165" t="n">
        <v>4406</v>
      </c>
      <c r="B75" s="166">
        <f>VLOOKUP(A75,'0919門市清單主檔'!B:C,2,FALSE)</f>
        <v/>
      </c>
      <c r="C75" s="167">
        <f>VLOOKUP($A75,'0919門市清單主檔'!B:V,20,FALSE)</f>
        <v/>
      </c>
      <c r="D75" s="168">
        <f>VLOOKUP($A75,'0919門市清單主檔'!B:V,21,FALSE)</f>
        <v/>
      </c>
      <c r="E75" s="169">
        <f>VLOOKUP(D75,區域表!A:B,2,FALSE)</f>
        <v/>
      </c>
      <c r="F75" s="170">
        <f>IFERROR(IF(VLOOKUP(A75,門市狀態!A:D,4,FALSE)=0,"",VLOOKUP(A75,門市狀態!A:D,4,FALSE)),"")</f>
        <v/>
      </c>
      <c r="G75" s="171" t="n"/>
      <c r="H75" s="172">
        <f>IF(I75&gt;0,(TEXT(I75,"yyyymmdd")&amp;$S$2&amp;A75&amp;$S$2&amp;B75&amp;$Q$2),"")</f>
        <v/>
      </c>
      <c r="I75" s="175">
        <f t="array" ref="I75">IF(AND(SUMPRODUCT((IM!$F$2:$F$1812=A75)*(ISNUMBER(SEARCH("PMQ2", IM!$AC$2:$AC$1812))))&gt;0), "PMQ2", "")</f>
        <v/>
      </c>
      <c r="J75" s="174">
        <f t="array" ref="J75">IFERROR(INDEX(IM!$AM$2:$AM$9964, MATCH(1, (IM!$F$2:$F$9964=A75) * (ISNUMBER(SEARCH($C$1, IM!$AC$2:$AC$9964))), 0)), "")</f>
        <v/>
      </c>
      <c r="K75" s="145">
        <f t="array" ref="K75">SUMPRODUCT((IM!$F$2:$F$9812=A75)*(IM!$AD$2:$AD$9812="O")*(ISNUMBER(SEARCH("PMQ2", IM!$AC$2:$AC$9812))))</f>
        <v/>
      </c>
      <c r="L75" s="208">
        <f t="array" ref="L75">IF(K75&gt;0,IFERROR(HYPERLINK("#'IM'!AC"&amp;MATCH(1,(IM!$F$1:$F$7512=A75)*(ISNUMBER(SEARCH("PMQ2",IM!$AC$1:$AC$7512))),0),"檢核"),"未登錄"),"")</f>
        <v/>
      </c>
      <c r="M75" s="347">
        <f>Q75&amp;IF(R75&lt;&gt;"",$P$2,"")&amp;R75</f>
        <v/>
      </c>
      <c r="N75" s="318">
        <f t="array" ref="N75">IF(AND(
    SUMPRODUCT(
        (IM!$F$2:$F$1812=A75) *
        ISNUMBER(SEARCH("HUB", IM!$AC$2:$AC$1812)) *
        (IM!$X$2:$X$1812&gt;=$A$1) *
        (IM!$X$2:$X$1812&lt;=$B$1)*(W75="HUB")
    ) &gt; 0
), "HUB", "")</f>
        <v/>
      </c>
      <c r="O75" s="349">
        <f>IF(I75="","未到店",
IF(AND(S75&gt;I75, R75="STAR", NOT(AND(G75&lt;&gt;"萊到店 WebPOS", Q75&lt;&gt;"EDC"))), "完工已補裝",
IF(AND(G75&lt;&gt;"萊到店 WebPOS", Q75&lt;&gt;"EDC"), "EDC異常",
IF(AND(W75="HUB", N75=""), "HUB異常",
IF(OR(AND(Z75="STAR", R75="STAR"), AND(Z75&lt;&gt;"STAR", R75="")), "已完工", "STAR異常")
))))</f>
        <v/>
      </c>
      <c r="P75" s="225">
        <f>(TEXT(I75,"yyyymmdd"))&amp;$S$2&amp;A75&amp;$S$2&amp;B75&amp;$Q$2</f>
        <v/>
      </c>
      <c r="Q75" s="335">
        <f t="array" ref="Q75">IF(AND(SUMPRODUCT((IM!$F$2:$F$1812=A75)*(ISNUMBER(SEARCH("EDC", IM!$AC$2:$AC$1812))))&gt;0), "EDC", "")</f>
        <v/>
      </c>
      <c r="R75" s="336">
        <f t="array" ref="R75">IF(AND(SUMPRODUCT((IM!$F$2:$F$1812=A75)*(ISNUMBER(SEARCH("STAR", IM!$AC$2:$AC$1812))))&gt;0), "STAR", "")</f>
        <v/>
      </c>
      <c r="S75" s="337">
        <f t="array" ref="S75">IFERROR(INDEX(IM!$X$2:$X$595, MATCH(1, (IM!$F$2:$F$595=A75) * (ISNUMBER(SEARCH($D$1, IM!$AC$2:$AC$595))), 0)), "")</f>
        <v/>
      </c>
      <c r="T75" s="333">
        <f>IF(AND(X75&lt;&gt;"", Y75&lt;&gt;""), 2, IF(OR(X75&lt;&gt;"", Y75&lt;&gt;""), 1, 0))</f>
        <v/>
      </c>
      <c r="U75" s="333" t="n"/>
      <c r="V75" s="351">
        <f>IF(OR(R75="STAR", T75="", U75=""), T75,
"總數：" &amp; T75 &amp; CHAR(10) &amp;
"已維修：" &amp; U75 &amp; CHAR(10) &amp;
"未更換：" &amp; (T75 - U75))</f>
        <v/>
      </c>
      <c r="W75" s="338">
        <f>IF(VLOOKUP(A75,'0919門市清單主檔'!B:E,4,FALSE)=0,"",VLOOKUP(A75,'0919門市清單主檔'!B:E,4,FALSE))</f>
        <v/>
      </c>
      <c r="Y75" s="231" t="n"/>
      <c r="Z75" s="231">
        <f>IF(T75&gt;0,"STAR","")</f>
        <v/>
      </c>
    </row>
    <row r="76" ht="15.75" customHeight="1" s="127">
      <c r="A76" s="165" t="n">
        <v>4025</v>
      </c>
      <c r="B76" s="166">
        <f>VLOOKUP(A76,'0919門市清單主檔'!B:C,2,FALSE)</f>
        <v/>
      </c>
      <c r="C76" s="167">
        <f>VLOOKUP($A76,'0919門市清單主檔'!B:V,20,FALSE)</f>
        <v/>
      </c>
      <c r="D76" s="168">
        <f>VLOOKUP($A76,'0919門市清單主檔'!B:V,21,FALSE)</f>
        <v/>
      </c>
      <c r="E76" s="169">
        <f>VLOOKUP(D76,區域表!A:B,2,FALSE)</f>
        <v/>
      </c>
      <c r="F76" s="170">
        <f>IFERROR(IF(VLOOKUP(A76,門市狀態!A:D,4,FALSE)=0,"",VLOOKUP(A76,門市狀態!A:D,4,FALSE)),"")</f>
        <v/>
      </c>
      <c r="G76" s="171" t="n"/>
      <c r="H76" s="172">
        <f>IF(I76&gt;0,(TEXT(I76,"yyyymmdd")&amp;$S$2&amp;A76&amp;$S$2&amp;B76&amp;$Q$2),"")</f>
        <v/>
      </c>
      <c r="I76" s="175">
        <f t="array" ref="I76">IF(AND(SUMPRODUCT((IM!$F$2:$F$1812=A76)*(ISNUMBER(SEARCH("PMQ2", IM!$AC$2:$AC$1812))))&gt;0), "PMQ2", "")</f>
        <v/>
      </c>
      <c r="J76" s="174">
        <f t="array" ref="J76">IFERROR(INDEX(IM!$AM$2:$AM$9964, MATCH(1, (IM!$F$2:$F$9964=A76) * (ISNUMBER(SEARCH($C$1, IM!$AC$2:$AC$9964))), 0)), "")</f>
        <v/>
      </c>
      <c r="K76" s="145">
        <f t="array" ref="K76">SUMPRODUCT((IM!$F$2:$F$9812=A76)*(IM!$AD$2:$AD$9812="O")*(ISNUMBER(SEARCH("PMQ2", IM!$AC$2:$AC$9812))))</f>
        <v/>
      </c>
      <c r="L76" s="208">
        <f t="array" ref="L76">IF(K76&gt;0,IFERROR(HYPERLINK("#'IM'!AC"&amp;MATCH(1,(IM!$F$1:$F$7512=A76)*(ISNUMBER(SEARCH("PMQ2",IM!$AC$1:$AC$7512))),0),"檢核"),"未登錄"),"")</f>
        <v/>
      </c>
      <c r="M76" s="347">
        <f>Q76&amp;IF(R76&lt;&gt;"",$P$2,"")&amp;R76</f>
        <v/>
      </c>
      <c r="N76" s="318">
        <f t="array" ref="N76">IF(AND(
    SUMPRODUCT(
        (IM!$F$2:$F$1812=A76) *
        ISNUMBER(SEARCH("HUB", IM!$AC$2:$AC$1812)) *
        (IM!$X$2:$X$1812&gt;=$A$1) *
        (IM!$X$2:$X$1812&lt;=$B$1)*(W76="HUB")
    ) &gt; 0
), "HUB", "")</f>
        <v/>
      </c>
      <c r="O76" s="349">
        <f>IF(I76="","未到店",
IF(AND(S76&gt;I76, R76="STAR", NOT(AND(G76&lt;&gt;"萊到店 WebPOS", Q76&lt;&gt;"EDC"))), "完工已補裝",
IF(AND(G76&lt;&gt;"萊到店 WebPOS", Q76&lt;&gt;"EDC"), "EDC異常",
IF(AND(W76="HUB", N76=""), "HUB異常",
IF(OR(AND(Z76="STAR", R76="STAR"), AND(Z76&lt;&gt;"STAR", R76="")), "已完工", "STAR異常")
))))</f>
        <v/>
      </c>
      <c r="P76" s="225">
        <f>(TEXT(I76,"yyyymmdd"))&amp;$S$2&amp;A76&amp;$S$2&amp;B76&amp;$Q$2</f>
        <v/>
      </c>
      <c r="Q76" s="335">
        <f t="array" ref="Q76">IF(AND(SUMPRODUCT((IM!$F$2:$F$1812=A76)*(ISNUMBER(SEARCH("EDC", IM!$AC$2:$AC$1812))))&gt;0), "EDC", "")</f>
        <v/>
      </c>
      <c r="R76" s="336">
        <f t="array" ref="R76">IF(AND(SUMPRODUCT((IM!$F$2:$F$1812=A76)*(ISNUMBER(SEARCH("STAR", IM!$AC$2:$AC$1812))))&gt;0), "STAR", "")</f>
        <v/>
      </c>
      <c r="S76" s="337">
        <f t="array" ref="S76">IFERROR(INDEX(IM!$X$2:$X$595, MATCH(1, (IM!$F$2:$F$595=A76) * (ISNUMBER(SEARCH($D$1, IM!$AC$2:$AC$595))), 0)), "")</f>
        <v/>
      </c>
      <c r="T76" s="333">
        <f>IF(AND(X76&lt;&gt;"", Y76&lt;&gt;""), 2, IF(OR(X76&lt;&gt;"", Y76&lt;&gt;""), 1, 0))</f>
        <v/>
      </c>
      <c r="U76" s="333" t="n"/>
      <c r="V76" s="351">
        <f>IF(OR(R76="STAR", T76="", U76=""), T76,
"總數：" &amp; T76 &amp; CHAR(10) &amp;
"已維修：" &amp; U76 &amp; CHAR(10) &amp;
"未更換：" &amp; (T76 - U76))</f>
        <v/>
      </c>
      <c r="W76" s="338">
        <f>IF(VLOOKUP(A76,'0919門市清單主檔'!B:E,4,FALSE)=0,"",VLOOKUP(A76,'0919門市清單主檔'!B:E,4,FALSE))</f>
        <v/>
      </c>
      <c r="X76" s="230" t="inlineStr">
        <is>
          <t>8155001256</t>
        </is>
      </c>
      <c r="Y76" s="231" t="inlineStr">
        <is>
          <t>8155001257</t>
        </is>
      </c>
      <c r="Z76" s="231">
        <f>IF(T76&gt;0,"STAR","")</f>
        <v/>
      </c>
    </row>
    <row r="77" ht="15.75" customHeight="1" s="127">
      <c r="A77" s="165" t="n">
        <v>4163</v>
      </c>
      <c r="B77" s="166">
        <f>VLOOKUP(A77,'0919門市清單主檔'!B:C,2,FALSE)</f>
        <v/>
      </c>
      <c r="C77" s="167">
        <f>VLOOKUP($A77,'0919門市清單主檔'!B:V,20,FALSE)</f>
        <v/>
      </c>
      <c r="D77" s="168">
        <f>VLOOKUP($A77,'0919門市清單主檔'!B:V,21,FALSE)</f>
        <v/>
      </c>
      <c r="E77" s="169">
        <f>VLOOKUP(D77,區域表!A:B,2,FALSE)</f>
        <v/>
      </c>
      <c r="F77" s="170">
        <f>IFERROR(IF(VLOOKUP(A77,門市狀態!A:D,4,FALSE)=0,"",VLOOKUP(A77,門市狀態!A:D,4,FALSE)),"")</f>
        <v/>
      </c>
      <c r="G77" s="171" t="n"/>
      <c r="H77" s="172">
        <f>IF(I77&gt;0,(TEXT(I77,"yyyymmdd")&amp;$S$2&amp;A77&amp;$S$2&amp;B77&amp;$Q$2),"")</f>
        <v/>
      </c>
      <c r="I77" s="175">
        <f t="array" ref="I77">IF(AND(SUMPRODUCT((IM!$F$2:$F$1812=A77)*(ISNUMBER(SEARCH("PMQ2", IM!$AC$2:$AC$1812))))&gt;0), "PMQ2", "")</f>
        <v/>
      </c>
      <c r="J77" s="174">
        <f t="array" ref="J77">IFERROR(INDEX(IM!$AM$2:$AM$9964, MATCH(1, (IM!$F$2:$F$9964=A77) * (ISNUMBER(SEARCH($C$1, IM!$AC$2:$AC$9964))), 0)), "")</f>
        <v/>
      </c>
      <c r="K77" s="145">
        <f t="array" ref="K77">SUMPRODUCT((IM!$F$2:$F$9812=A77)*(IM!$AD$2:$AD$9812="O")*(ISNUMBER(SEARCH("PMQ2", IM!$AC$2:$AC$9812))))</f>
        <v/>
      </c>
      <c r="L77" s="208">
        <f t="array" ref="L77">IF(K77&gt;0,IFERROR(HYPERLINK("#'IM'!AC"&amp;MATCH(1,(IM!$F$1:$F$7512=A77)*(ISNUMBER(SEARCH("PMQ2",IM!$AC$1:$AC$7512))),0),"檢核"),"未登錄"),"")</f>
        <v/>
      </c>
      <c r="M77" s="347">
        <f>Q77&amp;IF(R77&lt;&gt;"",$P$2,"")&amp;R77</f>
        <v/>
      </c>
      <c r="N77" s="318">
        <f t="array" ref="N77">IF(AND(
    SUMPRODUCT(
        (IM!$F$2:$F$1812=A77) *
        ISNUMBER(SEARCH("HUB", IM!$AC$2:$AC$1812)) *
        (IM!$X$2:$X$1812&gt;=$A$1) *
        (IM!$X$2:$X$1812&lt;=$B$1)*(W77="HUB")
    ) &gt; 0
), "HUB", "")</f>
        <v/>
      </c>
      <c r="O77" s="349">
        <f>IF(I77="","未到店",
IF(AND(S77&gt;I77, R77="STAR", NOT(AND(G77&lt;&gt;"萊到店 WebPOS", Q77&lt;&gt;"EDC"))), "完工已補裝",
IF(AND(G77&lt;&gt;"萊到店 WebPOS", Q77&lt;&gt;"EDC"), "EDC異常",
IF(AND(W77="HUB", N77=""), "HUB異常",
IF(OR(AND(Z77="STAR", R77="STAR"), AND(Z77&lt;&gt;"STAR", R77="")), "已完工", "STAR異常")
))))</f>
        <v/>
      </c>
      <c r="P77" s="225">
        <f>(TEXT(I77,"yyyymmdd"))&amp;$S$2&amp;A77&amp;$S$2&amp;B77&amp;$Q$2</f>
        <v/>
      </c>
      <c r="Q77" s="335">
        <f t="array" ref="Q77">IF(AND(SUMPRODUCT((IM!$F$2:$F$1812=A77)*(ISNUMBER(SEARCH("EDC", IM!$AC$2:$AC$1812))))&gt;0), "EDC", "")</f>
        <v/>
      </c>
      <c r="R77" s="336">
        <f t="array" ref="R77">IF(AND(SUMPRODUCT((IM!$F$2:$F$1812=A77)*(ISNUMBER(SEARCH("STAR", IM!$AC$2:$AC$1812))))&gt;0), "STAR", "")</f>
        <v/>
      </c>
      <c r="S77" s="337">
        <f t="array" ref="S77">IFERROR(INDEX(IM!$X$2:$X$595, MATCH(1, (IM!$F$2:$F$595=A77) * (ISNUMBER(SEARCH($D$1, IM!$AC$2:$AC$595))), 0)), "")</f>
        <v/>
      </c>
      <c r="T77" s="333">
        <f>IF(AND(X77&lt;&gt;"", Y77&lt;&gt;""), 2, IF(OR(X77&lt;&gt;"", Y77&lt;&gt;""), 1, 0))</f>
        <v/>
      </c>
      <c r="U77" s="333" t="n"/>
      <c r="V77" s="351">
        <f>IF(OR(R77="STAR", T77="", U77=""), T77,
"總數：" &amp; T77 &amp; CHAR(10) &amp;
"已維修：" &amp; U77 &amp; CHAR(10) &amp;
"未更換：" &amp; (T77 - U77))</f>
        <v/>
      </c>
      <c r="W77" s="338">
        <f>IF(VLOOKUP(A77,'0919門市清單主檔'!B:E,4,FALSE)=0,"",VLOOKUP(A77,'0919門市清單主檔'!B:E,4,FALSE))</f>
        <v/>
      </c>
      <c r="X77" s="230" t="inlineStr">
        <is>
          <t>8155000269</t>
        </is>
      </c>
      <c r="Y77" s="231" t="inlineStr">
        <is>
          <t>8155000270</t>
        </is>
      </c>
      <c r="Z77" s="231">
        <f>IF(T77&gt;0,"STAR","")</f>
        <v/>
      </c>
    </row>
    <row r="78" ht="15.75" customHeight="1" s="127">
      <c r="A78" s="165" t="n">
        <v>2995</v>
      </c>
      <c r="B78" s="166">
        <f>VLOOKUP(A78,'0919門市清單主檔'!B:C,2,FALSE)</f>
        <v/>
      </c>
      <c r="C78" s="167">
        <f>VLOOKUP($A78,'0919門市清單主檔'!B:V,20,FALSE)</f>
        <v/>
      </c>
      <c r="D78" s="168">
        <f>VLOOKUP($A78,'0919門市清單主檔'!B:V,21,FALSE)</f>
        <v/>
      </c>
      <c r="E78" s="169">
        <f>VLOOKUP(D78,區域表!A:B,2,FALSE)</f>
        <v/>
      </c>
      <c r="F78" s="170">
        <f>IFERROR(IF(VLOOKUP(A78,門市狀態!A:D,4,FALSE)=0,"",VLOOKUP(A78,門市狀態!A:D,4,FALSE)),"")</f>
        <v/>
      </c>
      <c r="G78" s="171" t="n"/>
      <c r="H78" s="172">
        <f>IF(I78&gt;0,(TEXT(I78,"yyyymmdd")&amp;$S$2&amp;A78&amp;$S$2&amp;B78&amp;$Q$2),"")</f>
        <v/>
      </c>
      <c r="I78" s="175">
        <f t="array" ref="I78">IF(AND(SUMPRODUCT((IM!$F$2:$F$1812=A78)*(ISNUMBER(SEARCH("PMQ2", IM!$AC$2:$AC$1812))))&gt;0), "PMQ2", "")</f>
        <v/>
      </c>
      <c r="J78" s="174">
        <f t="array" ref="J78">IFERROR(INDEX(IM!$AM$2:$AM$9964, MATCH(1, (IM!$F$2:$F$9964=A78) * (ISNUMBER(SEARCH($C$1, IM!$AC$2:$AC$9964))), 0)), "")</f>
        <v/>
      </c>
      <c r="K78" s="145">
        <f t="array" ref="K78">SUMPRODUCT((IM!$F$2:$F$9812=A78)*(IM!$AD$2:$AD$9812="O")*(ISNUMBER(SEARCH("PMQ2", IM!$AC$2:$AC$9812))))</f>
        <v/>
      </c>
      <c r="L78" s="208">
        <f t="array" ref="L78">IF(K78&gt;0,IFERROR(HYPERLINK("#'IM'!AC"&amp;MATCH(1,(IM!$F$1:$F$7512=A78)*(ISNUMBER(SEARCH("PMQ2",IM!$AC$1:$AC$7512))),0),"檢核"),"未登錄"),"")</f>
        <v/>
      </c>
      <c r="M78" s="347">
        <f>Q78&amp;IF(R78&lt;&gt;"",$P$2,"")&amp;R78</f>
        <v/>
      </c>
      <c r="N78" s="318">
        <f t="array" ref="N78">IF(AND(
    SUMPRODUCT(
        (IM!$F$2:$F$1812=A78) *
        ISNUMBER(SEARCH("HUB", IM!$AC$2:$AC$1812)) *
        (IM!$X$2:$X$1812&gt;=$A$1) *
        (IM!$X$2:$X$1812&lt;=$B$1)*(W78="HUB")
    ) &gt; 0
), "HUB", "")</f>
        <v/>
      </c>
      <c r="O78" s="349">
        <f>IF(I78="","未到店",
IF(AND(S78&gt;I78, R78="STAR", NOT(AND(G78&lt;&gt;"萊到店 WebPOS", Q78&lt;&gt;"EDC"))), "完工已補裝",
IF(AND(G78&lt;&gt;"萊到店 WebPOS", Q78&lt;&gt;"EDC"), "EDC異常",
IF(AND(W78="HUB", N78=""), "HUB異常",
IF(OR(AND(Z78="STAR", R78="STAR"), AND(Z78&lt;&gt;"STAR", R78="")), "已完工", "STAR異常")
))))</f>
        <v/>
      </c>
      <c r="P78" s="225">
        <f>(TEXT(I78,"yyyymmdd"))&amp;$S$2&amp;A78&amp;$S$2&amp;B78&amp;$Q$2</f>
        <v/>
      </c>
      <c r="Q78" s="335">
        <f t="array" ref="Q78">IF(AND(SUMPRODUCT((IM!$F$2:$F$1812=A78)*(ISNUMBER(SEARCH("EDC", IM!$AC$2:$AC$1812))))&gt;0), "EDC", "")</f>
        <v/>
      </c>
      <c r="R78" s="336">
        <f t="array" ref="R78">IF(AND(SUMPRODUCT((IM!$F$2:$F$1812=A78)*(ISNUMBER(SEARCH("STAR", IM!$AC$2:$AC$1812))))&gt;0), "STAR", "")</f>
        <v/>
      </c>
      <c r="S78" s="337">
        <f t="array" ref="S78">IFERROR(INDEX(IM!$X$2:$X$595, MATCH(1, (IM!$F$2:$F$595=A78) * (ISNUMBER(SEARCH($D$1, IM!$AC$2:$AC$595))), 0)), "")</f>
        <v/>
      </c>
      <c r="T78" s="333">
        <f>IF(AND(X78&lt;&gt;"", Y78&lt;&gt;""), 2, IF(OR(X78&lt;&gt;"", Y78&lt;&gt;""), 1, 0))</f>
        <v/>
      </c>
      <c r="U78" s="333" t="n"/>
      <c r="V78" s="351">
        <f>IF(OR(R78="STAR", T78="", U78=""), T78,
"總數：" &amp; T78 &amp; CHAR(10) &amp;
"已維修：" &amp; U78 &amp; CHAR(10) &amp;
"未更換：" &amp; (T78 - U78))</f>
        <v/>
      </c>
      <c r="W78" s="338">
        <f>IF(VLOOKUP(A78,'0919門市清單主檔'!B:E,4,FALSE)=0,"",VLOOKUP(A78,'0919門市清單主檔'!B:E,4,FALSE))</f>
        <v/>
      </c>
      <c r="X78" s="230" t="inlineStr">
        <is>
          <t>8155001938</t>
        </is>
      </c>
      <c r="Y78" s="231" t="inlineStr">
        <is>
          <t>8155001939</t>
        </is>
      </c>
      <c r="Z78" s="231">
        <f>IF(T78&gt;0,"STAR","")</f>
        <v/>
      </c>
    </row>
    <row r="79" ht="15.75" customHeight="1" s="127">
      <c r="A79" s="165" t="n">
        <v>3878</v>
      </c>
      <c r="B79" s="166">
        <f>VLOOKUP(A79,'0919門市清單主檔'!B:C,2,FALSE)</f>
        <v/>
      </c>
      <c r="C79" s="167">
        <f>VLOOKUP($A79,'0919門市清單主檔'!B:V,20,FALSE)</f>
        <v/>
      </c>
      <c r="D79" s="168">
        <f>VLOOKUP($A79,'0919門市清單主檔'!B:V,21,FALSE)</f>
        <v/>
      </c>
      <c r="E79" s="169">
        <f>VLOOKUP(D79,區域表!A:B,2,FALSE)</f>
        <v/>
      </c>
      <c r="F79" s="170">
        <f>IFERROR(IF(VLOOKUP(A79,門市狀態!A:D,4,FALSE)=0,"",VLOOKUP(A79,門市狀態!A:D,4,FALSE)),"")</f>
        <v/>
      </c>
      <c r="G79" s="171" t="n"/>
      <c r="H79" s="172">
        <f>IF(I79&gt;0,(TEXT(I79,"yyyymmdd")&amp;$S$2&amp;A79&amp;$S$2&amp;B79&amp;$Q$2),"")</f>
        <v/>
      </c>
      <c r="I79" s="175">
        <f t="array" ref="I79">IF(AND(SUMPRODUCT((IM!$F$2:$F$1812=A79)*(ISNUMBER(SEARCH("PMQ2", IM!$AC$2:$AC$1812))))&gt;0), "PMQ2", "")</f>
        <v/>
      </c>
      <c r="J79" s="174">
        <f t="array" ref="J79">IFERROR(INDEX(IM!$AM$2:$AM$9964, MATCH(1, (IM!$F$2:$F$9964=A79) * (ISNUMBER(SEARCH($C$1, IM!$AC$2:$AC$9964))), 0)), "")</f>
        <v/>
      </c>
      <c r="K79" s="145">
        <f t="array" ref="K79">SUMPRODUCT((IM!$F$2:$F$9812=A79)*(IM!$AD$2:$AD$9812="O")*(ISNUMBER(SEARCH("PMQ2", IM!$AC$2:$AC$9812))))</f>
        <v/>
      </c>
      <c r="L79" s="208">
        <f t="array" ref="L79">IF(K79&gt;0,IFERROR(HYPERLINK("#'IM'!AC"&amp;MATCH(1,(IM!$F$1:$F$7512=A79)*(ISNUMBER(SEARCH("PMQ2",IM!$AC$1:$AC$7512))),0),"檢核"),"未登錄"),"")</f>
        <v/>
      </c>
      <c r="M79" s="347">
        <f>Q79&amp;IF(R79&lt;&gt;"",$P$2,"")&amp;R79</f>
        <v/>
      </c>
      <c r="N79" s="318">
        <f t="array" ref="N79">IF(AND(
    SUMPRODUCT(
        (IM!$F$2:$F$1812=A79) *
        ISNUMBER(SEARCH("HUB", IM!$AC$2:$AC$1812)) *
        (IM!$X$2:$X$1812&gt;=$A$1) *
        (IM!$X$2:$X$1812&lt;=$B$1)*(W79="HUB")
    ) &gt; 0
), "HUB", "")</f>
        <v/>
      </c>
      <c r="O79" s="349">
        <f>IF(I79="","未到店",
IF(AND(S79&gt;I79, R79="STAR", NOT(AND(G79&lt;&gt;"萊到店 WebPOS", Q79&lt;&gt;"EDC"))), "完工已補裝",
IF(AND(G79&lt;&gt;"萊到店 WebPOS", Q79&lt;&gt;"EDC"), "EDC異常",
IF(AND(W79="HUB", N79=""), "HUB異常",
IF(OR(AND(Z79="STAR", R79="STAR"), AND(Z79&lt;&gt;"STAR", R79="")), "已完工", "STAR異常")
))))</f>
        <v/>
      </c>
      <c r="P79" s="225">
        <f>(TEXT(I79,"yyyymmdd"))&amp;$S$2&amp;A79&amp;$S$2&amp;B79&amp;$Q$2</f>
        <v/>
      </c>
      <c r="Q79" s="335">
        <f t="array" ref="Q79">IF(AND(SUMPRODUCT((IM!$F$2:$F$1812=A79)*(ISNUMBER(SEARCH("EDC", IM!$AC$2:$AC$1812))))&gt;0), "EDC", "")</f>
        <v/>
      </c>
      <c r="R79" s="336">
        <f t="array" ref="R79">IF(AND(SUMPRODUCT((IM!$F$2:$F$1812=A79)*(ISNUMBER(SEARCH("STAR", IM!$AC$2:$AC$1812))))&gt;0), "STAR", "")</f>
        <v/>
      </c>
      <c r="S79" s="337">
        <f t="array" ref="S79">IFERROR(INDEX(IM!$X$2:$X$595, MATCH(1, (IM!$F$2:$F$595=A79) * (ISNUMBER(SEARCH($D$1, IM!$AC$2:$AC$595))), 0)), "")</f>
        <v/>
      </c>
      <c r="T79" s="333">
        <f>IF(AND(X79&lt;&gt;"", Y79&lt;&gt;""), 2, IF(OR(X79&lt;&gt;"", Y79&lt;&gt;""), 1, 0))</f>
        <v/>
      </c>
      <c r="U79" s="333" t="n"/>
      <c r="V79" s="351">
        <f>IF(OR(R79="STAR", T79="", U79=""), T79,
"總數：" &amp; T79 &amp; CHAR(10) &amp;
"已維修：" &amp; U79 &amp; CHAR(10) &amp;
"未更換：" &amp; (T79 - U79))</f>
        <v/>
      </c>
      <c r="W79" s="338">
        <f>IF(VLOOKUP(A79,'0919門市清單主檔'!B:E,4,FALSE)=0,"",VLOOKUP(A79,'0919門市清單主檔'!B:E,4,FALSE))</f>
        <v/>
      </c>
      <c r="X79" s="230" t="inlineStr">
        <is>
          <t>8155002268</t>
        </is>
      </c>
      <c r="Y79" s="231" t="n"/>
      <c r="Z79" s="231">
        <f>IF(T79&gt;0,"STAR","")</f>
        <v/>
      </c>
    </row>
    <row r="80" ht="15.75" customHeight="1" s="127">
      <c r="A80" s="165" t="n">
        <v>3652</v>
      </c>
      <c r="B80" s="166">
        <f>VLOOKUP(A80,'0919門市清單主檔'!B:C,2,FALSE)</f>
        <v/>
      </c>
      <c r="C80" s="167">
        <f>VLOOKUP($A80,'0919門市清單主檔'!B:V,20,FALSE)</f>
        <v/>
      </c>
      <c r="D80" s="168">
        <f>VLOOKUP($A80,'0919門市清單主檔'!B:V,21,FALSE)</f>
        <v/>
      </c>
      <c r="E80" s="169">
        <f>VLOOKUP(D80,區域表!A:B,2,FALSE)</f>
        <v/>
      </c>
      <c r="F80" s="170">
        <f>IFERROR(IF(VLOOKUP(A80,門市狀態!A:D,4,FALSE)=0,"",VLOOKUP(A80,門市狀態!A:D,4,FALSE)),"")</f>
        <v/>
      </c>
      <c r="G80" s="171" t="n"/>
      <c r="H80" s="172">
        <f>IF(I80&gt;0,(TEXT(I80,"yyyymmdd")&amp;$S$2&amp;A80&amp;$S$2&amp;B80&amp;$Q$2),"")</f>
        <v/>
      </c>
      <c r="I80" s="175">
        <f t="array" ref="I80">IF(AND(SUMPRODUCT((IM!$F$2:$F$1812=A80)*(ISNUMBER(SEARCH("PMQ2", IM!$AC$2:$AC$1812))))&gt;0), "PMQ2", "")</f>
        <v/>
      </c>
      <c r="J80" s="174">
        <f t="array" ref="J80">IFERROR(INDEX(IM!$AM$2:$AM$9964, MATCH(1, (IM!$F$2:$F$9964=A80) * (ISNUMBER(SEARCH($C$1, IM!$AC$2:$AC$9964))), 0)), "")</f>
        <v/>
      </c>
      <c r="K80" s="145">
        <f t="array" ref="K80">SUMPRODUCT((IM!$F$2:$F$9812=A80)*(IM!$AD$2:$AD$9812="O")*(ISNUMBER(SEARCH("PMQ2", IM!$AC$2:$AC$9812))))</f>
        <v/>
      </c>
      <c r="L80" s="208">
        <f t="array" ref="L80">IF(K80&gt;0,IFERROR(HYPERLINK("#'IM'!AC"&amp;MATCH(1,(IM!$F$1:$F$7512=A80)*(ISNUMBER(SEARCH("PMQ2",IM!$AC$1:$AC$7512))),0),"檢核"),"未登錄"),"")</f>
        <v/>
      </c>
      <c r="M80" s="347">
        <f>Q80&amp;IF(R80&lt;&gt;"",$P$2,"")&amp;R80</f>
        <v/>
      </c>
      <c r="N80" s="318">
        <f t="array" ref="N80">IF(AND(
    SUMPRODUCT(
        (IM!$F$2:$F$1812=A80) *
        ISNUMBER(SEARCH("HUB", IM!$AC$2:$AC$1812)) *
        (IM!$X$2:$X$1812&gt;=$A$1) *
        (IM!$X$2:$X$1812&lt;=$B$1)*(W80="HUB")
    ) &gt; 0
), "HUB", "")</f>
        <v/>
      </c>
      <c r="O80" s="349">
        <f>IF(I80="","未到店",
IF(AND(S80&gt;I80, R80="STAR", NOT(AND(G80&lt;&gt;"萊到店 WebPOS", Q80&lt;&gt;"EDC"))), "完工已補裝",
IF(AND(G80&lt;&gt;"萊到店 WebPOS", Q80&lt;&gt;"EDC"), "EDC異常",
IF(AND(W80="HUB", N80=""), "HUB異常",
IF(OR(AND(Z80="STAR", R80="STAR"), AND(Z80&lt;&gt;"STAR", R80="")), "已完工", "STAR異常")
))))</f>
        <v/>
      </c>
      <c r="P80" s="225">
        <f>(TEXT(I80,"yyyymmdd"))&amp;$S$2&amp;A80&amp;$S$2&amp;B80&amp;$Q$2</f>
        <v/>
      </c>
      <c r="Q80" s="335">
        <f t="array" ref="Q80">IF(AND(SUMPRODUCT((IM!$F$2:$F$1812=A80)*(ISNUMBER(SEARCH("EDC", IM!$AC$2:$AC$1812))))&gt;0), "EDC", "")</f>
        <v/>
      </c>
      <c r="R80" s="336">
        <f t="array" ref="R80">IF(AND(SUMPRODUCT((IM!$F$2:$F$1812=A80)*(ISNUMBER(SEARCH("STAR", IM!$AC$2:$AC$1812))))&gt;0), "STAR", "")</f>
        <v/>
      </c>
      <c r="S80" s="337">
        <f t="array" ref="S80">IFERROR(INDEX(IM!$X$2:$X$595, MATCH(1, (IM!$F$2:$F$595=A80) * (ISNUMBER(SEARCH($D$1, IM!$AC$2:$AC$595))), 0)), "")</f>
        <v/>
      </c>
      <c r="T80" s="333">
        <f>IF(AND(X80&lt;&gt;"", Y80&lt;&gt;""), 2, IF(OR(X80&lt;&gt;"", Y80&lt;&gt;""), 1, 0))</f>
        <v/>
      </c>
      <c r="U80" s="333" t="n"/>
      <c r="V80" s="351">
        <f>IF(OR(R80="STAR", T80="", U80=""), T80,
"總數：" &amp; T80 &amp; CHAR(10) &amp;
"已維修：" &amp; U80 &amp; CHAR(10) &amp;
"未更換：" &amp; (T80 - U80))</f>
        <v/>
      </c>
      <c r="W80" s="338">
        <f>IF(VLOOKUP(A80,'0919門市清單主檔'!B:E,4,FALSE)=0,"",VLOOKUP(A80,'0919門市清單主檔'!B:E,4,FALSE))</f>
        <v/>
      </c>
      <c r="X80" s="230" t="inlineStr">
        <is>
          <t>8155000926</t>
        </is>
      </c>
      <c r="Y80" s="231" t="inlineStr">
        <is>
          <t>8155000927</t>
        </is>
      </c>
      <c r="Z80" s="231">
        <f>IF(T80&gt;0,"STAR","")</f>
        <v/>
      </c>
    </row>
    <row r="81" ht="15.75" customHeight="1" s="127">
      <c r="A81" s="165" t="n">
        <v>4845</v>
      </c>
      <c r="B81" s="166">
        <f>VLOOKUP(A81,'0919門市清單主檔'!B:C,2,FALSE)</f>
        <v/>
      </c>
      <c r="C81" s="167">
        <f>VLOOKUP($A81,'0919門市清單主檔'!B:V,20,FALSE)</f>
        <v/>
      </c>
      <c r="D81" s="168">
        <f>VLOOKUP($A81,'0919門市清單主檔'!B:V,21,FALSE)</f>
        <v/>
      </c>
      <c r="E81" s="169">
        <f>VLOOKUP(D81,區域表!A:B,2,FALSE)</f>
        <v/>
      </c>
      <c r="F81" s="170">
        <f>IFERROR(IF(VLOOKUP(A81,門市狀態!A:D,4,FALSE)=0,"",VLOOKUP(A81,門市狀態!A:D,4,FALSE)),"")</f>
        <v/>
      </c>
      <c r="G81" s="171" t="n"/>
      <c r="H81" s="172">
        <f>IF(I81&gt;0,(TEXT(I81,"yyyymmdd")&amp;$S$2&amp;A81&amp;$S$2&amp;B81&amp;$Q$2),"")</f>
        <v/>
      </c>
      <c r="I81" s="175">
        <f t="array" ref="I81">IF(AND(SUMPRODUCT((IM!$F$2:$F$1812=A81)*(ISNUMBER(SEARCH("PMQ2", IM!$AC$2:$AC$1812))))&gt;0), "PMQ2", "")</f>
        <v/>
      </c>
      <c r="J81" s="174">
        <f t="array" ref="J81">IFERROR(INDEX(IM!$AM$2:$AM$9964, MATCH(1, (IM!$F$2:$F$9964=A81) * (ISNUMBER(SEARCH($C$1, IM!$AC$2:$AC$9964))), 0)), "")</f>
        <v/>
      </c>
      <c r="K81" s="145">
        <f t="array" ref="K81">SUMPRODUCT((IM!$F$2:$F$9812=A81)*(IM!$AD$2:$AD$9812="O")*(ISNUMBER(SEARCH("PMQ2", IM!$AC$2:$AC$9812))))</f>
        <v/>
      </c>
      <c r="L81" s="208">
        <f t="array" ref="L81">IF(K81&gt;0,IFERROR(HYPERLINK("#'IM'!AC"&amp;MATCH(1,(IM!$F$1:$F$7512=A81)*(ISNUMBER(SEARCH("PMQ2",IM!$AC$1:$AC$7512))),0),"檢核"),"未登錄"),"")</f>
        <v/>
      </c>
      <c r="M81" s="347">
        <f>Q81&amp;IF(R81&lt;&gt;"",$P$2,"")&amp;R81</f>
        <v/>
      </c>
      <c r="N81" s="318">
        <f t="array" ref="N81">IF(AND(
    SUMPRODUCT(
        (IM!$F$2:$F$1812=A81) *
        ISNUMBER(SEARCH("HUB", IM!$AC$2:$AC$1812)) *
        (IM!$X$2:$X$1812&gt;=$A$1) *
        (IM!$X$2:$X$1812&lt;=$B$1)*(W81="HUB")
    ) &gt; 0
), "HUB", "")</f>
        <v/>
      </c>
      <c r="O81" s="349">
        <f>IF(I81="","未到店",
IF(AND(S81&gt;I81, R81="STAR", NOT(AND(G81&lt;&gt;"萊到店 WebPOS", Q81&lt;&gt;"EDC"))), "完工已補裝",
IF(AND(G81&lt;&gt;"萊到店 WebPOS", Q81&lt;&gt;"EDC"), "EDC異常",
IF(AND(W81="HUB", N81=""), "HUB異常",
IF(OR(AND(Z81="STAR", R81="STAR"), AND(Z81&lt;&gt;"STAR", R81="")), "已完工", "STAR異常")
))))</f>
        <v/>
      </c>
      <c r="P81" s="225">
        <f>(TEXT(I81,"yyyymmdd"))&amp;$S$2&amp;A81&amp;$S$2&amp;B81&amp;$Q$2</f>
        <v/>
      </c>
      <c r="Q81" s="335">
        <f t="array" ref="Q81">IF(AND(SUMPRODUCT((IM!$F$2:$F$1812=A81)*(ISNUMBER(SEARCH("EDC", IM!$AC$2:$AC$1812))))&gt;0), "EDC", "")</f>
        <v/>
      </c>
      <c r="R81" s="336">
        <f t="array" ref="R81">IF(AND(SUMPRODUCT((IM!$F$2:$F$1812=A81)*(ISNUMBER(SEARCH("STAR", IM!$AC$2:$AC$1812))))&gt;0), "STAR", "")</f>
        <v/>
      </c>
      <c r="S81" s="337">
        <f t="array" ref="S81">IFERROR(INDEX(IM!$X$2:$X$595, MATCH(1, (IM!$F$2:$F$595=A81) * (ISNUMBER(SEARCH($D$1, IM!$AC$2:$AC$595))), 0)), "")</f>
        <v/>
      </c>
      <c r="T81" s="333">
        <f>IF(AND(X81&lt;&gt;"", Y81&lt;&gt;""), 2, IF(OR(X81&lt;&gt;"", Y81&lt;&gt;""), 1, 0))</f>
        <v/>
      </c>
      <c r="U81" s="333" t="n"/>
      <c r="V81" s="351">
        <f>IF(OR(R81="STAR", T81="", U81=""), T81,
"總數：" &amp; T81 &amp; CHAR(10) &amp;
"已維修：" &amp; U81 &amp; CHAR(10) &amp;
"未更換：" &amp; (T81 - U81))</f>
        <v/>
      </c>
      <c r="W81" s="338">
        <f>IF(VLOOKUP(A81,'0919門市清單主檔'!B:E,4,FALSE)=0,"",VLOOKUP(A81,'0919門市清單主檔'!B:E,4,FALSE))</f>
        <v/>
      </c>
      <c r="X81" s="230" t="inlineStr">
        <is>
          <t>8155001975</t>
        </is>
      </c>
      <c r="Y81" s="231" t="inlineStr">
        <is>
          <t>8155001976</t>
        </is>
      </c>
      <c r="Z81" s="231">
        <f>IF(T81&gt;0,"STAR","")</f>
        <v/>
      </c>
    </row>
    <row r="82" ht="15.75" customHeight="1" s="127">
      <c r="A82" s="165" t="n">
        <v>2154</v>
      </c>
      <c r="B82" s="166">
        <f>VLOOKUP(A82,'0919門市清單主檔'!B:C,2,FALSE)</f>
        <v/>
      </c>
      <c r="C82" s="167">
        <f>VLOOKUP($A82,'0919門市清單主檔'!B:V,20,FALSE)</f>
        <v/>
      </c>
      <c r="D82" s="168">
        <f>VLOOKUP($A82,'0919門市清單主檔'!B:V,21,FALSE)</f>
        <v/>
      </c>
      <c r="E82" s="169">
        <f>VLOOKUP(D82,區域表!A:B,2,FALSE)</f>
        <v/>
      </c>
      <c r="F82" s="170">
        <f>IFERROR(IF(VLOOKUP(A82,門市狀態!A:D,4,FALSE)=0,"",VLOOKUP(A82,門市狀態!A:D,4,FALSE)),"")</f>
        <v/>
      </c>
      <c r="G82" s="171" t="n"/>
      <c r="H82" s="172">
        <f>IF(I82&gt;0,(TEXT(I82,"yyyymmdd")&amp;$S$2&amp;A82&amp;$S$2&amp;B82&amp;$Q$2),"")</f>
        <v/>
      </c>
      <c r="I82" s="175">
        <f t="array" ref="I82">IF(AND(SUMPRODUCT((IM!$F$2:$F$1812=A82)*(ISNUMBER(SEARCH("PMQ2", IM!$AC$2:$AC$1812))))&gt;0), "PMQ2", "")</f>
        <v/>
      </c>
      <c r="J82" s="174">
        <f t="array" ref="J82">IFERROR(INDEX(IM!$AM$2:$AM$9964, MATCH(1, (IM!$F$2:$F$9964=A82) * (ISNUMBER(SEARCH($C$1, IM!$AC$2:$AC$9964))), 0)), "")</f>
        <v/>
      </c>
      <c r="K82" s="145">
        <f t="array" ref="K82">SUMPRODUCT((IM!$F$2:$F$9812=A82)*(IM!$AD$2:$AD$9812="O")*(ISNUMBER(SEARCH("PMQ2", IM!$AC$2:$AC$9812))))</f>
        <v/>
      </c>
      <c r="L82" s="208">
        <f t="array" ref="L82">IF(K82&gt;0,IFERROR(HYPERLINK("#'IM'!AC"&amp;MATCH(1,(IM!$F$1:$F$7512=A82)*(ISNUMBER(SEARCH("PMQ2",IM!$AC$1:$AC$7512))),0),"檢核"),"未登錄"),"")</f>
        <v/>
      </c>
      <c r="M82" s="347">
        <f>Q82&amp;IF(R82&lt;&gt;"",$P$2,"")&amp;R82</f>
        <v/>
      </c>
      <c r="N82" s="318">
        <f t="array" ref="N82">IF(AND(
    SUMPRODUCT(
        (IM!$F$2:$F$1812=A82) *
        ISNUMBER(SEARCH("HUB", IM!$AC$2:$AC$1812)) *
        (IM!$X$2:$X$1812&gt;=$A$1) *
        (IM!$X$2:$X$1812&lt;=$B$1)*(W82="HUB")
    ) &gt; 0
), "HUB", "")</f>
        <v/>
      </c>
      <c r="O82" s="349">
        <f>IF(I82="","未到店",
IF(AND(S82&gt;I82, R82="STAR", NOT(AND(G82&lt;&gt;"萊到店 WebPOS", Q82&lt;&gt;"EDC"))), "完工已補裝",
IF(AND(G82&lt;&gt;"萊到店 WebPOS", Q82&lt;&gt;"EDC"), "EDC異常",
IF(AND(W82="HUB", N82=""), "HUB異常",
IF(OR(AND(Z82="STAR", R82="STAR"), AND(Z82&lt;&gt;"STAR", R82="")), "已完工", "STAR異常")
))))</f>
        <v/>
      </c>
      <c r="P82" s="225">
        <f>(TEXT(I82,"yyyymmdd"))&amp;$S$2&amp;A82&amp;$S$2&amp;B82&amp;$Q$2</f>
        <v/>
      </c>
      <c r="Q82" s="335">
        <f t="array" ref="Q82">IF(AND(SUMPRODUCT((IM!$F$2:$F$1812=A82)*(ISNUMBER(SEARCH("EDC", IM!$AC$2:$AC$1812))))&gt;0), "EDC", "")</f>
        <v/>
      </c>
      <c r="R82" s="336">
        <f t="array" ref="R82">IF(AND(SUMPRODUCT((IM!$F$2:$F$1812=A82)*(ISNUMBER(SEARCH("STAR", IM!$AC$2:$AC$1812))))&gt;0), "STAR", "")</f>
        <v/>
      </c>
      <c r="S82" s="337">
        <f t="array" ref="S82">IFERROR(INDEX(IM!$X$2:$X$595, MATCH(1, (IM!$F$2:$F$595=A82) * (ISNUMBER(SEARCH($D$1, IM!$AC$2:$AC$595))), 0)), "")</f>
        <v/>
      </c>
      <c r="T82" s="333">
        <f>IF(AND(X82&lt;&gt;"", Y82&lt;&gt;""), 2, IF(OR(X82&lt;&gt;"", Y82&lt;&gt;""), 1, 0))</f>
        <v/>
      </c>
      <c r="U82" s="333" t="n"/>
      <c r="V82" s="351">
        <f>IF(OR(R82="STAR", T82="", U82=""), T82,
"總數：" &amp; T82 &amp; CHAR(10) &amp;
"已維修：" &amp; U82 &amp; CHAR(10) &amp;
"未更換：" &amp; (T82 - U82))</f>
        <v/>
      </c>
      <c r="W82" s="338">
        <f>IF(VLOOKUP(A82,'0919門市清單主檔'!B:E,4,FALSE)=0,"",VLOOKUP(A82,'0919門市清單主檔'!B:E,4,FALSE))</f>
        <v/>
      </c>
      <c r="Y82" s="231" t="n"/>
      <c r="Z82" s="231">
        <f>IF(T82&gt;0,"STAR","")</f>
        <v/>
      </c>
    </row>
    <row r="83" ht="15.75" customHeight="1" s="127">
      <c r="A83" s="165" t="n">
        <v>5060</v>
      </c>
      <c r="B83" s="166">
        <f>VLOOKUP(A83,'0919門市清單主檔'!B:C,2,FALSE)</f>
        <v/>
      </c>
      <c r="C83" s="167">
        <f>VLOOKUP($A83,'0919門市清單主檔'!B:V,20,FALSE)</f>
        <v/>
      </c>
      <c r="D83" s="168">
        <f>VLOOKUP($A83,'0919門市清單主檔'!B:V,21,FALSE)</f>
        <v/>
      </c>
      <c r="E83" s="169">
        <f>VLOOKUP(D83,區域表!A:B,2,FALSE)</f>
        <v/>
      </c>
      <c r="F83" s="170">
        <f>IFERROR(IF(VLOOKUP(A83,門市狀態!A:D,4,FALSE)=0,"",VLOOKUP(A83,門市狀態!A:D,4,FALSE)),"")</f>
        <v/>
      </c>
      <c r="G83" s="171" t="n"/>
      <c r="H83" s="172">
        <f>IF(I83&gt;0,(TEXT(I83,"yyyymmdd")&amp;$S$2&amp;A83&amp;$S$2&amp;B83&amp;$Q$2),"")</f>
        <v/>
      </c>
      <c r="I83" s="175">
        <f t="array" ref="I83">IF(AND(SUMPRODUCT((IM!$F$2:$F$1812=A83)*(ISNUMBER(SEARCH("PMQ2", IM!$AC$2:$AC$1812))))&gt;0), "PMQ2", "")</f>
        <v/>
      </c>
      <c r="J83" s="174">
        <f t="array" ref="J83">IFERROR(INDEX(IM!$AM$2:$AM$9964, MATCH(1, (IM!$F$2:$F$9964=A83) * (ISNUMBER(SEARCH($C$1, IM!$AC$2:$AC$9964))), 0)), "")</f>
        <v/>
      </c>
      <c r="K83" s="145">
        <f t="array" ref="K83">SUMPRODUCT((IM!$F$2:$F$9812=A83)*(IM!$AD$2:$AD$9812="O")*(ISNUMBER(SEARCH("PMQ2", IM!$AC$2:$AC$9812))))</f>
        <v/>
      </c>
      <c r="L83" s="208">
        <f t="array" ref="L83">IF(K83&gt;0,IFERROR(HYPERLINK("#'IM'!AC"&amp;MATCH(1,(IM!$F$1:$F$7512=A83)*(ISNUMBER(SEARCH("PMQ2",IM!$AC$1:$AC$7512))),0),"檢核"),"未登錄"),"")</f>
        <v/>
      </c>
      <c r="M83" s="347">
        <f>Q83&amp;IF(R83&lt;&gt;"",$P$2,"")&amp;R83</f>
        <v/>
      </c>
      <c r="N83" s="318">
        <f t="array" ref="N83">IF(AND(
    SUMPRODUCT(
        (IM!$F$2:$F$1812=A83) *
        ISNUMBER(SEARCH("HUB", IM!$AC$2:$AC$1812)) *
        (IM!$X$2:$X$1812&gt;=$A$1) *
        (IM!$X$2:$X$1812&lt;=$B$1)*(W83="HUB")
    ) &gt; 0
), "HUB", "")</f>
        <v/>
      </c>
      <c r="O83" s="349">
        <f>IF(I83="","未到店",
IF(AND(S83&gt;I83, R83="STAR", NOT(AND(G83&lt;&gt;"萊到店 WebPOS", Q83&lt;&gt;"EDC"))), "完工已補裝",
IF(AND(G83&lt;&gt;"萊到店 WebPOS", Q83&lt;&gt;"EDC"), "EDC異常",
IF(AND(W83="HUB", N83=""), "HUB異常",
IF(OR(AND(Z83="STAR", R83="STAR"), AND(Z83&lt;&gt;"STAR", R83="")), "已完工", "STAR異常")
))))</f>
        <v/>
      </c>
      <c r="P83" s="225">
        <f>(TEXT(I83,"yyyymmdd"))&amp;$S$2&amp;A83&amp;$S$2&amp;B83&amp;$Q$2</f>
        <v/>
      </c>
      <c r="Q83" s="335">
        <f t="array" ref="Q83">IF(AND(SUMPRODUCT((IM!$F$2:$F$1812=A83)*(ISNUMBER(SEARCH("EDC", IM!$AC$2:$AC$1812))))&gt;0), "EDC", "")</f>
        <v/>
      </c>
      <c r="R83" s="336">
        <f t="array" ref="R83">IF(AND(SUMPRODUCT((IM!$F$2:$F$1812=A83)*(ISNUMBER(SEARCH("STAR", IM!$AC$2:$AC$1812))))&gt;0), "STAR", "")</f>
        <v/>
      </c>
      <c r="S83" s="337">
        <f t="array" ref="S83">IFERROR(INDEX(IM!$X$2:$X$595, MATCH(1, (IM!$F$2:$F$595=A83) * (ISNUMBER(SEARCH($D$1, IM!$AC$2:$AC$595))), 0)), "")</f>
        <v/>
      </c>
      <c r="T83" s="333">
        <f>IF(AND(X83&lt;&gt;"", Y83&lt;&gt;""), 2, IF(OR(X83&lt;&gt;"", Y83&lt;&gt;""), 1, 0))</f>
        <v/>
      </c>
      <c r="U83" s="333" t="n"/>
      <c r="V83" s="351">
        <f>IF(OR(R83="STAR", T83="", U83=""), T83,
"總數：" &amp; T83 &amp; CHAR(10) &amp;
"已維修：" &amp; U83 &amp; CHAR(10) &amp;
"未更換：" &amp; (T83 - U83))</f>
        <v/>
      </c>
      <c r="W83" s="338">
        <f>IF(VLOOKUP(A83,'0919門市清單主檔'!B:E,4,FALSE)=0,"",VLOOKUP(A83,'0919門市清單主檔'!B:E,4,FALSE))</f>
        <v/>
      </c>
      <c r="Y83" s="231" t="n"/>
      <c r="Z83" s="231">
        <f>IF(T83&gt;0,"STAR","")</f>
        <v/>
      </c>
    </row>
    <row r="84" ht="15.75" customHeight="1" s="127">
      <c r="A84" s="165" t="n">
        <v>3359</v>
      </c>
      <c r="B84" s="166">
        <f>VLOOKUP(A84,'0919門市清單主檔'!B:C,2,FALSE)</f>
        <v/>
      </c>
      <c r="C84" s="167">
        <f>VLOOKUP($A84,'0919門市清單主檔'!B:V,20,FALSE)</f>
        <v/>
      </c>
      <c r="D84" s="168">
        <f>VLOOKUP($A84,'0919門市清單主檔'!B:V,21,FALSE)</f>
        <v/>
      </c>
      <c r="E84" s="169">
        <f>VLOOKUP(D84,區域表!A:B,2,FALSE)</f>
        <v/>
      </c>
      <c r="F84" s="170">
        <f>IFERROR(IF(VLOOKUP(A84,門市狀態!A:D,4,FALSE)=0,"",VLOOKUP(A84,門市狀態!A:D,4,FALSE)),"")</f>
        <v/>
      </c>
      <c r="G84" s="171" t="inlineStr">
        <is>
          <t>學校</t>
        </is>
      </c>
      <c r="H84" s="172">
        <f>IF(I84&gt;0,(TEXT(I84,"yyyymmdd")&amp;$S$2&amp;A84&amp;$S$2&amp;B84&amp;$Q$2),"")</f>
        <v/>
      </c>
      <c r="I84" s="175">
        <f t="array" ref="I84">IF(AND(SUMPRODUCT((IM!$F$2:$F$1812=A84)*(ISNUMBER(SEARCH("PMQ2", IM!$AC$2:$AC$1812))))&gt;0), "PMQ2", "")</f>
        <v/>
      </c>
      <c r="J84" s="174">
        <f t="array" ref="J84">IFERROR(INDEX(IM!$AM$2:$AM$9964, MATCH(1, (IM!$F$2:$F$9964=A84) * (ISNUMBER(SEARCH($C$1, IM!$AC$2:$AC$9964))), 0)), "")</f>
        <v/>
      </c>
      <c r="K84" s="145">
        <f t="array" ref="K84">SUMPRODUCT((IM!$F$2:$F$9812=A84)*(IM!$AD$2:$AD$9812="O")*(ISNUMBER(SEARCH("PMQ2", IM!$AC$2:$AC$9812))))</f>
        <v/>
      </c>
      <c r="L84" s="208">
        <f t="array" ref="L84">IF(K84&gt;0,IFERROR(HYPERLINK("#'IM'!AC"&amp;MATCH(1,(IM!$F$1:$F$7512=A84)*(ISNUMBER(SEARCH("PMQ2",IM!$AC$1:$AC$7512))),0),"檢核"),"未登錄"),"")</f>
        <v/>
      </c>
      <c r="M84" s="347">
        <f>Q84&amp;IF(R84&lt;&gt;"",$P$2,"")&amp;R84</f>
        <v/>
      </c>
      <c r="N84" s="318">
        <f t="array" ref="N84">IF(AND(
    SUMPRODUCT(
        (IM!$F$2:$F$1812=A84) *
        ISNUMBER(SEARCH("HUB", IM!$AC$2:$AC$1812)) *
        (IM!$X$2:$X$1812&gt;=$A$1) *
        (IM!$X$2:$X$1812&lt;=$B$1)*(W84="HUB")
    ) &gt; 0
), "HUB", "")</f>
        <v/>
      </c>
      <c r="O84" s="349">
        <f>IF(I84="","未到店",
IF(AND(S84&gt;I84, R84="STAR", NOT(AND(G84&lt;&gt;"萊到店 WebPOS", Q84&lt;&gt;"EDC"))), "完工已補裝",
IF(AND(G84&lt;&gt;"萊到店 WebPOS", Q84&lt;&gt;"EDC"), "EDC異常",
IF(AND(W84="HUB", N84=""), "HUB異常",
IF(OR(AND(Z84="STAR", R84="STAR"), AND(Z84&lt;&gt;"STAR", R84="")), "已完工", "STAR異常")
))))</f>
        <v/>
      </c>
      <c r="P84" s="225">
        <f>(TEXT(I84,"yyyymmdd"))&amp;$S$2&amp;A84&amp;$S$2&amp;B84&amp;$Q$2</f>
        <v/>
      </c>
      <c r="Q84" s="335">
        <f t="array" ref="Q84">IF(AND(SUMPRODUCT((IM!$F$2:$F$1812=A84)*(ISNUMBER(SEARCH("EDC", IM!$AC$2:$AC$1812))))&gt;0), "EDC", "")</f>
        <v/>
      </c>
      <c r="R84" s="336">
        <f t="array" ref="R84">IF(AND(SUMPRODUCT((IM!$F$2:$F$1812=A84)*(ISNUMBER(SEARCH("STAR", IM!$AC$2:$AC$1812))))&gt;0), "STAR", "")</f>
        <v/>
      </c>
      <c r="S84" s="337">
        <f t="array" ref="S84">IFERROR(INDEX(IM!$X$2:$X$595, MATCH(1, (IM!$F$2:$F$595=A84) * (ISNUMBER(SEARCH($D$1, IM!$AC$2:$AC$595))), 0)), "")</f>
        <v/>
      </c>
      <c r="T84" s="333">
        <f>IF(AND(X84&lt;&gt;"", Y84&lt;&gt;""), 2, IF(OR(X84&lt;&gt;"", Y84&lt;&gt;""), 1, 0))</f>
        <v/>
      </c>
      <c r="U84" s="333" t="n"/>
      <c r="V84" s="351">
        <f>IF(OR(R84="STAR", T84="", U84=""), T84,
"總數：" &amp; T84 &amp; CHAR(10) &amp;
"已維修：" &amp; U84 &amp; CHAR(10) &amp;
"未更換：" &amp; (T84 - U84))</f>
        <v/>
      </c>
      <c r="W84" s="338">
        <f>IF(VLOOKUP(A84,'0919門市清單主檔'!B:E,4,FALSE)=0,"",VLOOKUP(A84,'0919門市清單主檔'!B:E,4,FALSE))</f>
        <v/>
      </c>
      <c r="X84" s="230" t="inlineStr">
        <is>
          <t>8155002049</t>
        </is>
      </c>
      <c r="Y84" s="231" t="inlineStr">
        <is>
          <t>8155002050</t>
        </is>
      </c>
      <c r="Z84" s="231">
        <f>IF(T84&gt;0,"STAR","")</f>
        <v/>
      </c>
    </row>
    <row r="85" ht="15.75" customHeight="1" s="127">
      <c r="A85" s="165" t="inlineStr">
        <is>
          <t>D191</t>
        </is>
      </c>
      <c r="B85" s="166">
        <f>VLOOKUP(A85,'0919門市清單主檔'!B:C,2,FALSE)</f>
        <v/>
      </c>
      <c r="C85" s="167">
        <f>VLOOKUP($A85,'0919門市清單主檔'!B:V,20,FALSE)</f>
        <v/>
      </c>
      <c r="D85" s="168">
        <f>VLOOKUP($A85,'0919門市清單主檔'!B:V,21,FALSE)</f>
        <v/>
      </c>
      <c r="E85" s="169">
        <f>VLOOKUP(D85,區域表!A:B,2,FALSE)</f>
        <v/>
      </c>
      <c r="F85" s="170">
        <f>IFERROR(IF(VLOOKUP(A85,門市狀態!A:D,4,FALSE)=0,"",VLOOKUP(A85,門市狀態!A:D,4,FALSE)),"")</f>
        <v/>
      </c>
      <c r="G85" s="171" t="n"/>
      <c r="H85" s="172">
        <f>IF(I85&gt;0,(TEXT(I85,"yyyymmdd")&amp;$S$2&amp;A85&amp;$S$2&amp;B85&amp;$Q$2),"")</f>
        <v/>
      </c>
      <c r="I85" s="175">
        <f t="array" ref="I85">IF(AND(SUMPRODUCT((IM!$F$2:$F$1812=A85)*(ISNUMBER(SEARCH("PMQ2", IM!$AC$2:$AC$1812))))&gt;0), "PMQ2", "")</f>
        <v/>
      </c>
      <c r="J85" s="174">
        <f t="array" ref="J85">IFERROR(INDEX(IM!$AM$2:$AM$9964, MATCH(1, (IM!$F$2:$F$9964=A85) * (ISNUMBER(SEARCH($C$1, IM!$AC$2:$AC$9964))), 0)), "")</f>
        <v/>
      </c>
      <c r="K85" s="145">
        <f t="array" ref="K85">SUMPRODUCT((IM!$F$2:$F$9812=A85)*(IM!$AD$2:$AD$9812="O")*(ISNUMBER(SEARCH("PMQ2", IM!$AC$2:$AC$9812))))</f>
        <v/>
      </c>
      <c r="L85" s="208">
        <f t="array" ref="L85">IF(K85&gt;0,IFERROR(HYPERLINK("#'IM'!AC"&amp;MATCH(1,(IM!$F$1:$F$7512=A85)*(ISNUMBER(SEARCH("PMQ2",IM!$AC$1:$AC$7512))),0),"檢核"),"未登錄"),"")</f>
        <v/>
      </c>
      <c r="M85" s="347">
        <f>Q85&amp;IF(R85&lt;&gt;"",$P$2,"")&amp;R85</f>
        <v/>
      </c>
      <c r="N85" s="318">
        <f t="array" ref="N85">IF(AND(
    SUMPRODUCT(
        (IM!$F$2:$F$1812=A85) *
        ISNUMBER(SEARCH("HUB", IM!$AC$2:$AC$1812)) *
        (IM!$X$2:$X$1812&gt;=$A$1) *
        (IM!$X$2:$X$1812&lt;=$B$1)*(W85="HUB")
    ) &gt; 0
), "HUB", "")</f>
        <v/>
      </c>
      <c r="O85" s="349">
        <f>IF(I85="","未到店",
IF(AND(S85&gt;I85, R85="STAR", NOT(AND(G85&lt;&gt;"萊到店 WebPOS", Q85&lt;&gt;"EDC"))), "完工已補裝",
IF(AND(G85&lt;&gt;"萊到店 WebPOS", Q85&lt;&gt;"EDC"), "EDC異常",
IF(AND(W85="HUB", N85=""), "HUB異常",
IF(OR(AND(Z85="STAR", R85="STAR"), AND(Z85&lt;&gt;"STAR", R85="")), "已完工", "STAR異常")
))))</f>
        <v/>
      </c>
      <c r="P85" s="225">
        <f>(TEXT(I85,"yyyymmdd"))&amp;$S$2&amp;A85&amp;$S$2&amp;B85&amp;$Q$2</f>
        <v/>
      </c>
      <c r="Q85" s="335">
        <f t="array" ref="Q85">IF(AND(SUMPRODUCT((IM!$F$2:$F$1812=A85)*(ISNUMBER(SEARCH("EDC", IM!$AC$2:$AC$1812))))&gt;0), "EDC", "")</f>
        <v/>
      </c>
      <c r="R85" s="336">
        <f t="array" ref="R85">IF(AND(SUMPRODUCT((IM!$F$2:$F$1812=A85)*(ISNUMBER(SEARCH("STAR", IM!$AC$2:$AC$1812))))&gt;0), "STAR", "")</f>
        <v/>
      </c>
      <c r="S85" s="337">
        <f t="array" ref="S85">IFERROR(INDEX(IM!$X$2:$X$595, MATCH(1, (IM!$F$2:$F$595=A85) * (ISNUMBER(SEARCH($D$1, IM!$AC$2:$AC$595))), 0)), "")</f>
        <v/>
      </c>
      <c r="T85" s="333">
        <f>IF(AND(X85&lt;&gt;"", Y85&lt;&gt;""), 2, IF(OR(X85&lt;&gt;"", Y85&lt;&gt;""), 1, 0))</f>
        <v/>
      </c>
      <c r="U85" s="333" t="n"/>
      <c r="V85" s="351">
        <f>IF(OR(R85="STAR", T85="", U85=""), T85,
"總數：" &amp; T85 &amp; CHAR(10) &amp;
"已維修：" &amp; U85 &amp; CHAR(10) &amp;
"未更換：" &amp; (T85 - U85))</f>
        <v/>
      </c>
      <c r="W85" s="338">
        <f>IF(VLOOKUP(A85,'0919門市清單主檔'!B:E,4,FALSE)=0,"",VLOOKUP(A85,'0919門市清單主檔'!B:E,4,FALSE))</f>
        <v/>
      </c>
      <c r="X85" s="230" t="inlineStr">
        <is>
          <t>8155002439</t>
        </is>
      </c>
      <c r="Y85" s="231" t="inlineStr">
        <is>
          <t>8155002440</t>
        </is>
      </c>
      <c r="Z85" s="231">
        <f>IF(T85&gt;0,"STAR","")</f>
        <v/>
      </c>
    </row>
    <row r="86" ht="15.75" customHeight="1" s="127">
      <c r="A86" s="165" t="n">
        <v>2267</v>
      </c>
      <c r="B86" s="166">
        <f>VLOOKUP(A86,'0919門市清單主檔'!B:C,2,FALSE)</f>
        <v/>
      </c>
      <c r="C86" s="167">
        <f>VLOOKUP($A86,'0919門市清單主檔'!B:V,20,FALSE)</f>
        <v/>
      </c>
      <c r="D86" s="168">
        <f>VLOOKUP($A86,'0919門市清單主檔'!B:V,21,FALSE)</f>
        <v/>
      </c>
      <c r="E86" s="169">
        <f>VLOOKUP(D86,區域表!A:B,2,FALSE)</f>
        <v/>
      </c>
      <c r="F86" s="170">
        <f>IFERROR(IF(VLOOKUP(A86,門市狀態!A:D,4,FALSE)=0,"",VLOOKUP(A86,門市狀態!A:D,4,FALSE)),"")</f>
        <v/>
      </c>
      <c r="G86" s="171" t="n"/>
      <c r="H86" s="172">
        <f>IF(I86&gt;0,(TEXT(I86,"yyyymmdd")&amp;$S$2&amp;A86&amp;$S$2&amp;B86&amp;$Q$2),"")</f>
        <v/>
      </c>
      <c r="I86" s="175">
        <f t="array" ref="I86">IF(AND(SUMPRODUCT((IM!$F$2:$F$1812=A86)*(ISNUMBER(SEARCH("PMQ2", IM!$AC$2:$AC$1812))))&gt;0), "PMQ2", "")</f>
        <v/>
      </c>
      <c r="J86" s="174">
        <f t="array" ref="J86">IFERROR(INDEX(IM!$AM$2:$AM$9964, MATCH(1, (IM!$F$2:$F$9964=A86) * (ISNUMBER(SEARCH($C$1, IM!$AC$2:$AC$9964))), 0)), "")</f>
        <v/>
      </c>
      <c r="K86" s="145">
        <f t="array" ref="K86">SUMPRODUCT((IM!$F$2:$F$9812=A86)*(IM!$AD$2:$AD$9812="O")*(ISNUMBER(SEARCH("PMQ2", IM!$AC$2:$AC$9812))))</f>
        <v/>
      </c>
      <c r="L86" s="208">
        <f t="array" ref="L86">IF(K86&gt;0,IFERROR(HYPERLINK("#'IM'!AC"&amp;MATCH(1,(IM!$F$1:$F$7512=A86)*(ISNUMBER(SEARCH("PMQ2",IM!$AC$1:$AC$7512))),0),"檢核"),"未登錄"),"")</f>
        <v/>
      </c>
      <c r="M86" s="347">
        <f>Q86&amp;IF(R86&lt;&gt;"",$P$2,"")&amp;R86</f>
        <v/>
      </c>
      <c r="N86" s="318">
        <f t="array" ref="N86">IF(AND(
    SUMPRODUCT(
        (IM!$F$2:$F$1812=A86) *
        ISNUMBER(SEARCH("HUB", IM!$AC$2:$AC$1812)) *
        (IM!$X$2:$X$1812&gt;=$A$1) *
        (IM!$X$2:$X$1812&lt;=$B$1)*(W86="HUB")
    ) &gt; 0
), "HUB", "")</f>
        <v/>
      </c>
      <c r="O86" s="349">
        <f>IF(I86="","未到店",
IF(AND(S86&gt;I86, R86="STAR", NOT(AND(G86&lt;&gt;"萊到店 WebPOS", Q86&lt;&gt;"EDC"))), "完工已補裝",
IF(AND(G86&lt;&gt;"萊到店 WebPOS", Q86&lt;&gt;"EDC"), "EDC異常",
IF(AND(W86="HUB", N86=""), "HUB異常",
IF(OR(AND(Z86="STAR", R86="STAR"), AND(Z86&lt;&gt;"STAR", R86="")), "已完工", "STAR異常")
))))</f>
        <v/>
      </c>
      <c r="P86" s="225">
        <f>(TEXT(I86,"yyyymmdd"))&amp;$S$2&amp;A86&amp;$S$2&amp;B86&amp;$Q$2</f>
        <v/>
      </c>
      <c r="Q86" s="335">
        <f t="array" ref="Q86">IF(AND(SUMPRODUCT((IM!$F$2:$F$1812=A86)*(ISNUMBER(SEARCH("EDC", IM!$AC$2:$AC$1812))))&gt;0), "EDC", "")</f>
        <v/>
      </c>
      <c r="R86" s="336">
        <f t="array" ref="R86">IF(AND(SUMPRODUCT((IM!$F$2:$F$1812=A86)*(ISNUMBER(SEARCH("STAR", IM!$AC$2:$AC$1812))))&gt;0), "STAR", "")</f>
        <v/>
      </c>
      <c r="S86" s="337">
        <f t="array" ref="S86">IFERROR(INDEX(IM!$X$2:$X$595, MATCH(1, (IM!$F$2:$F$595=A86) * (ISNUMBER(SEARCH($D$1, IM!$AC$2:$AC$595))), 0)), "")</f>
        <v/>
      </c>
      <c r="T86" s="333">
        <f>IF(AND(X86&lt;&gt;"", Y86&lt;&gt;""), 2, IF(OR(X86&lt;&gt;"", Y86&lt;&gt;""), 1, 0))</f>
        <v/>
      </c>
      <c r="U86" s="333" t="n"/>
      <c r="V86" s="351">
        <f>IF(OR(R86="STAR", T86="", U86=""), T86,
"總數：" &amp; T86 &amp; CHAR(10) &amp;
"已維修：" &amp; U86 &amp; CHAR(10) &amp;
"未更換：" &amp; (T86 - U86))</f>
        <v/>
      </c>
      <c r="W86" s="338">
        <f>IF(VLOOKUP(A86,'0919門市清單主檔'!B:E,4,FALSE)=0,"",VLOOKUP(A86,'0919門市清單主檔'!B:E,4,FALSE))</f>
        <v/>
      </c>
      <c r="X86" s="230" t="inlineStr">
        <is>
          <t>8155001652</t>
        </is>
      </c>
      <c r="Y86" s="231" t="inlineStr">
        <is>
          <t>8155001653</t>
        </is>
      </c>
      <c r="Z86" s="231">
        <f>IF(T86&gt;0,"STAR","")</f>
        <v/>
      </c>
    </row>
    <row r="87" ht="15.75" customHeight="1" s="127">
      <c r="A87" s="165" t="n">
        <v>3358</v>
      </c>
      <c r="B87" s="166">
        <f>VLOOKUP(A87,'0919門市清單主檔'!B:C,2,FALSE)</f>
        <v/>
      </c>
      <c r="C87" s="167">
        <f>VLOOKUP($A87,'0919門市清單主檔'!B:V,20,FALSE)</f>
        <v/>
      </c>
      <c r="D87" s="168">
        <f>VLOOKUP($A87,'0919門市清單主檔'!B:V,21,FALSE)</f>
        <v/>
      </c>
      <c r="E87" s="169">
        <f>VLOOKUP(D87,區域表!A:B,2,FALSE)</f>
        <v/>
      </c>
      <c r="F87" s="170">
        <f>IFERROR(IF(VLOOKUP(A87,門市狀態!A:D,4,FALSE)=0,"",VLOOKUP(A87,門市狀態!A:D,4,FALSE)),"")</f>
        <v/>
      </c>
      <c r="G87" s="171" t="n"/>
      <c r="H87" s="172">
        <f>IF(I87&gt;0,(TEXT(I87,"yyyymmdd")&amp;$S$2&amp;A87&amp;$S$2&amp;B87&amp;$Q$2),"")</f>
        <v/>
      </c>
      <c r="I87" s="175">
        <f t="array" ref="I87">IF(AND(SUMPRODUCT((IM!$F$2:$F$1812=A87)*(ISNUMBER(SEARCH("PMQ2", IM!$AC$2:$AC$1812))))&gt;0), "PMQ2", "")</f>
        <v/>
      </c>
      <c r="J87" s="174">
        <f t="array" ref="J87">IFERROR(INDEX(IM!$AM$2:$AM$9964, MATCH(1, (IM!$F$2:$F$9964=A87) * (ISNUMBER(SEARCH($C$1, IM!$AC$2:$AC$9964))), 0)), "")</f>
        <v/>
      </c>
      <c r="K87" s="145">
        <f t="array" ref="K87">SUMPRODUCT((IM!$F$2:$F$9812=A87)*(IM!$AD$2:$AD$9812="O")*(ISNUMBER(SEARCH("PMQ2", IM!$AC$2:$AC$9812))))</f>
        <v/>
      </c>
      <c r="L87" s="208">
        <f t="array" ref="L87">IF(K87&gt;0,IFERROR(HYPERLINK("#'IM'!AC"&amp;MATCH(1,(IM!$F$1:$F$7512=A87)*(ISNUMBER(SEARCH("PMQ2",IM!$AC$1:$AC$7512))),0),"檢核"),"未登錄"),"")</f>
        <v/>
      </c>
      <c r="M87" s="347">
        <f>Q87&amp;IF(R87&lt;&gt;"",$P$2,"")&amp;R87</f>
        <v/>
      </c>
      <c r="N87" s="318">
        <f t="array" ref="N87">IF(AND(
    SUMPRODUCT(
        (IM!$F$2:$F$1812=A87) *
        ISNUMBER(SEARCH("HUB", IM!$AC$2:$AC$1812)) *
        (IM!$X$2:$X$1812&gt;=$A$1) *
        (IM!$X$2:$X$1812&lt;=$B$1)*(W87="HUB")
    ) &gt; 0
), "HUB", "")</f>
        <v/>
      </c>
      <c r="O87" s="349">
        <f>IF(I87="","未到店",
IF(AND(S87&gt;I87, R87="STAR", NOT(AND(G87&lt;&gt;"萊到店 WebPOS", Q87&lt;&gt;"EDC"))), "完工已補裝",
IF(AND(G87&lt;&gt;"萊到店 WebPOS", Q87&lt;&gt;"EDC"), "EDC異常",
IF(AND(W87="HUB", N87=""), "HUB異常",
IF(OR(AND(Z87="STAR", R87="STAR"), AND(Z87&lt;&gt;"STAR", R87="")), "已完工", "STAR異常")
))))</f>
        <v/>
      </c>
      <c r="P87" s="225">
        <f>(TEXT(I87,"yyyymmdd"))&amp;$S$2&amp;A87&amp;$S$2&amp;B87&amp;$Q$2</f>
        <v/>
      </c>
      <c r="Q87" s="335">
        <f t="array" ref="Q87">IF(AND(SUMPRODUCT((IM!$F$2:$F$1812=A87)*(ISNUMBER(SEARCH("EDC", IM!$AC$2:$AC$1812))))&gt;0), "EDC", "")</f>
        <v/>
      </c>
      <c r="R87" s="336">
        <f t="array" ref="R87">IF(AND(SUMPRODUCT((IM!$F$2:$F$1812=A87)*(ISNUMBER(SEARCH("STAR", IM!$AC$2:$AC$1812))))&gt;0), "STAR", "")</f>
        <v/>
      </c>
      <c r="S87" s="337">
        <f t="array" ref="S87">IFERROR(INDEX(IM!$X$2:$X$595, MATCH(1, (IM!$F$2:$F$595=A87) * (ISNUMBER(SEARCH($D$1, IM!$AC$2:$AC$595))), 0)), "")</f>
        <v/>
      </c>
      <c r="T87" s="333">
        <f>IF(AND(X87&lt;&gt;"", Y87&lt;&gt;""), 2, IF(OR(X87&lt;&gt;"", Y87&lt;&gt;""), 1, 0))</f>
        <v/>
      </c>
      <c r="U87" s="333" t="n"/>
      <c r="V87" s="351">
        <f>IF(OR(R87="STAR", T87="", U87=""), T87,
"總數：" &amp; T87 &amp; CHAR(10) &amp;
"已維修：" &amp; U87 &amp; CHAR(10) &amp;
"未更換：" &amp; (T87 - U87))</f>
        <v/>
      </c>
      <c r="W87" s="338">
        <f>IF(VLOOKUP(A87,'0919門市清單主檔'!B:E,4,FALSE)=0,"",VLOOKUP(A87,'0919門市清單主檔'!B:E,4,FALSE))</f>
        <v/>
      </c>
      <c r="Y87" s="231" t="n"/>
      <c r="Z87" s="231">
        <f>IF(T87&gt;0,"STAR","")</f>
        <v/>
      </c>
    </row>
    <row r="88" ht="15.75" customHeight="1" s="127">
      <c r="A88" s="165" t="n">
        <v>3623</v>
      </c>
      <c r="B88" s="166">
        <f>VLOOKUP(A88,'0919門市清單主檔'!B:C,2,FALSE)</f>
        <v/>
      </c>
      <c r="C88" s="167">
        <f>VLOOKUP($A88,'0919門市清單主檔'!B:V,20,FALSE)</f>
        <v/>
      </c>
      <c r="D88" s="168">
        <f>VLOOKUP($A88,'0919門市清單主檔'!B:V,21,FALSE)</f>
        <v/>
      </c>
      <c r="E88" s="169">
        <f>VLOOKUP(D88,區域表!A:B,2,FALSE)</f>
        <v/>
      </c>
      <c r="F88" s="170">
        <f>IFERROR(IF(VLOOKUP(A88,門市狀態!A:D,4,FALSE)=0,"",VLOOKUP(A88,門市狀態!A:D,4,FALSE)),"")</f>
        <v/>
      </c>
      <c r="G88" s="171" t="n"/>
      <c r="H88" s="172">
        <f>IF(I88&gt;0,(TEXT(I88,"yyyymmdd")&amp;$S$2&amp;A88&amp;$S$2&amp;B88&amp;$Q$2),"")</f>
        <v/>
      </c>
      <c r="I88" s="175">
        <f t="array" ref="I88">IF(AND(SUMPRODUCT((IM!$F$2:$F$1812=A88)*(ISNUMBER(SEARCH("PMQ2", IM!$AC$2:$AC$1812))))&gt;0), "PMQ2", "")</f>
        <v/>
      </c>
      <c r="J88" s="174">
        <f t="array" ref="J88">IFERROR(INDEX(IM!$AM$2:$AM$9964, MATCH(1, (IM!$F$2:$F$9964=A88) * (ISNUMBER(SEARCH($C$1, IM!$AC$2:$AC$9964))), 0)), "")</f>
        <v/>
      </c>
      <c r="K88" s="145">
        <f t="array" ref="K88">SUMPRODUCT((IM!$F$2:$F$9812=A88)*(IM!$AD$2:$AD$9812="O")*(ISNUMBER(SEARCH("PMQ2", IM!$AC$2:$AC$9812))))</f>
        <v/>
      </c>
      <c r="L88" s="208">
        <f t="array" ref="L88">IF(K88&gt;0,IFERROR(HYPERLINK("#'IM'!AC"&amp;MATCH(1,(IM!$F$1:$F$7512=A88)*(ISNUMBER(SEARCH("PMQ2",IM!$AC$1:$AC$7512))),0),"檢核"),"未登錄"),"")</f>
        <v/>
      </c>
      <c r="M88" s="347">
        <f>Q88&amp;IF(R88&lt;&gt;"",$P$2,"")&amp;R88</f>
        <v/>
      </c>
      <c r="N88" s="318">
        <f t="array" ref="N88">IF(AND(
    SUMPRODUCT(
        (IM!$F$2:$F$1812=A88) *
        ISNUMBER(SEARCH("HUB", IM!$AC$2:$AC$1812)) *
        (IM!$X$2:$X$1812&gt;=$A$1) *
        (IM!$X$2:$X$1812&lt;=$B$1)*(W88="HUB")
    ) &gt; 0
), "HUB", "")</f>
        <v/>
      </c>
      <c r="O88" s="349">
        <f>IF(I88="","未到店",
IF(AND(S88&gt;I88, R88="STAR", NOT(AND(G88&lt;&gt;"萊到店 WebPOS", Q88&lt;&gt;"EDC"))), "完工已補裝",
IF(AND(G88&lt;&gt;"萊到店 WebPOS", Q88&lt;&gt;"EDC"), "EDC異常",
IF(AND(W88="HUB", N88=""), "HUB異常",
IF(OR(AND(Z88="STAR", R88="STAR"), AND(Z88&lt;&gt;"STAR", R88="")), "已完工", "STAR異常")
))))</f>
        <v/>
      </c>
      <c r="P88" s="225">
        <f>(TEXT(I88,"yyyymmdd"))&amp;$S$2&amp;A88&amp;$S$2&amp;B88&amp;$Q$2</f>
        <v/>
      </c>
      <c r="Q88" s="335">
        <f t="array" ref="Q88">IF(AND(SUMPRODUCT((IM!$F$2:$F$1812=A88)*(ISNUMBER(SEARCH("EDC", IM!$AC$2:$AC$1812))))&gt;0), "EDC", "")</f>
        <v/>
      </c>
      <c r="R88" s="336">
        <f t="array" ref="R88">IF(AND(SUMPRODUCT((IM!$F$2:$F$1812=A88)*(ISNUMBER(SEARCH("STAR", IM!$AC$2:$AC$1812))))&gt;0), "STAR", "")</f>
        <v/>
      </c>
      <c r="S88" s="337">
        <f t="array" ref="S88">IFERROR(INDEX(IM!$X$2:$X$595, MATCH(1, (IM!$F$2:$F$595=A88) * (ISNUMBER(SEARCH($D$1, IM!$AC$2:$AC$595))), 0)), "")</f>
        <v/>
      </c>
      <c r="T88" s="333">
        <f>IF(AND(X88&lt;&gt;"", Y88&lt;&gt;""), 2, IF(OR(X88&lt;&gt;"", Y88&lt;&gt;""), 1, 0))</f>
        <v/>
      </c>
      <c r="U88" s="333" t="n"/>
      <c r="V88" s="351">
        <f>IF(OR(R88="STAR", T88="", U88=""), T88,
"總數：" &amp; T88 &amp; CHAR(10) &amp;
"已維修：" &amp; U88 &amp; CHAR(10) &amp;
"未更換：" &amp; (T88 - U88))</f>
        <v/>
      </c>
      <c r="W88" s="338">
        <f>IF(VLOOKUP(A88,'0919門市清單主檔'!B:E,4,FALSE)=0,"",VLOOKUP(A88,'0919門市清單主檔'!B:E,4,FALSE))</f>
        <v/>
      </c>
      <c r="X88" s="230" t="inlineStr">
        <is>
          <t>8155002156</t>
        </is>
      </c>
      <c r="Y88" s="231" t="inlineStr">
        <is>
          <t>8155002157</t>
        </is>
      </c>
      <c r="Z88" s="231">
        <f>IF(T88&gt;0,"STAR","")</f>
        <v/>
      </c>
    </row>
    <row r="89" ht="15.75" customHeight="1" s="127">
      <c r="A89" s="165" t="n">
        <v>2318</v>
      </c>
      <c r="B89" s="166">
        <f>VLOOKUP(A89,'0919門市清單主檔'!B:C,2,FALSE)</f>
        <v/>
      </c>
      <c r="C89" s="167">
        <f>VLOOKUP($A89,'0919門市清單主檔'!B:V,20,FALSE)</f>
        <v/>
      </c>
      <c r="D89" s="168">
        <f>VLOOKUP($A89,'0919門市清單主檔'!B:V,21,FALSE)</f>
        <v/>
      </c>
      <c r="E89" s="169">
        <f>VLOOKUP(D89,區域表!A:B,2,FALSE)</f>
        <v/>
      </c>
      <c r="F89" s="170">
        <f>IFERROR(IF(VLOOKUP(A89,門市狀態!A:D,4,FALSE)=0,"",VLOOKUP(A89,門市狀態!A:D,4,FALSE)),"")</f>
        <v/>
      </c>
      <c r="G89" s="171" t="n"/>
      <c r="H89" s="172">
        <f>IF(I89&gt;0,(TEXT(I89,"yyyymmdd")&amp;$S$2&amp;A89&amp;$S$2&amp;B89&amp;$Q$2),"")</f>
        <v/>
      </c>
      <c r="I89" s="175">
        <f t="array" ref="I89">IF(AND(SUMPRODUCT((IM!$F$2:$F$1812=A89)*(ISNUMBER(SEARCH("PMQ2", IM!$AC$2:$AC$1812))))&gt;0), "PMQ2", "")</f>
        <v/>
      </c>
      <c r="J89" s="174">
        <f t="array" ref="J89">IFERROR(INDEX(IM!$AM$2:$AM$9964, MATCH(1, (IM!$F$2:$F$9964=A89) * (ISNUMBER(SEARCH($C$1, IM!$AC$2:$AC$9964))), 0)), "")</f>
        <v/>
      </c>
      <c r="K89" s="145">
        <f t="array" ref="K89">SUMPRODUCT((IM!$F$2:$F$9812=A89)*(IM!$AD$2:$AD$9812="O")*(ISNUMBER(SEARCH("PMQ2", IM!$AC$2:$AC$9812))))</f>
        <v/>
      </c>
      <c r="L89" s="208">
        <f t="array" ref="L89">IF(K89&gt;0,IFERROR(HYPERLINK("#'IM'!AC"&amp;MATCH(1,(IM!$F$1:$F$7512=A89)*(ISNUMBER(SEARCH("PMQ2",IM!$AC$1:$AC$7512))),0),"檢核"),"未登錄"),"")</f>
        <v/>
      </c>
      <c r="M89" s="347">
        <f>Q89&amp;IF(R89&lt;&gt;"",$P$2,"")&amp;R89</f>
        <v/>
      </c>
      <c r="N89" s="318">
        <f t="array" ref="N89">IF(AND(
    SUMPRODUCT(
        (IM!$F$2:$F$1812=A89) *
        ISNUMBER(SEARCH("HUB", IM!$AC$2:$AC$1812)) *
        (IM!$X$2:$X$1812&gt;=$A$1) *
        (IM!$X$2:$X$1812&lt;=$B$1)*(W89="HUB")
    ) &gt; 0
), "HUB", "")</f>
        <v/>
      </c>
      <c r="O89" s="349">
        <f>IF(I89="","未到店",
IF(AND(S89&gt;I89, R89="STAR", NOT(AND(G89&lt;&gt;"萊到店 WebPOS", Q89&lt;&gt;"EDC"))), "完工已補裝",
IF(AND(G89&lt;&gt;"萊到店 WebPOS", Q89&lt;&gt;"EDC"), "EDC異常",
IF(AND(W89="HUB", N89=""), "HUB異常",
IF(OR(AND(Z89="STAR", R89="STAR"), AND(Z89&lt;&gt;"STAR", R89="")), "已完工", "STAR異常")
))))</f>
        <v/>
      </c>
      <c r="P89" s="225">
        <f>(TEXT(I89,"yyyymmdd"))&amp;$S$2&amp;A89&amp;$S$2&amp;B89&amp;$Q$2</f>
        <v/>
      </c>
      <c r="Q89" s="335">
        <f t="array" ref="Q89">IF(AND(SUMPRODUCT((IM!$F$2:$F$1812=A89)*(ISNUMBER(SEARCH("EDC", IM!$AC$2:$AC$1812))))&gt;0), "EDC", "")</f>
        <v/>
      </c>
      <c r="R89" s="336">
        <f t="array" ref="R89">IF(AND(SUMPRODUCT((IM!$F$2:$F$1812=A89)*(ISNUMBER(SEARCH("STAR", IM!$AC$2:$AC$1812))))&gt;0), "STAR", "")</f>
        <v/>
      </c>
      <c r="S89" s="337">
        <f t="array" ref="S89">IFERROR(INDEX(IM!$X$2:$X$595, MATCH(1, (IM!$F$2:$F$595=A89) * (ISNUMBER(SEARCH($D$1, IM!$AC$2:$AC$595))), 0)), "")</f>
        <v/>
      </c>
      <c r="T89" s="333">
        <f>IF(AND(X89&lt;&gt;"", Y89&lt;&gt;""), 2, IF(OR(X89&lt;&gt;"", Y89&lt;&gt;""), 1, 0))</f>
        <v/>
      </c>
      <c r="U89" s="333" t="n"/>
      <c r="V89" s="351">
        <f>IF(OR(R89="STAR", T89="", U89=""), T89,
"總數：" &amp; T89 &amp; CHAR(10) &amp;
"已維修：" &amp; U89 &amp; CHAR(10) &amp;
"未更換：" &amp; (T89 - U89))</f>
        <v/>
      </c>
      <c r="W89" s="338">
        <f>IF(VLOOKUP(A89,'0919門市清單主檔'!B:E,4,FALSE)=0,"",VLOOKUP(A89,'0919門市清單主檔'!B:E,4,FALSE))</f>
        <v/>
      </c>
      <c r="Y89" s="231" t="inlineStr">
        <is>
          <t>8155000153</t>
        </is>
      </c>
      <c r="Z89" s="231">
        <f>IF(T89&gt;0,"STAR","")</f>
        <v/>
      </c>
    </row>
    <row r="90" ht="15.75" customHeight="1" s="127">
      <c r="A90" s="165" t="n">
        <v>2897</v>
      </c>
      <c r="B90" s="166">
        <f>VLOOKUP(A90,'0919門市清單主檔'!B:C,2,FALSE)</f>
        <v/>
      </c>
      <c r="C90" s="167">
        <f>VLOOKUP($A90,'0919門市清單主檔'!B:V,20,FALSE)</f>
        <v/>
      </c>
      <c r="D90" s="168">
        <f>VLOOKUP($A90,'0919門市清單主檔'!B:V,21,FALSE)</f>
        <v/>
      </c>
      <c r="E90" s="169">
        <f>VLOOKUP(D90,區域表!A:B,2,FALSE)</f>
        <v/>
      </c>
      <c r="F90" s="170">
        <f>IFERROR(IF(VLOOKUP(A90,門市狀態!A:D,4,FALSE)=0,"",VLOOKUP(A90,門市狀態!A:D,4,FALSE)),"")</f>
        <v/>
      </c>
      <c r="G90" s="171" t="n"/>
      <c r="H90" s="172">
        <f>IF(I90&gt;0,(TEXT(I90,"yyyymmdd")&amp;$S$2&amp;A90&amp;$S$2&amp;B90&amp;$Q$2),"")</f>
        <v/>
      </c>
      <c r="I90" s="175">
        <f t="array" ref="I90">IF(AND(SUMPRODUCT((IM!$F$2:$F$1812=A90)*(ISNUMBER(SEARCH("PMQ2", IM!$AC$2:$AC$1812))))&gt;0), "PMQ2", "")</f>
        <v/>
      </c>
      <c r="J90" s="174">
        <f t="array" ref="J90">IFERROR(INDEX(IM!$AM$2:$AM$9964, MATCH(1, (IM!$F$2:$F$9964=A90) * (ISNUMBER(SEARCH($C$1, IM!$AC$2:$AC$9964))), 0)), "")</f>
        <v/>
      </c>
      <c r="K90" s="145">
        <f t="array" ref="K90">SUMPRODUCT((IM!$F$2:$F$9812=A90)*(IM!$AD$2:$AD$9812="O")*(ISNUMBER(SEARCH("PMQ2", IM!$AC$2:$AC$9812))))</f>
        <v/>
      </c>
      <c r="L90" s="208">
        <f t="array" ref="L90">IF(K90&gt;0,IFERROR(HYPERLINK("#'IM'!AC"&amp;MATCH(1,(IM!$F$1:$F$7512=A90)*(ISNUMBER(SEARCH("PMQ2",IM!$AC$1:$AC$7512))),0),"檢核"),"未登錄"),"")</f>
        <v/>
      </c>
      <c r="M90" s="347">
        <f>Q90&amp;IF(R90&lt;&gt;"",$P$2,"")&amp;R90</f>
        <v/>
      </c>
      <c r="N90" s="318">
        <f t="array" ref="N90">IF(AND(
    SUMPRODUCT(
        (IM!$F$2:$F$1812=A90) *
        ISNUMBER(SEARCH("HUB", IM!$AC$2:$AC$1812)) *
        (IM!$X$2:$X$1812&gt;=$A$1) *
        (IM!$X$2:$X$1812&lt;=$B$1)*(W90="HUB")
    ) &gt; 0
), "HUB", "")</f>
        <v/>
      </c>
      <c r="O90" s="349">
        <f>IF(I90="","未到店",
IF(AND(S90&gt;I90, R90="STAR", NOT(AND(G90&lt;&gt;"萊到店 WebPOS", Q90&lt;&gt;"EDC"))), "完工已補裝",
IF(AND(G90&lt;&gt;"萊到店 WebPOS", Q90&lt;&gt;"EDC"), "EDC異常",
IF(AND(W90="HUB", N90=""), "HUB異常",
IF(OR(AND(Z90="STAR", R90="STAR"), AND(Z90&lt;&gt;"STAR", R90="")), "已完工", "STAR異常")
))))</f>
        <v/>
      </c>
      <c r="P90" s="225">
        <f>(TEXT(I90,"yyyymmdd"))&amp;$S$2&amp;A90&amp;$S$2&amp;B90&amp;$Q$2</f>
        <v/>
      </c>
      <c r="Q90" s="335">
        <f t="array" ref="Q90">IF(AND(SUMPRODUCT((IM!$F$2:$F$1812=A90)*(ISNUMBER(SEARCH("EDC", IM!$AC$2:$AC$1812))))&gt;0), "EDC", "")</f>
        <v/>
      </c>
      <c r="R90" s="336">
        <f t="array" ref="R90">IF(AND(SUMPRODUCT((IM!$F$2:$F$1812=A90)*(ISNUMBER(SEARCH("STAR", IM!$AC$2:$AC$1812))))&gt;0), "STAR", "")</f>
        <v/>
      </c>
      <c r="S90" s="337">
        <f t="array" ref="S90">IFERROR(INDEX(IM!$X$2:$X$595, MATCH(1, (IM!$F$2:$F$595=A90) * (ISNUMBER(SEARCH($D$1, IM!$AC$2:$AC$595))), 0)), "")</f>
        <v/>
      </c>
      <c r="T90" s="333">
        <f>IF(AND(X90&lt;&gt;"", Y90&lt;&gt;""), 2, IF(OR(X90&lt;&gt;"", Y90&lt;&gt;""), 1, 0))</f>
        <v/>
      </c>
      <c r="U90" s="333" t="n"/>
      <c r="V90" s="351">
        <f>IF(OR(R90="STAR", T90="", U90=""), T90,
"總數：" &amp; T90 &amp; CHAR(10) &amp;
"已維修：" &amp; U90 &amp; CHAR(10) &amp;
"未更換：" &amp; (T90 - U90))</f>
        <v/>
      </c>
      <c r="W90" s="338">
        <f>IF(VLOOKUP(A90,'0919門市清單主檔'!B:E,4,FALSE)=0,"",VLOOKUP(A90,'0919門市清單主檔'!B:E,4,FALSE))</f>
        <v/>
      </c>
      <c r="X90" s="230" t="inlineStr">
        <is>
          <t>8155001905</t>
        </is>
      </c>
      <c r="Y90" s="231" t="inlineStr">
        <is>
          <t>8155001906</t>
        </is>
      </c>
      <c r="Z90" s="231">
        <f>IF(T90&gt;0,"STAR","")</f>
        <v/>
      </c>
    </row>
    <row r="91" ht="15.75" customHeight="1" s="127">
      <c r="A91" s="165" t="n">
        <v>2403</v>
      </c>
      <c r="B91" s="166">
        <f>VLOOKUP(A91,'0919門市清單主檔'!B:C,2,FALSE)</f>
        <v/>
      </c>
      <c r="C91" s="167">
        <f>VLOOKUP($A91,'0919門市清單主檔'!B:V,20,FALSE)</f>
        <v/>
      </c>
      <c r="D91" s="168">
        <f>VLOOKUP($A91,'0919門市清單主檔'!B:V,21,FALSE)</f>
        <v/>
      </c>
      <c r="E91" s="169">
        <f>VLOOKUP(D91,區域表!A:B,2,FALSE)</f>
        <v/>
      </c>
      <c r="F91" s="170">
        <f>IFERROR(IF(VLOOKUP(A91,門市狀態!A:D,4,FALSE)=0,"",VLOOKUP(A91,門市狀態!A:D,4,FALSE)),"")</f>
        <v/>
      </c>
      <c r="G91" s="171" t="n"/>
      <c r="H91" s="172">
        <f>IF(I91&gt;0,(TEXT(I91,"yyyymmdd")&amp;$S$2&amp;A91&amp;$S$2&amp;B91&amp;$Q$2),"")</f>
        <v/>
      </c>
      <c r="I91" s="175">
        <f t="array" ref="I91">IF(AND(SUMPRODUCT((IM!$F$2:$F$1812=A91)*(ISNUMBER(SEARCH("PMQ2", IM!$AC$2:$AC$1812))))&gt;0), "PMQ2", "")</f>
        <v/>
      </c>
      <c r="J91" s="174">
        <f t="array" ref="J91">IFERROR(INDEX(IM!$AM$2:$AM$9964, MATCH(1, (IM!$F$2:$F$9964=A91) * (ISNUMBER(SEARCH($C$1, IM!$AC$2:$AC$9964))), 0)), "")</f>
        <v/>
      </c>
      <c r="K91" s="145">
        <f t="array" ref="K91">SUMPRODUCT((IM!$F$2:$F$9812=A91)*(IM!$AD$2:$AD$9812="O")*(ISNUMBER(SEARCH("PMQ2", IM!$AC$2:$AC$9812))))</f>
        <v/>
      </c>
      <c r="L91" s="208">
        <f t="array" ref="L91">IF(K91&gt;0,IFERROR(HYPERLINK("#'IM'!AC"&amp;MATCH(1,(IM!$F$1:$F$7512=A91)*(ISNUMBER(SEARCH("PMQ2",IM!$AC$1:$AC$7512))),0),"檢核"),"未登錄"),"")</f>
        <v/>
      </c>
      <c r="M91" s="347">
        <f>Q91&amp;IF(R91&lt;&gt;"",$P$2,"")&amp;R91</f>
        <v/>
      </c>
      <c r="N91" s="318">
        <f t="array" ref="N91">IF(AND(
    SUMPRODUCT(
        (IM!$F$2:$F$1812=A91) *
        ISNUMBER(SEARCH("HUB", IM!$AC$2:$AC$1812)) *
        (IM!$X$2:$X$1812&gt;=$A$1) *
        (IM!$X$2:$X$1812&lt;=$B$1)*(W91="HUB")
    ) &gt; 0
), "HUB", "")</f>
        <v/>
      </c>
      <c r="O91" s="349">
        <f>IF(I91="","未到店",
IF(AND(S91&gt;I91, R91="STAR", NOT(AND(G91&lt;&gt;"萊到店 WebPOS", Q91&lt;&gt;"EDC"))), "完工已補裝",
IF(AND(G91&lt;&gt;"萊到店 WebPOS", Q91&lt;&gt;"EDC"), "EDC異常",
IF(AND(W91="HUB", N91=""), "HUB異常",
IF(OR(AND(Z91="STAR", R91="STAR"), AND(Z91&lt;&gt;"STAR", R91="")), "已完工", "STAR異常")
))))</f>
        <v/>
      </c>
      <c r="P91" s="225">
        <f>(TEXT(I91,"yyyymmdd"))&amp;$S$2&amp;A91&amp;$S$2&amp;B91&amp;$Q$2</f>
        <v/>
      </c>
      <c r="Q91" s="335">
        <f t="array" ref="Q91">IF(AND(SUMPRODUCT((IM!$F$2:$F$1812=A91)*(ISNUMBER(SEARCH("EDC", IM!$AC$2:$AC$1812))))&gt;0), "EDC", "")</f>
        <v/>
      </c>
      <c r="R91" s="336">
        <f t="array" ref="R91">IF(AND(SUMPRODUCT((IM!$F$2:$F$1812=A91)*(ISNUMBER(SEARCH("STAR", IM!$AC$2:$AC$1812))))&gt;0), "STAR", "")</f>
        <v/>
      </c>
      <c r="S91" s="337">
        <f t="array" ref="S91">IFERROR(INDEX(IM!$X$2:$X$595, MATCH(1, (IM!$F$2:$F$595=A91) * (ISNUMBER(SEARCH($D$1, IM!$AC$2:$AC$595))), 0)), "")</f>
        <v/>
      </c>
      <c r="T91" s="333">
        <f>IF(AND(X91&lt;&gt;"", Y91&lt;&gt;""), 2, IF(OR(X91&lt;&gt;"", Y91&lt;&gt;""), 1, 0))</f>
        <v/>
      </c>
      <c r="U91" s="333" t="n"/>
      <c r="V91" s="351">
        <f>IF(OR(R91="STAR", T91="", U91=""), T91,
"總數：" &amp; T91 &amp; CHAR(10) &amp;
"已維修：" &amp; U91 &amp; CHAR(10) &amp;
"未更換：" &amp; (T91 - U91))</f>
        <v/>
      </c>
      <c r="W91" s="338">
        <f>IF(VLOOKUP(A91,'0919門市清單主檔'!B:E,4,FALSE)=0,"",VLOOKUP(A91,'0919門市清單主檔'!B:E,4,FALSE))</f>
        <v/>
      </c>
      <c r="X91" s="230" t="inlineStr">
        <is>
          <t>8155000208</t>
        </is>
      </c>
      <c r="Y91" s="231" t="inlineStr">
        <is>
          <t>8155000263</t>
        </is>
      </c>
      <c r="Z91" s="231">
        <f>IF(T91&gt;0,"STAR","")</f>
        <v/>
      </c>
    </row>
    <row r="92" ht="15.75" customHeight="1" s="127">
      <c r="A92" s="165" t="n">
        <v>3052</v>
      </c>
      <c r="B92" s="166">
        <f>VLOOKUP(A92,'0919門市清單主檔'!B:C,2,FALSE)</f>
        <v/>
      </c>
      <c r="C92" s="167">
        <f>VLOOKUP($A92,'0919門市清單主檔'!B:V,20,FALSE)</f>
        <v/>
      </c>
      <c r="D92" s="168">
        <f>VLOOKUP($A92,'0919門市清單主檔'!B:V,21,FALSE)</f>
        <v/>
      </c>
      <c r="E92" s="169">
        <f>VLOOKUP(D92,區域表!A:B,2,FALSE)</f>
        <v/>
      </c>
      <c r="F92" s="170">
        <f>IFERROR(IF(VLOOKUP(A92,門市狀態!A:D,4,FALSE)=0,"",VLOOKUP(A92,門市狀態!A:D,4,FALSE)),"")</f>
        <v/>
      </c>
      <c r="G92" s="171" t="n"/>
      <c r="H92" s="172">
        <f>IF(I92&gt;0,(TEXT(I92,"yyyymmdd")&amp;$S$2&amp;A92&amp;$S$2&amp;B92&amp;$Q$2),"")</f>
        <v/>
      </c>
      <c r="I92" s="175">
        <f t="array" ref="I92">IF(AND(SUMPRODUCT((IM!$F$2:$F$1812=A92)*(ISNUMBER(SEARCH("PMQ2", IM!$AC$2:$AC$1812))))&gt;0), "PMQ2", "")</f>
        <v/>
      </c>
      <c r="J92" s="174">
        <f t="array" ref="J92">IFERROR(INDEX(IM!$AM$2:$AM$9964, MATCH(1, (IM!$F$2:$F$9964=A92) * (ISNUMBER(SEARCH($C$1, IM!$AC$2:$AC$9964))), 0)), "")</f>
        <v/>
      </c>
      <c r="K92" s="145">
        <f t="array" ref="K92">SUMPRODUCT((IM!$F$2:$F$9812=A92)*(IM!$AD$2:$AD$9812="O")*(ISNUMBER(SEARCH("PMQ2", IM!$AC$2:$AC$9812))))</f>
        <v/>
      </c>
      <c r="L92" s="208">
        <f t="array" ref="L92">IF(K92&gt;0,IFERROR(HYPERLINK("#'IM'!AC"&amp;MATCH(1,(IM!$F$1:$F$7512=A92)*(ISNUMBER(SEARCH("PMQ2",IM!$AC$1:$AC$7512))),0),"檢核"),"未登錄"),"")</f>
        <v/>
      </c>
      <c r="M92" s="347">
        <f>Q92&amp;IF(R92&lt;&gt;"",$P$2,"")&amp;R92</f>
        <v/>
      </c>
      <c r="N92" s="318">
        <f t="array" ref="N92">IF(AND(
    SUMPRODUCT(
        (IM!$F$2:$F$1812=A92) *
        ISNUMBER(SEARCH("HUB", IM!$AC$2:$AC$1812)) *
        (IM!$X$2:$X$1812&gt;=$A$1) *
        (IM!$X$2:$X$1812&lt;=$B$1)*(W92="HUB")
    ) &gt; 0
), "HUB", "")</f>
        <v/>
      </c>
      <c r="O92" s="349">
        <f>IF(I92="","未到店",
IF(AND(S92&gt;I92, R92="STAR", NOT(AND(G92&lt;&gt;"萊到店 WebPOS", Q92&lt;&gt;"EDC"))), "完工已補裝",
IF(AND(G92&lt;&gt;"萊到店 WebPOS", Q92&lt;&gt;"EDC"), "EDC異常",
IF(AND(W92="HUB", N92=""), "HUB異常",
IF(OR(AND(Z92="STAR", R92="STAR"), AND(Z92&lt;&gt;"STAR", R92="")), "已完工", "STAR異常")
))))</f>
        <v/>
      </c>
      <c r="P92" s="225">
        <f>(TEXT(I92,"yyyymmdd"))&amp;$S$2&amp;A92&amp;$S$2&amp;B92&amp;$Q$2</f>
        <v/>
      </c>
      <c r="Q92" s="335">
        <f t="array" ref="Q92">IF(AND(SUMPRODUCT((IM!$F$2:$F$1812=A92)*(ISNUMBER(SEARCH("EDC", IM!$AC$2:$AC$1812))))&gt;0), "EDC", "")</f>
        <v/>
      </c>
      <c r="R92" s="336">
        <f t="array" ref="R92">IF(AND(SUMPRODUCT((IM!$F$2:$F$1812=A92)*(ISNUMBER(SEARCH("STAR", IM!$AC$2:$AC$1812))))&gt;0), "STAR", "")</f>
        <v/>
      </c>
      <c r="S92" s="337">
        <f t="array" ref="S92">IFERROR(INDEX(IM!$X$2:$X$595, MATCH(1, (IM!$F$2:$F$595=A92) * (ISNUMBER(SEARCH($D$1, IM!$AC$2:$AC$595))), 0)), "")</f>
        <v/>
      </c>
      <c r="T92" s="333">
        <f>IF(AND(X92&lt;&gt;"", Y92&lt;&gt;""), 2, IF(OR(X92&lt;&gt;"", Y92&lt;&gt;""), 1, 0))</f>
        <v/>
      </c>
      <c r="U92" s="333" t="n"/>
      <c r="V92" s="351">
        <f>IF(OR(R92="STAR", T92="", U92=""), T92,
"總數：" &amp; T92 &amp; CHAR(10) &amp;
"已維修：" &amp; U92 &amp; CHAR(10) &amp;
"未更換：" &amp; (T92 - U92))</f>
        <v/>
      </c>
      <c r="W92" s="338">
        <f>IF(VLOOKUP(A92,'0919門市清單主檔'!B:E,4,FALSE)=0,"",VLOOKUP(A92,'0919門市清單主檔'!B:E,4,FALSE))</f>
        <v/>
      </c>
      <c r="X92" s="230" t="inlineStr">
        <is>
          <t>8155000535</t>
        </is>
      </c>
      <c r="Y92" s="231" t="inlineStr">
        <is>
          <t>8155000536</t>
        </is>
      </c>
      <c r="Z92" s="231">
        <f>IF(T92&gt;0,"STAR","")</f>
        <v/>
      </c>
    </row>
    <row r="93" ht="15.75" customHeight="1" s="127">
      <c r="A93" s="165" t="inlineStr">
        <is>
          <t>D022</t>
        </is>
      </c>
      <c r="B93" s="166">
        <f>VLOOKUP(A93,'0919門市清單主檔'!B:C,2,FALSE)</f>
        <v/>
      </c>
      <c r="C93" s="167">
        <f>VLOOKUP($A93,'0919門市清單主檔'!B:V,20,FALSE)</f>
        <v/>
      </c>
      <c r="D93" s="168">
        <f>VLOOKUP($A93,'0919門市清單主檔'!B:V,21,FALSE)</f>
        <v/>
      </c>
      <c r="E93" s="169">
        <f>VLOOKUP(D93,區域表!A:B,2,FALSE)</f>
        <v/>
      </c>
      <c r="F93" s="170">
        <f>IFERROR(IF(VLOOKUP(A93,門市狀態!A:D,4,FALSE)=0,"",VLOOKUP(A93,門市狀態!A:D,4,FALSE)),"")</f>
        <v/>
      </c>
      <c r="G93" s="171" t="n"/>
      <c r="H93" s="172">
        <f>IF(I93&gt;0,(TEXT(I93,"yyyymmdd")&amp;$S$2&amp;A93&amp;$S$2&amp;B93&amp;$Q$2),"")</f>
        <v/>
      </c>
      <c r="I93" s="175">
        <f t="array" ref="I93">IF(AND(SUMPRODUCT((IM!$F$2:$F$1812=A93)*(ISNUMBER(SEARCH("PMQ2", IM!$AC$2:$AC$1812))))&gt;0), "PMQ2", "")</f>
        <v/>
      </c>
      <c r="J93" s="174">
        <f t="array" ref="J93">IFERROR(INDEX(IM!$AM$2:$AM$9964, MATCH(1, (IM!$F$2:$F$9964=A93) * (ISNUMBER(SEARCH($C$1, IM!$AC$2:$AC$9964))), 0)), "")</f>
        <v/>
      </c>
      <c r="K93" s="145">
        <f t="array" ref="K93">SUMPRODUCT((IM!$F$2:$F$9812=A93)*(IM!$AD$2:$AD$9812="O")*(ISNUMBER(SEARCH("PMQ2", IM!$AC$2:$AC$9812))))</f>
        <v/>
      </c>
      <c r="L93" s="208">
        <f t="array" ref="L93">IF(K93&gt;0,IFERROR(HYPERLINK("#'IM'!AC"&amp;MATCH(1,(IM!$F$1:$F$7512=A93)*(ISNUMBER(SEARCH("PMQ2",IM!$AC$1:$AC$7512))),0),"檢核"),"未登錄"),"")</f>
        <v/>
      </c>
      <c r="M93" s="347">
        <f>Q93&amp;IF(R93&lt;&gt;"",$P$2,"")&amp;R93</f>
        <v/>
      </c>
      <c r="N93" s="318">
        <f t="array" ref="N93">IF(AND(
    SUMPRODUCT(
        (IM!$F$2:$F$1812=A93) *
        ISNUMBER(SEARCH("HUB", IM!$AC$2:$AC$1812)) *
        (IM!$X$2:$X$1812&gt;=$A$1) *
        (IM!$X$2:$X$1812&lt;=$B$1)*(W93="HUB")
    ) &gt; 0
), "HUB", "")</f>
        <v/>
      </c>
      <c r="O93" s="349">
        <f>IF(I93="","未到店",
IF(AND(S93&gt;I93, R93="STAR", NOT(AND(G93&lt;&gt;"萊到店 WebPOS", Q93&lt;&gt;"EDC"))), "完工已補裝",
IF(AND(G93&lt;&gt;"萊到店 WebPOS", Q93&lt;&gt;"EDC"), "EDC異常",
IF(AND(W93="HUB", N93=""), "HUB異常",
IF(OR(AND(Z93="STAR", R93="STAR"), AND(Z93&lt;&gt;"STAR", R93="")), "已完工", "STAR異常")
))))</f>
        <v/>
      </c>
      <c r="P93" s="225">
        <f>(TEXT(I93,"yyyymmdd"))&amp;$S$2&amp;A93&amp;$S$2&amp;B93&amp;$Q$2</f>
        <v/>
      </c>
      <c r="Q93" s="335">
        <f t="array" ref="Q93">IF(AND(SUMPRODUCT((IM!$F$2:$F$1812=A93)*(ISNUMBER(SEARCH("EDC", IM!$AC$2:$AC$1812))))&gt;0), "EDC", "")</f>
        <v/>
      </c>
      <c r="R93" s="336">
        <f t="array" ref="R93">IF(AND(SUMPRODUCT((IM!$F$2:$F$1812=A93)*(ISNUMBER(SEARCH("STAR", IM!$AC$2:$AC$1812))))&gt;0), "STAR", "")</f>
        <v/>
      </c>
      <c r="S93" s="337">
        <f t="array" ref="S93">IFERROR(INDEX(IM!$X$2:$X$595, MATCH(1, (IM!$F$2:$F$595=A93) * (ISNUMBER(SEARCH($D$1, IM!$AC$2:$AC$595))), 0)), "")</f>
        <v/>
      </c>
      <c r="T93" s="333">
        <f>IF(AND(X93&lt;&gt;"", Y93&lt;&gt;""), 2, IF(OR(X93&lt;&gt;"", Y93&lt;&gt;""), 1, 0))</f>
        <v/>
      </c>
      <c r="U93" s="333" t="n"/>
      <c r="V93" s="351">
        <f>IF(OR(R93="STAR", T93="", U93=""), T93,
"總數：" &amp; T93 &amp; CHAR(10) &amp;
"已維修：" &amp; U93 &amp; CHAR(10) &amp;
"未更換：" &amp; (T93 - U93))</f>
        <v/>
      </c>
      <c r="W93" s="338">
        <f>IF(VLOOKUP(A93,'0919門市清單主檔'!B:E,4,FALSE)=0,"",VLOOKUP(A93,'0919門市清單主檔'!B:E,4,FALSE))</f>
        <v/>
      </c>
      <c r="Y93" s="231" t="n"/>
      <c r="Z93" s="231">
        <f>IF(T93&gt;0,"STAR","")</f>
        <v/>
      </c>
    </row>
    <row r="94" ht="15.75" customHeight="1" s="127">
      <c r="A94" s="165" t="n">
        <v>4191</v>
      </c>
      <c r="B94" s="166">
        <f>VLOOKUP(A94,'0919門市清單主檔'!B:C,2,FALSE)</f>
        <v/>
      </c>
      <c r="C94" s="167">
        <f>VLOOKUP($A94,'0919門市清單主檔'!B:V,20,FALSE)</f>
        <v/>
      </c>
      <c r="D94" s="168">
        <f>VLOOKUP($A94,'0919門市清單主檔'!B:V,21,FALSE)</f>
        <v/>
      </c>
      <c r="E94" s="169">
        <f>VLOOKUP(D94,區域表!A:B,2,FALSE)</f>
        <v/>
      </c>
      <c r="F94" s="170">
        <f>IFERROR(IF(VLOOKUP(A94,門市狀態!A:D,4,FALSE)=0,"",VLOOKUP(A94,門市狀態!A:D,4,FALSE)),"")</f>
        <v/>
      </c>
      <c r="G94" s="171" t="n"/>
      <c r="H94" s="172">
        <f>IF(I94&gt;0,(TEXT(I94,"yyyymmdd")&amp;$S$2&amp;A94&amp;$S$2&amp;B94&amp;$Q$2),"")</f>
        <v/>
      </c>
      <c r="I94" s="175">
        <f t="array" ref="I94">IF(AND(SUMPRODUCT((IM!$F$2:$F$1812=A94)*(ISNUMBER(SEARCH("PMQ2", IM!$AC$2:$AC$1812))))&gt;0), "PMQ2", "")</f>
        <v/>
      </c>
      <c r="J94" s="174">
        <f t="array" ref="J94">IFERROR(INDEX(IM!$AM$2:$AM$9964, MATCH(1, (IM!$F$2:$F$9964=A94) * (ISNUMBER(SEARCH($C$1, IM!$AC$2:$AC$9964))), 0)), "")</f>
        <v/>
      </c>
      <c r="K94" s="145">
        <f t="array" ref="K94">SUMPRODUCT((IM!$F$2:$F$9812=A94)*(IM!$AD$2:$AD$9812="O")*(ISNUMBER(SEARCH("PMQ2", IM!$AC$2:$AC$9812))))</f>
        <v/>
      </c>
      <c r="L94" s="208">
        <f t="array" ref="L94">IF(K94&gt;0,IFERROR(HYPERLINK("#'IM'!AC"&amp;MATCH(1,(IM!$F$1:$F$7512=A94)*(ISNUMBER(SEARCH("PMQ2",IM!$AC$1:$AC$7512))),0),"檢核"),"未登錄"),"")</f>
        <v/>
      </c>
      <c r="M94" s="347">
        <f>Q94&amp;IF(R94&lt;&gt;"",$P$2,"")&amp;R94</f>
        <v/>
      </c>
      <c r="N94" s="318">
        <f t="array" ref="N94">IF(AND(
    SUMPRODUCT(
        (IM!$F$2:$F$1812=A94) *
        ISNUMBER(SEARCH("HUB", IM!$AC$2:$AC$1812)) *
        (IM!$X$2:$X$1812&gt;=$A$1) *
        (IM!$X$2:$X$1812&lt;=$B$1)*(W94="HUB")
    ) &gt; 0
), "HUB", "")</f>
        <v/>
      </c>
      <c r="O94" s="349">
        <f>IF(I94="","未到店",
IF(AND(S94&gt;I94, R94="STAR", NOT(AND(G94&lt;&gt;"萊到店 WebPOS", Q94&lt;&gt;"EDC"))), "完工已補裝",
IF(AND(G94&lt;&gt;"萊到店 WebPOS", Q94&lt;&gt;"EDC"), "EDC異常",
IF(AND(W94="HUB", N94=""), "HUB異常",
IF(OR(AND(Z94="STAR", R94="STAR"), AND(Z94&lt;&gt;"STAR", R94="")), "已完工", "STAR異常")
))))</f>
        <v/>
      </c>
      <c r="P94" s="225">
        <f>(TEXT(I94,"yyyymmdd"))&amp;$S$2&amp;A94&amp;$S$2&amp;B94&amp;$Q$2</f>
        <v/>
      </c>
      <c r="Q94" s="335">
        <f t="array" ref="Q94">IF(AND(SUMPRODUCT((IM!$F$2:$F$1812=A94)*(ISNUMBER(SEARCH("EDC", IM!$AC$2:$AC$1812))))&gt;0), "EDC", "")</f>
        <v/>
      </c>
      <c r="R94" s="336">
        <f t="array" ref="R94">IF(AND(SUMPRODUCT((IM!$F$2:$F$1812=A94)*(ISNUMBER(SEARCH("STAR", IM!$AC$2:$AC$1812))))&gt;0), "STAR", "")</f>
        <v/>
      </c>
      <c r="S94" s="337">
        <f t="array" ref="S94">IFERROR(INDEX(IM!$X$2:$X$595, MATCH(1, (IM!$F$2:$F$595=A94) * (ISNUMBER(SEARCH($D$1, IM!$AC$2:$AC$595))), 0)), "")</f>
        <v/>
      </c>
      <c r="T94" s="333">
        <f>IF(AND(X94&lt;&gt;"", Y94&lt;&gt;""), 2, IF(OR(X94&lt;&gt;"", Y94&lt;&gt;""), 1, 0))</f>
        <v/>
      </c>
      <c r="U94" s="333" t="n"/>
      <c r="V94" s="351">
        <f>IF(OR(R94="STAR", T94="", U94=""), T94,
"總數：" &amp; T94 &amp; CHAR(10) &amp;
"已維修：" &amp; U94 &amp; CHAR(10) &amp;
"未更換：" &amp; (T94 - U94))</f>
        <v/>
      </c>
      <c r="W94" s="338">
        <f>IF(VLOOKUP(A94,'0919門市清單主檔'!B:E,4,FALSE)=0,"",VLOOKUP(A94,'0919門市清單主檔'!B:E,4,FALSE))</f>
        <v/>
      </c>
      <c r="X94" s="230" t="inlineStr">
        <is>
          <t>8155001743</t>
        </is>
      </c>
      <c r="Y94" s="231" t="inlineStr">
        <is>
          <t>8155000200</t>
        </is>
      </c>
      <c r="Z94" s="231">
        <f>IF(T94&gt;0,"STAR","")</f>
        <v/>
      </c>
    </row>
    <row r="95" ht="15.75" customHeight="1" s="127">
      <c r="A95" s="165" t="n">
        <v>4586</v>
      </c>
      <c r="B95" s="166">
        <f>VLOOKUP(A95,'0919門市清單主檔'!B:C,2,FALSE)</f>
        <v/>
      </c>
      <c r="C95" s="167">
        <f>VLOOKUP($A95,'0919門市清單主檔'!B:V,20,FALSE)</f>
        <v/>
      </c>
      <c r="D95" s="168">
        <f>VLOOKUP($A95,'0919門市清單主檔'!B:V,21,FALSE)</f>
        <v/>
      </c>
      <c r="E95" s="169">
        <f>VLOOKUP(D95,區域表!A:B,2,FALSE)</f>
        <v/>
      </c>
      <c r="F95" s="170">
        <f>IFERROR(IF(VLOOKUP(A95,門市狀態!A:D,4,FALSE)=0,"",VLOOKUP(A95,門市狀態!A:D,4,FALSE)),"")</f>
        <v/>
      </c>
      <c r="G95" s="171" t="n"/>
      <c r="H95" s="172">
        <f>IF(I95&gt;0,(TEXT(I95,"yyyymmdd")&amp;$S$2&amp;A95&amp;$S$2&amp;B95&amp;$Q$2),"")</f>
        <v/>
      </c>
      <c r="I95" s="175">
        <f t="array" ref="I95">IF(AND(SUMPRODUCT((IM!$F$2:$F$1812=A95)*(ISNUMBER(SEARCH("PMQ2", IM!$AC$2:$AC$1812))))&gt;0), "PMQ2", "")</f>
        <v/>
      </c>
      <c r="J95" s="174">
        <f t="array" ref="J95">IFERROR(INDEX(IM!$AM$2:$AM$9964, MATCH(1, (IM!$F$2:$F$9964=A95) * (ISNUMBER(SEARCH($C$1, IM!$AC$2:$AC$9964))), 0)), "")</f>
        <v/>
      </c>
      <c r="K95" s="145">
        <f t="array" ref="K95">SUMPRODUCT((IM!$F$2:$F$9812=A95)*(IM!$AD$2:$AD$9812="O")*(ISNUMBER(SEARCH("PMQ2", IM!$AC$2:$AC$9812))))</f>
        <v/>
      </c>
      <c r="L95" s="208">
        <f t="array" ref="L95">IF(K95&gt;0,IFERROR(HYPERLINK("#'IM'!AC"&amp;MATCH(1,(IM!$F$1:$F$7512=A95)*(ISNUMBER(SEARCH("PMQ2",IM!$AC$1:$AC$7512))),0),"檢核"),"未登錄"),"")</f>
        <v/>
      </c>
      <c r="M95" s="347">
        <f>Q95&amp;IF(R95&lt;&gt;"",$P$2,"")&amp;R95</f>
        <v/>
      </c>
      <c r="N95" s="318">
        <f t="array" ref="N95">IF(AND(
    SUMPRODUCT(
        (IM!$F$2:$F$1812=A95) *
        ISNUMBER(SEARCH("HUB", IM!$AC$2:$AC$1812)) *
        (IM!$X$2:$X$1812&gt;=$A$1) *
        (IM!$X$2:$X$1812&lt;=$B$1)*(W95="HUB")
    ) &gt; 0
), "HUB", "")</f>
        <v/>
      </c>
      <c r="O95" s="349">
        <f>IF(I95="","未到店",
IF(AND(S95&gt;I95, R95="STAR", NOT(AND(G95&lt;&gt;"萊到店 WebPOS", Q95&lt;&gt;"EDC"))), "完工已補裝",
IF(AND(G95&lt;&gt;"萊到店 WebPOS", Q95&lt;&gt;"EDC"), "EDC異常",
IF(AND(W95="HUB", N95=""), "HUB異常",
IF(OR(AND(Z95="STAR", R95="STAR"), AND(Z95&lt;&gt;"STAR", R95="")), "已完工", "STAR異常")
))))</f>
        <v/>
      </c>
      <c r="P95" s="225">
        <f>(TEXT(I95,"yyyymmdd"))&amp;$S$2&amp;A95&amp;$S$2&amp;B95&amp;$Q$2</f>
        <v/>
      </c>
      <c r="Q95" s="335">
        <f t="array" ref="Q95">IF(AND(SUMPRODUCT((IM!$F$2:$F$1812=A95)*(ISNUMBER(SEARCH("EDC", IM!$AC$2:$AC$1812))))&gt;0), "EDC", "")</f>
        <v/>
      </c>
      <c r="R95" s="336">
        <f t="array" ref="R95">IF(AND(SUMPRODUCT((IM!$F$2:$F$1812=A95)*(ISNUMBER(SEARCH("STAR", IM!$AC$2:$AC$1812))))&gt;0), "STAR", "")</f>
        <v/>
      </c>
      <c r="S95" s="337">
        <f t="array" ref="S95">IFERROR(INDEX(IM!$X$2:$X$595, MATCH(1, (IM!$F$2:$F$595=A95) * (ISNUMBER(SEARCH($D$1, IM!$AC$2:$AC$595))), 0)), "")</f>
        <v/>
      </c>
      <c r="T95" s="333">
        <f>IF(AND(X95&lt;&gt;"", Y95&lt;&gt;""), 2, IF(OR(X95&lt;&gt;"", Y95&lt;&gt;""), 1, 0))</f>
        <v/>
      </c>
      <c r="U95" s="333" t="n"/>
      <c r="V95" s="351">
        <f>IF(OR(R95="STAR", T95="", U95=""), T95,
"總數：" &amp; T95 &amp; CHAR(10) &amp;
"已維修：" &amp; U95 &amp; CHAR(10) &amp;
"未更換：" &amp; (T95 - U95))</f>
        <v/>
      </c>
      <c r="W95" s="338">
        <f>IF(VLOOKUP(A95,'0919門市清單主檔'!B:E,4,FALSE)=0,"",VLOOKUP(A95,'0919門市清單主檔'!B:E,4,FALSE))</f>
        <v/>
      </c>
      <c r="Y95" s="231" t="n"/>
      <c r="Z95" s="231">
        <f>IF(T95&gt;0,"STAR","")</f>
        <v/>
      </c>
    </row>
    <row r="96" ht="15.75" customHeight="1" s="127">
      <c r="A96" s="165" t="n">
        <v>2349</v>
      </c>
      <c r="B96" s="166">
        <f>VLOOKUP(A96,'0919門市清單主檔'!B:C,2,FALSE)</f>
        <v/>
      </c>
      <c r="C96" s="167">
        <f>VLOOKUP($A96,'0919門市清單主檔'!B:V,20,FALSE)</f>
        <v/>
      </c>
      <c r="D96" s="168">
        <f>VLOOKUP($A96,'0919門市清單主檔'!B:V,21,FALSE)</f>
        <v/>
      </c>
      <c r="E96" s="169">
        <f>VLOOKUP(D96,區域表!A:B,2,FALSE)</f>
        <v/>
      </c>
      <c r="F96" s="170">
        <f>IFERROR(IF(VLOOKUP(A96,門市狀態!A:D,4,FALSE)=0,"",VLOOKUP(A96,門市狀態!A:D,4,FALSE)),"")</f>
        <v/>
      </c>
      <c r="G96" s="171" t="n"/>
      <c r="H96" s="172">
        <f>IF(I96&gt;0,(TEXT(I96,"yyyymmdd")&amp;$S$2&amp;A96&amp;$S$2&amp;B96&amp;$Q$2),"")</f>
        <v/>
      </c>
      <c r="I96" s="175">
        <f t="array" ref="I96">IF(AND(SUMPRODUCT((IM!$F$2:$F$1812=A96)*(ISNUMBER(SEARCH("PMQ2", IM!$AC$2:$AC$1812))))&gt;0), "PMQ2", "")</f>
        <v/>
      </c>
      <c r="J96" s="174">
        <f t="array" ref="J96">IFERROR(INDEX(IM!$AM$2:$AM$9964, MATCH(1, (IM!$F$2:$F$9964=A96) * (ISNUMBER(SEARCH($C$1, IM!$AC$2:$AC$9964))), 0)), "")</f>
        <v/>
      </c>
      <c r="K96" s="145">
        <f t="array" ref="K96">SUMPRODUCT((IM!$F$2:$F$9812=A96)*(IM!$AD$2:$AD$9812="O")*(ISNUMBER(SEARCH("PMQ2", IM!$AC$2:$AC$9812))))</f>
        <v/>
      </c>
      <c r="L96" s="208">
        <f t="array" ref="L96">IF(K96&gt;0,IFERROR(HYPERLINK("#'IM'!AC"&amp;MATCH(1,(IM!$F$1:$F$7512=A96)*(ISNUMBER(SEARCH("PMQ2",IM!$AC$1:$AC$7512))),0),"檢核"),"未登錄"),"")</f>
        <v/>
      </c>
      <c r="M96" s="347">
        <f>Q96&amp;IF(R96&lt;&gt;"",$P$2,"")&amp;R96</f>
        <v/>
      </c>
      <c r="N96" s="318">
        <f t="array" ref="N96">IF(AND(
    SUMPRODUCT(
        (IM!$F$2:$F$1812=A96) *
        ISNUMBER(SEARCH("HUB", IM!$AC$2:$AC$1812)) *
        (IM!$X$2:$X$1812&gt;=$A$1) *
        (IM!$X$2:$X$1812&lt;=$B$1)*(W96="HUB")
    ) &gt; 0
), "HUB", "")</f>
        <v/>
      </c>
      <c r="O96" s="349">
        <f>IF(I96="","未到店",
IF(AND(S96&gt;I96, R96="STAR", NOT(AND(G96&lt;&gt;"萊到店 WebPOS", Q96&lt;&gt;"EDC"))), "完工已補裝",
IF(AND(G96&lt;&gt;"萊到店 WebPOS", Q96&lt;&gt;"EDC"), "EDC異常",
IF(AND(W96="HUB", N96=""), "HUB異常",
IF(OR(AND(Z96="STAR", R96="STAR"), AND(Z96&lt;&gt;"STAR", R96="")), "已完工", "STAR異常")
))))</f>
        <v/>
      </c>
      <c r="P96" s="225">
        <f>(TEXT(I96,"yyyymmdd"))&amp;$S$2&amp;A96&amp;$S$2&amp;B96&amp;$Q$2</f>
        <v/>
      </c>
      <c r="Q96" s="335">
        <f t="array" ref="Q96">IF(AND(SUMPRODUCT((IM!$F$2:$F$1812=A96)*(ISNUMBER(SEARCH("EDC", IM!$AC$2:$AC$1812))))&gt;0), "EDC", "")</f>
        <v/>
      </c>
      <c r="R96" s="336">
        <f t="array" ref="R96">IF(AND(SUMPRODUCT((IM!$F$2:$F$1812=A96)*(ISNUMBER(SEARCH("STAR", IM!$AC$2:$AC$1812))))&gt;0), "STAR", "")</f>
        <v/>
      </c>
      <c r="S96" s="337">
        <f t="array" ref="S96">IFERROR(INDEX(IM!$X$2:$X$595, MATCH(1, (IM!$F$2:$F$595=A96) * (ISNUMBER(SEARCH($D$1, IM!$AC$2:$AC$595))), 0)), "")</f>
        <v/>
      </c>
      <c r="T96" s="333">
        <f>IF(AND(X96&lt;&gt;"", Y96&lt;&gt;""), 2, IF(OR(X96&lt;&gt;"", Y96&lt;&gt;""), 1, 0))</f>
        <v/>
      </c>
      <c r="U96" s="333" t="n"/>
      <c r="V96" s="351">
        <f>IF(OR(R96="STAR", T96="", U96=""), T96,
"總數：" &amp; T96 &amp; CHAR(10) &amp;
"已維修：" &amp; U96 &amp; CHAR(10) &amp;
"未更換：" &amp; (T96 - U96))</f>
        <v/>
      </c>
      <c r="W96" s="338">
        <f>IF(VLOOKUP(A96,'0919門市清單主檔'!B:E,4,FALSE)=0,"",VLOOKUP(A96,'0919門市清單主檔'!B:E,4,FALSE))</f>
        <v/>
      </c>
      <c r="X96" s="230" t="inlineStr">
        <is>
          <t>8155001691</t>
        </is>
      </c>
      <c r="Y96" s="231" t="inlineStr">
        <is>
          <t>8155001692</t>
        </is>
      </c>
      <c r="Z96" s="231">
        <f>IF(T96&gt;0,"STAR","")</f>
        <v/>
      </c>
    </row>
    <row r="97" ht="15.75" customHeight="1" s="127">
      <c r="A97" s="165" t="n">
        <v>4856</v>
      </c>
      <c r="B97" s="166">
        <f>VLOOKUP(A97,'0919門市清單主檔'!B:C,2,FALSE)</f>
        <v/>
      </c>
      <c r="C97" s="167">
        <f>VLOOKUP($A97,'0919門市清單主檔'!B:V,20,FALSE)</f>
        <v/>
      </c>
      <c r="D97" s="168">
        <f>VLOOKUP($A97,'0919門市清單主檔'!B:V,21,FALSE)</f>
        <v/>
      </c>
      <c r="E97" s="169">
        <f>VLOOKUP(D97,區域表!A:B,2,FALSE)</f>
        <v/>
      </c>
      <c r="F97" s="170">
        <f>IFERROR(IF(VLOOKUP(A97,門市狀態!A:D,4,FALSE)=0,"",VLOOKUP(A97,門市狀態!A:D,4,FALSE)),"")</f>
        <v/>
      </c>
      <c r="G97" s="171" t="n"/>
      <c r="H97" s="172">
        <f>IF(I97&gt;0,(TEXT(I97,"yyyymmdd")&amp;$S$2&amp;A97&amp;$S$2&amp;B97&amp;$Q$2),"")</f>
        <v/>
      </c>
      <c r="I97" s="175">
        <f t="array" ref="I97">IF(AND(SUMPRODUCT((IM!$F$2:$F$1812=A97)*(ISNUMBER(SEARCH("PMQ2", IM!$AC$2:$AC$1812))))&gt;0), "PMQ2", "")</f>
        <v/>
      </c>
      <c r="J97" s="174">
        <f t="array" ref="J97">IFERROR(INDEX(IM!$AM$2:$AM$9964, MATCH(1, (IM!$F$2:$F$9964=A97) * (ISNUMBER(SEARCH($C$1, IM!$AC$2:$AC$9964))), 0)), "")</f>
        <v/>
      </c>
      <c r="K97" s="145">
        <f t="array" ref="K97">SUMPRODUCT((IM!$F$2:$F$9812=A97)*(IM!$AD$2:$AD$9812="O")*(ISNUMBER(SEARCH("PMQ2", IM!$AC$2:$AC$9812))))</f>
        <v/>
      </c>
      <c r="L97" s="208">
        <f t="array" ref="L97">IF(K97&gt;0,IFERROR(HYPERLINK("#'IM'!AC"&amp;MATCH(1,(IM!$F$1:$F$7512=A97)*(ISNUMBER(SEARCH("PMQ2",IM!$AC$1:$AC$7512))),0),"檢核"),"未登錄"),"")</f>
        <v/>
      </c>
      <c r="M97" s="347">
        <f>Q97&amp;IF(R97&lt;&gt;"",$P$2,"")&amp;R97</f>
        <v/>
      </c>
      <c r="N97" s="318">
        <f t="array" ref="N97">IF(AND(
    SUMPRODUCT(
        (IM!$F$2:$F$1812=A97) *
        ISNUMBER(SEARCH("HUB", IM!$AC$2:$AC$1812)) *
        (IM!$X$2:$X$1812&gt;=$A$1) *
        (IM!$X$2:$X$1812&lt;=$B$1)*(W97="HUB")
    ) &gt; 0
), "HUB", "")</f>
        <v/>
      </c>
      <c r="O97" s="349">
        <f>IF(I97="","未到店",
IF(AND(S97&gt;I97, R97="STAR", NOT(AND(G97&lt;&gt;"萊到店 WebPOS", Q97&lt;&gt;"EDC"))), "完工已補裝",
IF(AND(G97&lt;&gt;"萊到店 WebPOS", Q97&lt;&gt;"EDC"), "EDC異常",
IF(AND(W97="HUB", N97=""), "HUB異常",
IF(OR(AND(Z97="STAR", R97="STAR"), AND(Z97&lt;&gt;"STAR", R97="")), "已完工", "STAR異常")
))))</f>
        <v/>
      </c>
      <c r="P97" s="225">
        <f>(TEXT(I97,"yyyymmdd"))&amp;$S$2&amp;A97&amp;$S$2&amp;B97&amp;$Q$2</f>
        <v/>
      </c>
      <c r="Q97" s="335">
        <f t="array" ref="Q97">IF(AND(SUMPRODUCT((IM!$F$2:$F$1812=A97)*(ISNUMBER(SEARCH("EDC", IM!$AC$2:$AC$1812))))&gt;0), "EDC", "")</f>
        <v/>
      </c>
      <c r="R97" s="336">
        <f t="array" ref="R97">IF(AND(SUMPRODUCT((IM!$F$2:$F$1812=A97)*(ISNUMBER(SEARCH("STAR", IM!$AC$2:$AC$1812))))&gt;0), "STAR", "")</f>
        <v/>
      </c>
      <c r="S97" s="337">
        <f t="array" ref="S97">IFERROR(INDEX(IM!$X$2:$X$595, MATCH(1, (IM!$F$2:$F$595=A97) * (ISNUMBER(SEARCH($D$1, IM!$AC$2:$AC$595))), 0)), "")</f>
        <v/>
      </c>
      <c r="T97" s="333">
        <f>IF(AND(X97&lt;&gt;"", Y97&lt;&gt;""), 2, IF(OR(X97&lt;&gt;"", Y97&lt;&gt;""), 1, 0))</f>
        <v/>
      </c>
      <c r="U97" s="333" t="n">
        <v>1</v>
      </c>
      <c r="V97" s="351">
        <f>IF(OR(R97="STAR", T97="", U97=""), T97,
"總數：" &amp; T97 &amp; CHAR(10) &amp;
"已維修：" &amp; U97 &amp; CHAR(10) &amp;
"未更換：" &amp; (T97 - U97))</f>
        <v/>
      </c>
      <c r="W97" s="338">
        <f>IF(VLOOKUP(A97,'0919門市清單主檔'!B:E,4,FALSE)=0,"",VLOOKUP(A97,'0919門市清單主檔'!B:E,4,FALSE))</f>
        <v/>
      </c>
      <c r="Y97" s="231" t="inlineStr">
        <is>
          <t>8155001144</t>
        </is>
      </c>
      <c r="Z97" s="231">
        <f>IF(T97&gt;0,"STAR","")</f>
        <v/>
      </c>
    </row>
    <row r="98" ht="15.75" customHeight="1" s="127">
      <c r="A98" s="165" t="n">
        <v>3921</v>
      </c>
      <c r="B98" s="166">
        <f>VLOOKUP(A98,'0919門市清單主檔'!B:C,2,FALSE)</f>
        <v/>
      </c>
      <c r="C98" s="167">
        <f>VLOOKUP($A98,'0919門市清單主檔'!B:V,20,FALSE)</f>
        <v/>
      </c>
      <c r="D98" s="168">
        <f>VLOOKUP($A98,'0919門市清單主檔'!B:V,21,FALSE)</f>
        <v/>
      </c>
      <c r="E98" s="169">
        <f>VLOOKUP(D98,區域表!A:B,2,FALSE)</f>
        <v/>
      </c>
      <c r="F98" s="170">
        <f>IFERROR(IF(VLOOKUP(A98,門市狀態!A:D,4,FALSE)=0,"",VLOOKUP(A98,門市狀態!A:D,4,FALSE)),"")</f>
        <v/>
      </c>
      <c r="G98" s="171" t="n"/>
      <c r="H98" s="172">
        <f>IF(I98&gt;0,(TEXT(I98,"yyyymmdd")&amp;$S$2&amp;A98&amp;$S$2&amp;B98&amp;$Q$2),"")</f>
        <v/>
      </c>
      <c r="I98" s="175">
        <f t="array" ref="I98">IF(AND(SUMPRODUCT((IM!$F$2:$F$1812=A98)*(ISNUMBER(SEARCH("PMQ2", IM!$AC$2:$AC$1812))))&gt;0), "PMQ2", "")</f>
        <v/>
      </c>
      <c r="J98" s="174">
        <f t="array" ref="J98">IFERROR(INDEX(IM!$AM$2:$AM$9964, MATCH(1, (IM!$F$2:$F$9964=A98) * (ISNUMBER(SEARCH($C$1, IM!$AC$2:$AC$9964))), 0)), "")</f>
        <v/>
      </c>
      <c r="K98" s="145">
        <f t="array" ref="K98">SUMPRODUCT((IM!$F$2:$F$9812=A98)*(IM!$AD$2:$AD$9812="O")*(ISNUMBER(SEARCH("PMQ2", IM!$AC$2:$AC$9812))))</f>
        <v/>
      </c>
      <c r="L98" s="208">
        <f t="array" ref="L98">IF(K98&gt;0,IFERROR(HYPERLINK("#'IM'!AC"&amp;MATCH(1,(IM!$F$1:$F$7512=A98)*(ISNUMBER(SEARCH("PMQ2",IM!$AC$1:$AC$7512))),0),"檢核"),"未登錄"),"")</f>
        <v/>
      </c>
      <c r="M98" s="347">
        <f>Q98&amp;IF(R98&lt;&gt;"",$P$2,"")&amp;R98</f>
        <v/>
      </c>
      <c r="N98" s="318">
        <f t="array" ref="N98">IF(AND(
    SUMPRODUCT(
        (IM!$F$2:$F$1812=A98) *
        ISNUMBER(SEARCH("HUB", IM!$AC$2:$AC$1812)) *
        (IM!$X$2:$X$1812&gt;=$A$1) *
        (IM!$X$2:$X$1812&lt;=$B$1)*(W98="HUB")
    ) &gt; 0
), "HUB", "")</f>
        <v/>
      </c>
      <c r="O98" s="349">
        <f>IF(I98="","未到店",
IF(AND(S98&gt;I98, R98="STAR", NOT(AND(G98&lt;&gt;"萊到店 WebPOS", Q98&lt;&gt;"EDC"))), "完工已補裝",
IF(AND(G98&lt;&gt;"萊到店 WebPOS", Q98&lt;&gt;"EDC"), "EDC異常",
IF(AND(W98="HUB", N98=""), "HUB異常",
IF(OR(AND(Z98="STAR", R98="STAR"), AND(Z98&lt;&gt;"STAR", R98="")), "已完工", "STAR異常")
))))</f>
        <v/>
      </c>
      <c r="P98" s="225">
        <f>(TEXT(I98,"yyyymmdd"))&amp;$S$2&amp;A98&amp;$S$2&amp;B98&amp;$Q$2</f>
        <v/>
      </c>
      <c r="Q98" s="335">
        <f t="array" ref="Q98">IF(AND(SUMPRODUCT((IM!$F$2:$F$1812=A98)*(ISNUMBER(SEARCH("EDC", IM!$AC$2:$AC$1812))))&gt;0), "EDC", "")</f>
        <v/>
      </c>
      <c r="R98" s="336">
        <f t="array" ref="R98">IF(AND(SUMPRODUCT((IM!$F$2:$F$1812=A98)*(ISNUMBER(SEARCH("STAR", IM!$AC$2:$AC$1812))))&gt;0), "STAR", "")</f>
        <v/>
      </c>
      <c r="S98" s="337">
        <f t="array" ref="S98">IFERROR(INDEX(IM!$X$2:$X$595, MATCH(1, (IM!$F$2:$F$595=A98) * (ISNUMBER(SEARCH($D$1, IM!$AC$2:$AC$595))), 0)), "")</f>
        <v/>
      </c>
      <c r="T98" s="333">
        <f>IF(AND(X98&lt;&gt;"", Y98&lt;&gt;""), 2, IF(OR(X98&lt;&gt;"", Y98&lt;&gt;""), 1, 0))</f>
        <v/>
      </c>
      <c r="U98" s="333" t="n"/>
      <c r="V98" s="351">
        <f>IF(OR(R98="STAR", T98="", U98=""), T98,
"總數：" &amp; T98 &amp; CHAR(10) &amp;
"已維修：" &amp; U98 &amp; CHAR(10) &amp;
"未更換：" &amp; (T98 - U98))</f>
        <v/>
      </c>
      <c r="W98" s="338">
        <f>IF(VLOOKUP(A98,'0919門市清單主檔'!B:E,4,FALSE)=0,"",VLOOKUP(A98,'0919門市清單主檔'!B:E,4,FALSE))</f>
        <v/>
      </c>
      <c r="X98" s="230" t="inlineStr">
        <is>
          <t>8155002295</t>
        </is>
      </c>
      <c r="Y98" s="231" t="inlineStr">
        <is>
          <t>8155002296</t>
        </is>
      </c>
      <c r="Z98" s="231">
        <f>IF(T98&gt;0,"STAR","")</f>
        <v/>
      </c>
    </row>
    <row r="99" ht="15.75" customHeight="1" s="127">
      <c r="A99" s="165" t="n">
        <v>3243</v>
      </c>
      <c r="B99" s="166">
        <f>VLOOKUP(A99,'0919門市清單主檔'!B:C,2,FALSE)</f>
        <v/>
      </c>
      <c r="C99" s="167">
        <f>VLOOKUP($A99,'0919門市清單主檔'!B:V,20,FALSE)</f>
        <v/>
      </c>
      <c r="D99" s="168">
        <f>VLOOKUP($A99,'0919門市清單主檔'!B:V,21,FALSE)</f>
        <v/>
      </c>
      <c r="E99" s="169">
        <f>VLOOKUP(D99,區域表!A:B,2,FALSE)</f>
        <v/>
      </c>
      <c r="F99" s="170">
        <f>IFERROR(IF(VLOOKUP(A99,門市狀態!A:D,4,FALSE)=0,"",VLOOKUP(A99,門市狀態!A:D,4,FALSE)),"")</f>
        <v/>
      </c>
      <c r="G99" s="171" t="inlineStr">
        <is>
          <t>學校</t>
        </is>
      </c>
      <c r="H99" s="172">
        <f>IF(I99&gt;0,(TEXT(I99,"yyyymmdd")&amp;$S$2&amp;A99&amp;$S$2&amp;B99&amp;$Q$2),"")</f>
        <v/>
      </c>
      <c r="I99" s="175">
        <f t="array" ref="I99">IF(AND(SUMPRODUCT((IM!$F$2:$F$1812=A99)*(ISNUMBER(SEARCH("PMQ2", IM!$AC$2:$AC$1812))))&gt;0), "PMQ2", "")</f>
        <v/>
      </c>
      <c r="J99" s="174">
        <f t="array" ref="J99">IFERROR(INDEX(IM!$AM$2:$AM$9964, MATCH(1, (IM!$F$2:$F$9964=A99) * (ISNUMBER(SEARCH($C$1, IM!$AC$2:$AC$9964))), 0)), "")</f>
        <v/>
      </c>
      <c r="K99" s="145">
        <f t="array" ref="K99">SUMPRODUCT((IM!$F$2:$F$9812=A99)*(IM!$AD$2:$AD$9812="O")*(ISNUMBER(SEARCH("PMQ2", IM!$AC$2:$AC$9812))))</f>
        <v/>
      </c>
      <c r="L99" s="208">
        <f t="array" ref="L99">IF(K99&gt;0,IFERROR(HYPERLINK("#'IM'!AC"&amp;MATCH(1,(IM!$F$1:$F$7512=A99)*(ISNUMBER(SEARCH("PMQ2",IM!$AC$1:$AC$7512))),0),"檢核"),"未登錄"),"")</f>
        <v/>
      </c>
      <c r="M99" s="347">
        <f>Q99&amp;IF(R99&lt;&gt;"",$P$2,"")&amp;R99</f>
        <v/>
      </c>
      <c r="N99" s="318">
        <f t="array" ref="N99">IF(AND(
    SUMPRODUCT(
        (IM!$F$2:$F$1812=A99) *
        ISNUMBER(SEARCH("HUB", IM!$AC$2:$AC$1812)) *
        (IM!$X$2:$X$1812&gt;=$A$1) *
        (IM!$X$2:$X$1812&lt;=$B$1)*(W99="HUB")
    ) &gt; 0
), "HUB", "")</f>
        <v/>
      </c>
      <c r="O99" s="349">
        <f>IF(I99="","未到店",
IF(AND(S99&gt;I99, R99="STAR", NOT(AND(G99&lt;&gt;"萊到店 WebPOS", Q99&lt;&gt;"EDC"))), "完工已補裝",
IF(AND(G99&lt;&gt;"萊到店 WebPOS", Q99&lt;&gt;"EDC"), "EDC異常",
IF(AND(W99="HUB", N99=""), "HUB異常",
IF(OR(AND(Z99="STAR", R99="STAR"), AND(Z99&lt;&gt;"STAR", R99="")), "已完工", "STAR異常")
))))</f>
        <v/>
      </c>
      <c r="P99" s="225">
        <f>(TEXT(I99,"yyyymmdd"))&amp;$S$2&amp;A99&amp;$S$2&amp;B99&amp;$Q$2</f>
        <v/>
      </c>
      <c r="Q99" s="335">
        <f t="array" ref="Q99">IF(AND(SUMPRODUCT((IM!$F$2:$F$1812=A99)*(ISNUMBER(SEARCH("EDC", IM!$AC$2:$AC$1812))))&gt;0), "EDC", "")</f>
        <v/>
      </c>
      <c r="R99" s="336">
        <f t="array" ref="R99">IF(AND(SUMPRODUCT((IM!$F$2:$F$1812=A99)*(ISNUMBER(SEARCH("STAR", IM!$AC$2:$AC$1812))))&gt;0), "STAR", "")</f>
        <v/>
      </c>
      <c r="S99" s="337">
        <f t="array" ref="S99">IFERROR(INDEX(IM!$X$2:$X$595, MATCH(1, (IM!$F$2:$F$595=A99) * (ISNUMBER(SEARCH($D$1, IM!$AC$2:$AC$595))), 0)), "")</f>
        <v/>
      </c>
      <c r="T99" s="333">
        <f>IF(AND(X99&lt;&gt;"", Y99&lt;&gt;""), 2, IF(OR(X99&lt;&gt;"", Y99&lt;&gt;""), 1, 0))</f>
        <v/>
      </c>
      <c r="U99" s="333" t="n"/>
      <c r="V99" s="351">
        <f>IF(OR(R99="STAR", T99="", U99=""), T99,
"總數：" &amp; T99 &amp; CHAR(10) &amp;
"已維修：" &amp; U99 &amp; CHAR(10) &amp;
"未更換：" &amp; (T99 - U99))</f>
        <v/>
      </c>
      <c r="W99" s="338">
        <f>IF(VLOOKUP(A99,'0919門市清單主檔'!B:E,4,FALSE)=0,"",VLOOKUP(A99,'0919門市清單主檔'!B:E,4,FALSE))</f>
        <v/>
      </c>
      <c r="X99" s="230" t="inlineStr">
        <is>
          <t>8155001327</t>
        </is>
      </c>
      <c r="Y99" s="231" t="inlineStr">
        <is>
          <t>8155002010</t>
        </is>
      </c>
      <c r="Z99" s="231">
        <f>IF(T99&gt;0,"STAR","")</f>
        <v/>
      </c>
    </row>
    <row r="100" ht="15.75" customHeight="1" s="127">
      <c r="A100" s="165" t="inlineStr">
        <is>
          <t>D028</t>
        </is>
      </c>
      <c r="B100" s="166">
        <f>VLOOKUP(A100,'0919門市清單主檔'!B:C,2,FALSE)</f>
        <v/>
      </c>
      <c r="C100" s="167">
        <f>VLOOKUP($A100,'0919門市清單主檔'!B:V,20,FALSE)</f>
        <v/>
      </c>
      <c r="D100" s="168">
        <f>VLOOKUP($A100,'0919門市清單主檔'!B:V,21,FALSE)</f>
        <v/>
      </c>
      <c r="E100" s="169">
        <f>VLOOKUP(D100,區域表!A:B,2,FALSE)</f>
        <v/>
      </c>
      <c r="F100" s="170">
        <f>IFERROR(IF(VLOOKUP(A100,門市狀態!A:D,4,FALSE)=0,"",VLOOKUP(A100,門市狀態!A:D,4,FALSE)),"")</f>
        <v/>
      </c>
      <c r="G100" s="171" t="n"/>
      <c r="H100" s="172">
        <f>IF(I100&gt;0,(TEXT(I100,"yyyymmdd")&amp;$S$2&amp;A100&amp;$S$2&amp;B100&amp;$Q$2),"")</f>
        <v/>
      </c>
      <c r="I100" s="175">
        <f t="array" ref="I100">IF(AND(SUMPRODUCT((IM!$F$2:$F$1812=A100)*(ISNUMBER(SEARCH("PMQ2", IM!$AC$2:$AC$1812))))&gt;0), "PMQ2", "")</f>
        <v/>
      </c>
      <c r="J100" s="174">
        <f t="array" ref="J100">IFERROR(INDEX(IM!$AM$2:$AM$9964, MATCH(1, (IM!$F$2:$F$9964=A100) * (ISNUMBER(SEARCH($C$1, IM!$AC$2:$AC$9964))), 0)), "")</f>
        <v/>
      </c>
      <c r="K100" s="145">
        <f t="array" ref="K100">SUMPRODUCT((IM!$F$2:$F$9812=A100)*(IM!$AD$2:$AD$9812="O")*(ISNUMBER(SEARCH("PMQ2", IM!$AC$2:$AC$9812))))</f>
        <v/>
      </c>
      <c r="L100" s="208">
        <f t="array" ref="L100">IF(K100&gt;0,IFERROR(HYPERLINK("#'IM'!AC"&amp;MATCH(1,(IM!$F$1:$F$7512=A100)*(ISNUMBER(SEARCH("PMQ2",IM!$AC$1:$AC$7512))),0),"檢核"),"未登錄"),"")</f>
        <v/>
      </c>
      <c r="M100" s="347">
        <f>Q100&amp;IF(R100&lt;&gt;"",$P$2,"")&amp;R100</f>
        <v/>
      </c>
      <c r="N100" s="318">
        <f t="array" ref="N100">IF(AND(
    SUMPRODUCT(
        (IM!$F$2:$F$1812=A100) *
        ISNUMBER(SEARCH("HUB", IM!$AC$2:$AC$1812)) *
        (IM!$X$2:$X$1812&gt;=$A$1) *
        (IM!$X$2:$X$1812&lt;=$B$1)*(W100="HUB")
    ) &gt; 0
), "HUB", "")</f>
        <v/>
      </c>
      <c r="O100" s="349">
        <f>IF(I100="","未到店",
IF(AND(S100&gt;I100, R100="STAR", NOT(AND(G100&lt;&gt;"萊到店 WebPOS", Q100&lt;&gt;"EDC"))), "完工已補裝",
IF(AND(G100&lt;&gt;"萊到店 WebPOS", Q100&lt;&gt;"EDC"), "EDC異常",
IF(AND(W100="HUB", N100=""), "HUB異常",
IF(OR(AND(Z100="STAR", R100="STAR"), AND(Z100&lt;&gt;"STAR", R100="")), "已完工", "STAR異常")
))))</f>
        <v/>
      </c>
      <c r="P100" s="225">
        <f>(TEXT(I100,"yyyymmdd"))&amp;$S$2&amp;A100&amp;$S$2&amp;B100&amp;$Q$2</f>
        <v/>
      </c>
      <c r="Q100" s="335">
        <f t="array" ref="Q100">IF(AND(SUMPRODUCT((IM!$F$2:$F$1812=A100)*(ISNUMBER(SEARCH("EDC", IM!$AC$2:$AC$1812))))&gt;0), "EDC", "")</f>
        <v/>
      </c>
      <c r="R100" s="336">
        <f t="array" ref="R100">IF(AND(SUMPRODUCT((IM!$F$2:$F$1812=A100)*(ISNUMBER(SEARCH("STAR", IM!$AC$2:$AC$1812))))&gt;0), "STAR", "")</f>
        <v/>
      </c>
      <c r="S100" s="337">
        <f t="array" ref="S100">IFERROR(INDEX(IM!$X$2:$X$595, MATCH(1, (IM!$F$2:$F$595=A100) * (ISNUMBER(SEARCH($D$1, IM!$AC$2:$AC$595))), 0)), "")</f>
        <v/>
      </c>
      <c r="T100" s="333">
        <f>IF(AND(X100&lt;&gt;"", Y100&lt;&gt;""), 2, IF(OR(X100&lt;&gt;"", Y100&lt;&gt;""), 1, 0))</f>
        <v/>
      </c>
      <c r="U100" s="333" t="n"/>
      <c r="V100" s="351">
        <f>IF(OR(R100="STAR", T100="", U100=""), T100,
"總數：" &amp; T100 &amp; CHAR(10) &amp;
"已維修：" &amp; U100 &amp; CHAR(10) &amp;
"未更換：" &amp; (T100 - U100))</f>
        <v/>
      </c>
      <c r="W100" s="338">
        <f>IF(VLOOKUP(A100,'0919門市清單主檔'!B:E,4,FALSE)=0,"",VLOOKUP(A100,'0919門市清單主檔'!B:E,4,FALSE))</f>
        <v/>
      </c>
      <c r="X100" s="230" t="inlineStr">
        <is>
          <t>8155001183</t>
        </is>
      </c>
      <c r="Y100" s="231" t="n"/>
      <c r="Z100" s="231">
        <f>IF(T100&gt;0,"STAR","")</f>
        <v/>
      </c>
    </row>
    <row r="101" ht="15.75" customHeight="1" s="127">
      <c r="A101" s="165" t="n">
        <v>4715</v>
      </c>
      <c r="B101" s="166">
        <f>VLOOKUP(A101,'0919門市清單主檔'!B:C,2,FALSE)</f>
        <v/>
      </c>
      <c r="C101" s="167">
        <f>VLOOKUP($A101,'0919門市清單主檔'!B:V,20,FALSE)</f>
        <v/>
      </c>
      <c r="D101" s="168">
        <f>VLOOKUP($A101,'0919門市清單主檔'!B:V,21,FALSE)</f>
        <v/>
      </c>
      <c r="E101" s="169">
        <f>VLOOKUP(D101,區域表!A:B,2,FALSE)</f>
        <v/>
      </c>
      <c r="F101" s="170">
        <f>IFERROR(IF(VLOOKUP(A101,門市狀態!A:D,4,FALSE)=0,"",VLOOKUP(A101,門市狀態!A:D,4,FALSE)),"")</f>
        <v/>
      </c>
      <c r="G101" s="171" t="n"/>
      <c r="H101" s="172">
        <f>IF(I101&gt;0,(TEXT(I101,"yyyymmdd")&amp;$S$2&amp;A101&amp;$S$2&amp;B101&amp;$Q$2),"")</f>
        <v/>
      </c>
      <c r="I101" s="175">
        <f t="array" ref="I101">IF(AND(SUMPRODUCT((IM!$F$2:$F$1812=A101)*(ISNUMBER(SEARCH("PMQ2", IM!$AC$2:$AC$1812))))&gt;0), "PMQ2", "")</f>
        <v/>
      </c>
      <c r="J101" s="174">
        <f t="array" ref="J101">IFERROR(INDEX(IM!$AM$2:$AM$9964, MATCH(1, (IM!$F$2:$F$9964=A101) * (ISNUMBER(SEARCH($C$1, IM!$AC$2:$AC$9964))), 0)), "")</f>
        <v/>
      </c>
      <c r="K101" s="145">
        <f t="array" ref="K101">SUMPRODUCT((IM!$F$2:$F$9812=A101)*(IM!$AD$2:$AD$9812="O")*(ISNUMBER(SEARCH("PMQ2", IM!$AC$2:$AC$9812))))</f>
        <v/>
      </c>
      <c r="L101" s="208">
        <f t="array" ref="L101">IF(K101&gt;0,IFERROR(HYPERLINK("#'IM'!AC"&amp;MATCH(1,(IM!$F$1:$F$7512=A101)*(ISNUMBER(SEARCH("PMQ2",IM!$AC$1:$AC$7512))),0),"檢核"),"未登錄"),"")</f>
        <v/>
      </c>
      <c r="M101" s="347">
        <f>Q101&amp;IF(R101&lt;&gt;"",$P$2,"")&amp;R101</f>
        <v/>
      </c>
      <c r="N101" s="318">
        <f t="array" ref="N101">IF(AND(
    SUMPRODUCT(
        (IM!$F$2:$F$1812=A101) *
        ISNUMBER(SEARCH("HUB", IM!$AC$2:$AC$1812)) *
        (IM!$X$2:$X$1812&gt;=$A$1) *
        (IM!$X$2:$X$1812&lt;=$B$1)*(W101="HUB")
    ) &gt; 0
), "HUB", "")</f>
        <v/>
      </c>
      <c r="O101" s="349">
        <f>IF(I101="","未到店",
IF(AND(S101&gt;I101, R101="STAR", NOT(AND(G101&lt;&gt;"萊到店 WebPOS", Q101&lt;&gt;"EDC"))), "完工已補裝",
IF(AND(G101&lt;&gt;"萊到店 WebPOS", Q101&lt;&gt;"EDC"), "EDC異常",
IF(AND(W101="HUB", N101=""), "HUB異常",
IF(OR(AND(Z101="STAR", R101="STAR"), AND(Z101&lt;&gt;"STAR", R101="")), "已完工", "STAR異常")
))))</f>
        <v/>
      </c>
      <c r="P101" s="225">
        <f>(TEXT(I101,"yyyymmdd"))&amp;$S$2&amp;A101&amp;$S$2&amp;B101&amp;$Q$2</f>
        <v/>
      </c>
      <c r="Q101" s="335">
        <f t="array" ref="Q101">IF(AND(SUMPRODUCT((IM!$F$2:$F$1812=A101)*(ISNUMBER(SEARCH("EDC", IM!$AC$2:$AC$1812))))&gt;0), "EDC", "")</f>
        <v/>
      </c>
      <c r="R101" s="336">
        <f t="array" ref="R101">IF(AND(SUMPRODUCT((IM!$F$2:$F$1812=A101)*(ISNUMBER(SEARCH("STAR", IM!$AC$2:$AC$1812))))&gt;0), "STAR", "")</f>
        <v/>
      </c>
      <c r="S101" s="337">
        <f t="array" ref="S101">IFERROR(INDEX(IM!$X$2:$X$595, MATCH(1, (IM!$F$2:$F$595=A101) * (ISNUMBER(SEARCH($D$1, IM!$AC$2:$AC$595))), 0)), "")</f>
        <v/>
      </c>
      <c r="T101" s="333">
        <f>IF(AND(X101&lt;&gt;"", Y101&lt;&gt;""), 2, IF(OR(X101&lt;&gt;"", Y101&lt;&gt;""), 1, 0))</f>
        <v/>
      </c>
      <c r="U101" s="333" t="n"/>
      <c r="V101" s="351">
        <f>IF(OR(R101="STAR", T101="", U101=""), T101,
"總數：" &amp; T101 &amp; CHAR(10) &amp;
"已維修：" &amp; U101 &amp; CHAR(10) &amp;
"未更換：" &amp; (T101 - U101))</f>
        <v/>
      </c>
      <c r="W101" s="338">
        <f>IF(VLOOKUP(A101,'0919門市清單主檔'!B:E,4,FALSE)=0,"",VLOOKUP(A101,'0919門市清單主檔'!B:E,4,FALSE))</f>
        <v/>
      </c>
      <c r="X101" s="230" t="inlineStr">
        <is>
          <t>8155002681</t>
        </is>
      </c>
      <c r="Y101" s="231" t="inlineStr">
        <is>
          <t>8155002682</t>
        </is>
      </c>
      <c r="Z101" s="231">
        <f>IF(T101&gt;0,"STAR","")</f>
        <v/>
      </c>
    </row>
    <row r="102" ht="15.75" customHeight="1" s="127">
      <c r="A102" s="165" t="n">
        <v>4652</v>
      </c>
      <c r="B102" s="166">
        <f>VLOOKUP(A102,'0919門市清單主檔'!B:C,2,FALSE)</f>
        <v/>
      </c>
      <c r="C102" s="167">
        <f>VLOOKUP($A102,'0919門市清單主檔'!B:V,20,FALSE)</f>
        <v/>
      </c>
      <c r="D102" s="168">
        <f>VLOOKUP($A102,'0919門市清單主檔'!B:V,21,FALSE)</f>
        <v/>
      </c>
      <c r="E102" s="169">
        <f>VLOOKUP(D102,區域表!A:B,2,FALSE)</f>
        <v/>
      </c>
      <c r="F102" s="170">
        <f>IFERROR(IF(VLOOKUP(A102,門市狀態!A:D,4,FALSE)=0,"",VLOOKUP(A102,門市狀態!A:D,4,FALSE)),"")</f>
        <v/>
      </c>
      <c r="G102" s="171" t="n"/>
      <c r="H102" s="172">
        <f>IF(I102&gt;0,(TEXT(I102,"yyyymmdd")&amp;$S$2&amp;A102&amp;$S$2&amp;B102&amp;$Q$2),"")</f>
        <v/>
      </c>
      <c r="I102" s="175">
        <f t="array" ref="I102">IF(AND(SUMPRODUCT((IM!$F$2:$F$1812=A102)*(ISNUMBER(SEARCH("PMQ2", IM!$AC$2:$AC$1812))))&gt;0), "PMQ2", "")</f>
        <v/>
      </c>
      <c r="J102" s="174">
        <f t="array" ref="J102">IFERROR(INDEX(IM!$AM$2:$AM$9964, MATCH(1, (IM!$F$2:$F$9964=A102) * (ISNUMBER(SEARCH($C$1, IM!$AC$2:$AC$9964))), 0)), "")</f>
        <v/>
      </c>
      <c r="K102" s="145">
        <f t="array" ref="K102">SUMPRODUCT((IM!$F$2:$F$9812=A102)*(IM!$AD$2:$AD$9812="O")*(ISNUMBER(SEARCH("PMQ2", IM!$AC$2:$AC$9812))))</f>
        <v/>
      </c>
      <c r="L102" s="208">
        <f t="array" ref="L102">IF(K102&gt;0,IFERROR(HYPERLINK("#'IM'!AC"&amp;MATCH(1,(IM!$F$1:$F$7512=A102)*(ISNUMBER(SEARCH("PMQ2",IM!$AC$1:$AC$7512))),0),"檢核"),"未登錄"),"")</f>
        <v/>
      </c>
      <c r="M102" s="347">
        <f>Q102&amp;IF(R102&lt;&gt;"",$P$2,"")&amp;R102</f>
        <v/>
      </c>
      <c r="N102" s="318">
        <f t="array" ref="N102">IF(AND(
    SUMPRODUCT(
        (IM!$F$2:$F$1812=A102) *
        ISNUMBER(SEARCH("HUB", IM!$AC$2:$AC$1812)) *
        (IM!$X$2:$X$1812&gt;=$A$1) *
        (IM!$X$2:$X$1812&lt;=$B$1)*(W102="HUB")
    ) &gt; 0
), "HUB", "")</f>
        <v/>
      </c>
      <c r="O102" s="349">
        <f>IF(I102="","未到店",
IF(AND(S102&gt;I102, R102="STAR", NOT(AND(G102&lt;&gt;"萊到店 WebPOS", Q102&lt;&gt;"EDC"))), "完工已補裝",
IF(AND(G102&lt;&gt;"萊到店 WebPOS", Q102&lt;&gt;"EDC"), "EDC異常",
IF(AND(W102="HUB", N102=""), "HUB異常",
IF(OR(AND(Z102="STAR", R102="STAR"), AND(Z102&lt;&gt;"STAR", R102="")), "已完工", "STAR異常")
))))</f>
        <v/>
      </c>
      <c r="P102" s="225">
        <f>(TEXT(I102,"yyyymmdd"))&amp;$S$2&amp;A102&amp;$S$2&amp;B102&amp;$Q$2</f>
        <v/>
      </c>
      <c r="Q102" s="335">
        <f t="array" ref="Q102">IF(AND(SUMPRODUCT((IM!$F$2:$F$1812=A102)*(ISNUMBER(SEARCH("EDC", IM!$AC$2:$AC$1812))))&gt;0), "EDC", "")</f>
        <v/>
      </c>
      <c r="R102" s="336">
        <f t="array" ref="R102">IF(AND(SUMPRODUCT((IM!$F$2:$F$1812=A102)*(ISNUMBER(SEARCH("STAR", IM!$AC$2:$AC$1812))))&gt;0), "STAR", "")</f>
        <v/>
      </c>
      <c r="S102" s="337">
        <f t="array" ref="S102">IFERROR(INDEX(IM!$X$2:$X$595, MATCH(1, (IM!$F$2:$F$595=A102) * (ISNUMBER(SEARCH($D$1, IM!$AC$2:$AC$595))), 0)), "")</f>
        <v/>
      </c>
      <c r="T102" s="333">
        <f>IF(AND(X102&lt;&gt;"", Y102&lt;&gt;""), 2, IF(OR(X102&lt;&gt;"", Y102&lt;&gt;""), 1, 0))</f>
        <v/>
      </c>
      <c r="U102" s="333" t="n"/>
      <c r="V102" s="351">
        <f>IF(OR(R102="STAR", T102="", U102=""), T102,
"總數：" &amp; T102 &amp; CHAR(10) &amp;
"已維修：" &amp; U102 &amp; CHAR(10) &amp;
"未更換：" &amp; (T102 - U102))</f>
        <v/>
      </c>
      <c r="W102" s="338">
        <f>IF(VLOOKUP(A102,'0919門市清單主檔'!B:E,4,FALSE)=0,"",VLOOKUP(A102,'0919門市清單主檔'!B:E,4,FALSE))</f>
        <v/>
      </c>
      <c r="Y102" s="231" t="n"/>
      <c r="Z102" s="231">
        <f>IF(T102&gt;0,"STAR","")</f>
        <v/>
      </c>
    </row>
    <row r="103" ht="15.75" customHeight="1" s="127">
      <c r="A103" s="165" t="n">
        <v>5245</v>
      </c>
      <c r="B103" s="166">
        <f>VLOOKUP(A103,'0919門市清單主檔'!B:C,2,FALSE)</f>
        <v/>
      </c>
      <c r="C103" s="167">
        <f>VLOOKUP($A103,'0919門市清單主檔'!B:V,20,FALSE)</f>
        <v/>
      </c>
      <c r="D103" s="168">
        <f>VLOOKUP($A103,'0919門市清單主檔'!B:V,21,FALSE)</f>
        <v/>
      </c>
      <c r="E103" s="169">
        <f>VLOOKUP(D103,區域表!A:B,2,FALSE)</f>
        <v/>
      </c>
      <c r="F103" s="170">
        <f>IFERROR(IF(VLOOKUP(A103,門市狀態!A:D,4,FALSE)=0,"",VLOOKUP(A103,門市狀態!A:D,4,FALSE)),"")</f>
        <v/>
      </c>
      <c r="G103" s="171" t="n"/>
      <c r="H103" s="172">
        <f>IF(I103&gt;0,(TEXT(I103,"yyyymmdd")&amp;$S$2&amp;A103&amp;$S$2&amp;B103&amp;$Q$2),"")</f>
        <v/>
      </c>
      <c r="I103" s="175">
        <f t="array" ref="I103">IF(AND(SUMPRODUCT((IM!$F$2:$F$1812=A103)*(ISNUMBER(SEARCH("PMQ2", IM!$AC$2:$AC$1812))))&gt;0), "PMQ2", "")</f>
        <v/>
      </c>
      <c r="J103" s="174">
        <f t="array" ref="J103">IFERROR(INDEX(IM!$AM$2:$AM$9964, MATCH(1, (IM!$F$2:$F$9964=A103) * (ISNUMBER(SEARCH($C$1, IM!$AC$2:$AC$9964))), 0)), "")</f>
        <v/>
      </c>
      <c r="K103" s="145">
        <f t="array" ref="K103">SUMPRODUCT((IM!$F$2:$F$9812=A103)*(IM!$AD$2:$AD$9812="O")*(ISNUMBER(SEARCH("PMQ2", IM!$AC$2:$AC$9812))))</f>
        <v/>
      </c>
      <c r="L103" s="208">
        <f t="array" ref="L103">IF(K103&gt;0,IFERROR(HYPERLINK("#'IM'!AC"&amp;MATCH(1,(IM!$F$1:$F$7512=A103)*(ISNUMBER(SEARCH("PMQ2",IM!$AC$1:$AC$7512))),0),"檢核"),"未登錄"),"")</f>
        <v/>
      </c>
      <c r="M103" s="347">
        <f>Q103&amp;IF(R103&lt;&gt;"",$P$2,"")&amp;R103</f>
        <v/>
      </c>
      <c r="N103" s="318">
        <f t="array" ref="N103">IF(AND(
    SUMPRODUCT(
        (IM!$F$2:$F$1812=A103) *
        ISNUMBER(SEARCH("HUB", IM!$AC$2:$AC$1812)) *
        (IM!$X$2:$X$1812&gt;=$A$1) *
        (IM!$X$2:$X$1812&lt;=$B$1)*(W103="HUB")
    ) &gt; 0
), "HUB", "")</f>
        <v/>
      </c>
      <c r="O103" s="349">
        <f>IF(I103="","未到店",
IF(AND(S103&gt;I103, R103="STAR", NOT(AND(G103&lt;&gt;"萊到店 WebPOS", Q103&lt;&gt;"EDC"))), "完工已補裝",
IF(AND(G103&lt;&gt;"萊到店 WebPOS", Q103&lt;&gt;"EDC"), "EDC異常",
IF(AND(W103="HUB", N103=""), "HUB異常",
IF(OR(AND(Z103="STAR", R103="STAR"), AND(Z103&lt;&gt;"STAR", R103="")), "已完工", "STAR異常")
))))</f>
        <v/>
      </c>
      <c r="P103" s="225">
        <f>(TEXT(I103,"yyyymmdd"))&amp;$S$2&amp;A103&amp;$S$2&amp;B103&amp;$Q$2</f>
        <v/>
      </c>
      <c r="Q103" s="335">
        <f t="array" ref="Q103">IF(AND(SUMPRODUCT((IM!$F$2:$F$1812=A103)*(ISNUMBER(SEARCH("EDC", IM!$AC$2:$AC$1812))))&gt;0), "EDC", "")</f>
        <v/>
      </c>
      <c r="R103" s="336">
        <f t="array" ref="R103">IF(AND(SUMPRODUCT((IM!$F$2:$F$1812=A103)*(ISNUMBER(SEARCH("STAR", IM!$AC$2:$AC$1812))))&gt;0), "STAR", "")</f>
        <v/>
      </c>
      <c r="S103" s="337">
        <f t="array" ref="S103">IFERROR(INDEX(IM!$X$2:$X$595, MATCH(1, (IM!$F$2:$F$595=A103) * (ISNUMBER(SEARCH($D$1, IM!$AC$2:$AC$595))), 0)), "")</f>
        <v/>
      </c>
      <c r="T103" s="333">
        <f>IF(AND(X103&lt;&gt;"", Y103&lt;&gt;""), 2, IF(OR(X103&lt;&gt;"", Y103&lt;&gt;""), 1, 0))</f>
        <v/>
      </c>
      <c r="U103" s="333" t="n"/>
      <c r="V103" s="351">
        <f>IF(OR(R103="STAR", T103="", U103=""), T103,
"總數：" &amp; T103 &amp; CHAR(10) &amp;
"已維修：" &amp; U103 &amp; CHAR(10) &amp;
"未更換：" &amp; (T103 - U103))</f>
        <v/>
      </c>
      <c r="W103" s="338">
        <f>IF(VLOOKUP(A103,'0919門市清單主檔'!B:E,4,FALSE)=0,"",VLOOKUP(A103,'0919門市清單主檔'!B:E,4,FALSE))</f>
        <v/>
      </c>
      <c r="Y103" s="231" t="n"/>
      <c r="Z103" s="231">
        <f>IF(T103&gt;0,"STAR","")</f>
        <v/>
      </c>
    </row>
    <row r="104" ht="15.75" customHeight="1" s="127">
      <c r="A104" s="165" t="n">
        <v>4834</v>
      </c>
      <c r="B104" s="166">
        <f>VLOOKUP(A104,'0919門市清單主檔'!B:C,2,FALSE)</f>
        <v/>
      </c>
      <c r="C104" s="167">
        <f>VLOOKUP($A104,'0919門市清單主檔'!B:V,20,FALSE)</f>
        <v/>
      </c>
      <c r="D104" s="168">
        <f>VLOOKUP($A104,'0919門市清單主檔'!B:V,21,FALSE)</f>
        <v/>
      </c>
      <c r="E104" s="169">
        <f>VLOOKUP(D104,區域表!A:B,2,FALSE)</f>
        <v/>
      </c>
      <c r="F104" s="170">
        <f>IFERROR(IF(VLOOKUP(A104,門市狀態!A:D,4,FALSE)=0,"",VLOOKUP(A104,門市狀態!A:D,4,FALSE)),"")</f>
        <v/>
      </c>
      <c r="G104" s="171" t="n"/>
      <c r="H104" s="172">
        <f>IF(I104&gt;0,(TEXT(I104,"yyyymmdd")&amp;$S$2&amp;A104&amp;$S$2&amp;B104&amp;$Q$2),"")</f>
        <v/>
      </c>
      <c r="I104" s="175">
        <f t="array" ref="I104">IF(AND(SUMPRODUCT((IM!$F$2:$F$1812=A104)*(ISNUMBER(SEARCH("PMQ2", IM!$AC$2:$AC$1812))))&gt;0), "PMQ2", "")</f>
        <v/>
      </c>
      <c r="J104" s="174">
        <f t="array" ref="J104">IFERROR(INDEX(IM!$AM$2:$AM$9964, MATCH(1, (IM!$F$2:$F$9964=A104) * (ISNUMBER(SEARCH($C$1, IM!$AC$2:$AC$9964))), 0)), "")</f>
        <v/>
      </c>
      <c r="K104" s="145">
        <f t="array" ref="K104">SUMPRODUCT((IM!$F$2:$F$9812=A104)*(IM!$AD$2:$AD$9812="O")*(ISNUMBER(SEARCH("PMQ2", IM!$AC$2:$AC$9812))))</f>
        <v/>
      </c>
      <c r="L104" s="208">
        <f t="array" ref="L104">IF(K104&gt;0,IFERROR(HYPERLINK("#'IM'!AC"&amp;MATCH(1,(IM!$F$1:$F$7512=A104)*(ISNUMBER(SEARCH("PMQ2",IM!$AC$1:$AC$7512))),0),"檢核"),"未登錄"),"")</f>
        <v/>
      </c>
      <c r="M104" s="347">
        <f>Q104&amp;IF(R104&lt;&gt;"",$P$2,"")&amp;R104</f>
        <v/>
      </c>
      <c r="N104" s="318">
        <f t="array" ref="N104">IF(AND(
    SUMPRODUCT(
        (IM!$F$2:$F$1812=A104) *
        ISNUMBER(SEARCH("HUB", IM!$AC$2:$AC$1812)) *
        (IM!$X$2:$X$1812&gt;=$A$1) *
        (IM!$X$2:$X$1812&lt;=$B$1)*(W104="HUB")
    ) &gt; 0
), "HUB", "")</f>
        <v/>
      </c>
      <c r="O104" s="349">
        <f>IF(I104="","未到店",
IF(AND(S104&gt;I104, R104="STAR", NOT(AND(G104&lt;&gt;"萊到店 WebPOS", Q104&lt;&gt;"EDC"))), "完工已補裝",
IF(AND(G104&lt;&gt;"萊到店 WebPOS", Q104&lt;&gt;"EDC"), "EDC異常",
IF(AND(W104="HUB", N104=""), "HUB異常",
IF(OR(AND(Z104="STAR", R104="STAR"), AND(Z104&lt;&gt;"STAR", R104="")), "已完工", "STAR異常")
))))</f>
        <v/>
      </c>
      <c r="P104" s="225">
        <f>(TEXT(I104,"yyyymmdd"))&amp;$S$2&amp;A104&amp;$S$2&amp;B104&amp;$Q$2</f>
        <v/>
      </c>
      <c r="Q104" s="335">
        <f t="array" ref="Q104">IF(AND(SUMPRODUCT((IM!$F$2:$F$1812=A104)*(ISNUMBER(SEARCH("EDC", IM!$AC$2:$AC$1812))))&gt;0), "EDC", "")</f>
        <v/>
      </c>
      <c r="R104" s="336">
        <f t="array" ref="R104">IF(AND(SUMPRODUCT((IM!$F$2:$F$1812=A104)*(ISNUMBER(SEARCH("STAR", IM!$AC$2:$AC$1812))))&gt;0), "STAR", "")</f>
        <v/>
      </c>
      <c r="S104" s="337">
        <f t="array" ref="S104">IFERROR(INDEX(IM!$X$2:$X$595, MATCH(1, (IM!$F$2:$F$595=A104) * (ISNUMBER(SEARCH($D$1, IM!$AC$2:$AC$595))), 0)), "")</f>
        <v/>
      </c>
      <c r="T104" s="333">
        <f>IF(AND(X104&lt;&gt;"", Y104&lt;&gt;""), 2, IF(OR(X104&lt;&gt;"", Y104&lt;&gt;""), 1, 0))</f>
        <v/>
      </c>
      <c r="U104" s="333" t="n"/>
      <c r="V104" s="351">
        <f>IF(OR(R104="STAR", T104="", U104=""), T104,
"總數：" &amp; T104 &amp; CHAR(10) &amp;
"已維修：" &amp; U104 &amp; CHAR(10) &amp;
"未更換：" &amp; (T104 - U104))</f>
        <v/>
      </c>
      <c r="W104" s="338">
        <f>IF(VLOOKUP(A104,'0919門市清單主檔'!B:E,4,FALSE)=0,"",VLOOKUP(A104,'0919門市清單主檔'!B:E,4,FALSE))</f>
        <v/>
      </c>
      <c r="X104" s="230" t="inlineStr">
        <is>
          <t>8155001700</t>
        </is>
      </c>
      <c r="Y104" s="231" t="n"/>
      <c r="Z104" s="231">
        <f>IF(T104&gt;0,"STAR","")</f>
        <v/>
      </c>
    </row>
    <row r="105" ht="15.75" customHeight="1" s="127">
      <c r="A105" s="165" t="n">
        <v>2399</v>
      </c>
      <c r="B105" s="166">
        <f>VLOOKUP(A105,'0919門市清單主檔'!B:C,2,FALSE)</f>
        <v/>
      </c>
      <c r="C105" s="167">
        <f>VLOOKUP($A105,'0919門市清單主檔'!B:V,20,FALSE)</f>
        <v/>
      </c>
      <c r="D105" s="168">
        <f>VLOOKUP($A105,'0919門市清單主檔'!B:V,21,FALSE)</f>
        <v/>
      </c>
      <c r="E105" s="169">
        <f>VLOOKUP(D105,區域表!A:B,2,FALSE)</f>
        <v/>
      </c>
      <c r="F105" s="170">
        <f>IFERROR(IF(VLOOKUP(A105,門市狀態!A:D,4,FALSE)=0,"",VLOOKUP(A105,門市狀態!A:D,4,FALSE)),"")</f>
        <v/>
      </c>
      <c r="G105" s="171" t="n"/>
      <c r="H105" s="172">
        <f>IF(I105&gt;0,(TEXT(I105,"yyyymmdd")&amp;$S$2&amp;A105&amp;$S$2&amp;B105&amp;$Q$2),"")</f>
        <v/>
      </c>
      <c r="I105" s="175">
        <f t="array" ref="I105">IF(AND(SUMPRODUCT((IM!$F$2:$F$1812=A105)*(ISNUMBER(SEARCH("PMQ2", IM!$AC$2:$AC$1812))))&gt;0), "PMQ2", "")</f>
        <v/>
      </c>
      <c r="J105" s="174">
        <f t="array" ref="J105">IFERROR(INDEX(IM!$AM$2:$AM$9964, MATCH(1, (IM!$F$2:$F$9964=A105) * (ISNUMBER(SEARCH($C$1, IM!$AC$2:$AC$9964))), 0)), "")</f>
        <v/>
      </c>
      <c r="K105" s="145">
        <f t="array" ref="K105">SUMPRODUCT((IM!$F$2:$F$9812=A105)*(IM!$AD$2:$AD$9812="O")*(ISNUMBER(SEARCH("PMQ2", IM!$AC$2:$AC$9812))))</f>
        <v/>
      </c>
      <c r="L105" s="208">
        <f t="array" ref="L105">IF(K105&gt;0,IFERROR(HYPERLINK("#'IM'!AC"&amp;MATCH(1,(IM!$F$1:$F$7512=A105)*(ISNUMBER(SEARCH("PMQ2",IM!$AC$1:$AC$7512))),0),"檢核"),"未登錄"),"")</f>
        <v/>
      </c>
      <c r="M105" s="347">
        <f>Q105&amp;IF(R105&lt;&gt;"",$P$2,"")&amp;R105</f>
        <v/>
      </c>
      <c r="N105" s="318">
        <f t="array" ref="N105">IF(AND(
    SUMPRODUCT(
        (IM!$F$2:$F$1812=A105) *
        ISNUMBER(SEARCH("HUB", IM!$AC$2:$AC$1812)) *
        (IM!$X$2:$X$1812&gt;=$A$1) *
        (IM!$X$2:$X$1812&lt;=$B$1)*(W105="HUB")
    ) &gt; 0
), "HUB", "")</f>
        <v/>
      </c>
      <c r="O105" s="349">
        <f>IF(I105="","未到店",
IF(AND(S105&gt;I105, R105="STAR", NOT(AND(G105&lt;&gt;"萊到店 WebPOS", Q105&lt;&gt;"EDC"))), "完工已補裝",
IF(AND(G105&lt;&gt;"萊到店 WebPOS", Q105&lt;&gt;"EDC"), "EDC異常",
IF(AND(W105="HUB", N105=""), "HUB異常",
IF(OR(AND(Z105="STAR", R105="STAR"), AND(Z105&lt;&gt;"STAR", R105="")), "已完工", "STAR異常")
))))</f>
        <v/>
      </c>
      <c r="P105" s="225">
        <f>(TEXT(I105,"yyyymmdd"))&amp;$S$2&amp;A105&amp;$S$2&amp;B105&amp;$Q$2</f>
        <v/>
      </c>
      <c r="Q105" s="335">
        <f t="array" ref="Q105">IF(AND(SUMPRODUCT((IM!$F$2:$F$1812=A105)*(ISNUMBER(SEARCH("EDC", IM!$AC$2:$AC$1812))))&gt;0), "EDC", "")</f>
        <v/>
      </c>
      <c r="R105" s="336">
        <f t="array" ref="R105">IF(AND(SUMPRODUCT((IM!$F$2:$F$1812=A105)*(ISNUMBER(SEARCH("STAR", IM!$AC$2:$AC$1812))))&gt;0), "STAR", "")</f>
        <v/>
      </c>
      <c r="S105" s="337">
        <f t="array" ref="S105">IFERROR(INDEX(IM!$X$2:$X$595, MATCH(1, (IM!$F$2:$F$595=A105) * (ISNUMBER(SEARCH($D$1, IM!$AC$2:$AC$595))), 0)), "")</f>
        <v/>
      </c>
      <c r="T105" s="333">
        <f>IF(AND(X105&lt;&gt;"", Y105&lt;&gt;""), 2, IF(OR(X105&lt;&gt;"", Y105&lt;&gt;""), 1, 0))</f>
        <v/>
      </c>
      <c r="U105" s="333" t="n"/>
      <c r="V105" s="351">
        <f>IF(OR(R105="STAR", T105="", U105=""), T105,
"總數：" &amp; T105 &amp; CHAR(10) &amp;
"已維修：" &amp; U105 &amp; CHAR(10) &amp;
"未更換：" &amp; (T105 - U105))</f>
        <v/>
      </c>
      <c r="W105" s="338">
        <f>IF(VLOOKUP(A105,'0919門市清單主檔'!B:E,4,FALSE)=0,"",VLOOKUP(A105,'0919門市清單主檔'!B:E,4,FALSE))</f>
        <v/>
      </c>
      <c r="Y105" s="231" t="n"/>
      <c r="Z105" s="231">
        <f>IF(T105&gt;0,"STAR","")</f>
        <v/>
      </c>
    </row>
    <row r="106" ht="15.75" customHeight="1" s="127">
      <c r="A106" s="165" t="n">
        <v>3362</v>
      </c>
      <c r="B106" s="166">
        <f>VLOOKUP(A106,'0919門市清單主檔'!B:C,2,FALSE)</f>
        <v/>
      </c>
      <c r="C106" s="167">
        <f>VLOOKUP($A106,'0919門市清單主檔'!B:V,20,FALSE)</f>
        <v/>
      </c>
      <c r="D106" s="168">
        <f>VLOOKUP($A106,'0919門市清單主檔'!B:V,21,FALSE)</f>
        <v/>
      </c>
      <c r="E106" s="169">
        <f>VLOOKUP(D106,區域表!A:B,2,FALSE)</f>
        <v/>
      </c>
      <c r="F106" s="170">
        <f>IFERROR(IF(VLOOKUP(A106,門市狀態!A:D,4,FALSE)=0,"",VLOOKUP(A106,門市狀態!A:D,4,FALSE)),"")</f>
        <v/>
      </c>
      <c r="G106" s="171" t="n"/>
      <c r="H106" s="172">
        <f>IF(I106&gt;0,(TEXT(I106,"yyyymmdd")&amp;$S$2&amp;A106&amp;$S$2&amp;B106&amp;$Q$2),"")</f>
        <v/>
      </c>
      <c r="I106" s="175">
        <f t="array" ref="I106">IF(AND(SUMPRODUCT((IM!$F$2:$F$1812=A106)*(ISNUMBER(SEARCH("PMQ2", IM!$AC$2:$AC$1812))))&gt;0), "PMQ2", "")</f>
        <v/>
      </c>
      <c r="J106" s="174">
        <f t="array" ref="J106">IFERROR(INDEX(IM!$AM$2:$AM$9964, MATCH(1, (IM!$F$2:$F$9964=A106) * (ISNUMBER(SEARCH($C$1, IM!$AC$2:$AC$9964))), 0)), "")</f>
        <v/>
      </c>
      <c r="K106" s="145">
        <f t="array" ref="K106">SUMPRODUCT((IM!$F$2:$F$9812=A106)*(IM!$AD$2:$AD$9812="O")*(ISNUMBER(SEARCH("PMQ2", IM!$AC$2:$AC$9812))))</f>
        <v/>
      </c>
      <c r="L106" s="208">
        <f t="array" ref="L106">IF(K106&gt;0,IFERROR(HYPERLINK("#'IM'!AC"&amp;MATCH(1,(IM!$F$1:$F$7512=A106)*(ISNUMBER(SEARCH("PMQ2",IM!$AC$1:$AC$7512))),0),"檢核"),"未登錄"),"")</f>
        <v/>
      </c>
      <c r="M106" s="347">
        <f>Q106&amp;IF(R106&lt;&gt;"",$P$2,"")&amp;R106</f>
        <v/>
      </c>
      <c r="N106" s="318">
        <f t="array" ref="N106">IF(AND(
    SUMPRODUCT(
        (IM!$F$2:$F$1812=A106) *
        ISNUMBER(SEARCH("HUB", IM!$AC$2:$AC$1812)) *
        (IM!$X$2:$X$1812&gt;=$A$1) *
        (IM!$X$2:$X$1812&lt;=$B$1)*(W106="HUB")
    ) &gt; 0
), "HUB", "")</f>
        <v/>
      </c>
      <c r="O106" s="349">
        <f>IF(I106="","未到店",
IF(AND(S106&gt;I106, R106="STAR", NOT(AND(G106&lt;&gt;"萊到店 WebPOS", Q106&lt;&gt;"EDC"))), "完工已補裝",
IF(AND(G106&lt;&gt;"萊到店 WebPOS", Q106&lt;&gt;"EDC"), "EDC異常",
IF(AND(W106="HUB", N106=""), "HUB異常",
IF(OR(AND(Z106="STAR", R106="STAR"), AND(Z106&lt;&gt;"STAR", R106="")), "已完工", "STAR異常")
))))</f>
        <v/>
      </c>
      <c r="P106" s="225">
        <f>(TEXT(I106,"yyyymmdd"))&amp;$S$2&amp;A106&amp;$S$2&amp;B106&amp;$Q$2</f>
        <v/>
      </c>
      <c r="Q106" s="335">
        <f t="array" ref="Q106">IF(AND(SUMPRODUCT((IM!$F$2:$F$1812=A106)*(ISNUMBER(SEARCH("EDC", IM!$AC$2:$AC$1812))))&gt;0), "EDC", "")</f>
        <v/>
      </c>
      <c r="R106" s="336">
        <f t="array" ref="R106">IF(AND(SUMPRODUCT((IM!$F$2:$F$1812=A106)*(ISNUMBER(SEARCH("STAR", IM!$AC$2:$AC$1812))))&gt;0), "STAR", "")</f>
        <v/>
      </c>
      <c r="S106" s="337">
        <f t="array" ref="S106">IFERROR(INDEX(IM!$X$2:$X$595, MATCH(1, (IM!$F$2:$F$595=A106) * (ISNUMBER(SEARCH($D$1, IM!$AC$2:$AC$595))), 0)), "")</f>
        <v/>
      </c>
      <c r="T106" s="333">
        <f>IF(AND(X106&lt;&gt;"", Y106&lt;&gt;""), 2, IF(OR(X106&lt;&gt;"", Y106&lt;&gt;""), 1, 0))</f>
        <v/>
      </c>
      <c r="U106" s="333" t="n"/>
      <c r="V106" s="351">
        <f>IF(OR(R106="STAR", T106="", U106=""), T106,
"總數：" &amp; T106 &amp; CHAR(10) &amp;
"已維修：" &amp; U106 &amp; CHAR(10) &amp;
"未更換：" &amp; (T106 - U106))</f>
        <v/>
      </c>
      <c r="W106" s="338">
        <f>IF(VLOOKUP(A106,'0919門市清單主檔'!B:E,4,FALSE)=0,"",VLOOKUP(A106,'0919門市清單主檔'!B:E,4,FALSE))</f>
        <v/>
      </c>
      <c r="Y106" s="231" t="inlineStr">
        <is>
          <t>8155002052</t>
        </is>
      </c>
      <c r="Z106" s="231">
        <f>IF(T106&gt;0,"STAR","")</f>
        <v/>
      </c>
    </row>
    <row r="107" ht="15.75" customHeight="1" s="127">
      <c r="A107" s="176" t="n">
        <v>2209</v>
      </c>
      <c r="B107" s="166">
        <f>VLOOKUP(A107,'0919門市清單主檔'!B:C,2,FALSE)</f>
        <v/>
      </c>
      <c r="C107" s="177">
        <f>VLOOKUP($A107,'0919門市清單主檔'!B:V,20,FALSE)</f>
        <v/>
      </c>
      <c r="D107" s="178">
        <f>VLOOKUP($A107,'0919門市清單主檔'!B:V,21,FALSE)</f>
        <v/>
      </c>
      <c r="E107" s="169">
        <f>VLOOKUP(D107,區域表!A:B,2,FALSE)</f>
        <v/>
      </c>
      <c r="F107" s="170">
        <f>IFERROR(IF(VLOOKUP(A107,門市狀態!A:D,4,FALSE)=0,"",VLOOKUP(A107,門市狀態!A:D,4,FALSE)),"")</f>
        <v/>
      </c>
      <c r="G107" s="171" t="n"/>
      <c r="H107" s="172">
        <f>IF(I107&gt;0,(TEXT(I107,"yyyymmdd")&amp;$S$2&amp;A107&amp;$S$2&amp;B107&amp;$Q$2),"")</f>
        <v/>
      </c>
      <c r="I107" s="175">
        <f t="array" ref="I107">IF(AND(SUMPRODUCT((IM!$F$2:$F$1812=A107)*(ISNUMBER(SEARCH("PMQ2", IM!$AC$2:$AC$1812))))&gt;0), "PMQ2", "")</f>
        <v/>
      </c>
      <c r="J107" s="174">
        <f t="array" ref="J107">IFERROR(INDEX(IM!$AM$2:$AM$9964, MATCH(1, (IM!$F$2:$F$9964=A107) * (ISNUMBER(SEARCH($C$1, IM!$AC$2:$AC$9964))), 0)), "")</f>
        <v/>
      </c>
      <c r="K107" s="145">
        <f t="array" ref="K107">SUMPRODUCT((IM!$F$2:$F$9812=A107)*(IM!$AD$2:$AD$9812="O")*(ISNUMBER(SEARCH("PMQ2", IM!$AC$2:$AC$9812))))</f>
        <v/>
      </c>
      <c r="L107" s="208">
        <f t="array" ref="L107">IF(K107&gt;0,IFERROR(HYPERLINK("#'IM'!AC"&amp;MATCH(1,(IM!$F$1:$F$7512=A107)*(ISNUMBER(SEARCH("PMQ2",IM!$AC$1:$AC$7512))),0),"檢核"),"未登錄"),"")</f>
        <v/>
      </c>
      <c r="M107" s="347">
        <f>Q107&amp;IF(R107&lt;&gt;"",$P$2,"")&amp;R107</f>
        <v/>
      </c>
      <c r="N107" s="318">
        <f t="array" ref="N107">IF(AND(
    SUMPRODUCT(
        (IM!$F$2:$F$1812=A107) *
        ISNUMBER(SEARCH("HUB", IM!$AC$2:$AC$1812)) *
        (IM!$X$2:$X$1812&gt;=$A$1) *
        (IM!$X$2:$X$1812&lt;=$B$1)*(W107="HUB")
    ) &gt; 0
), "HUB", "")</f>
        <v/>
      </c>
      <c r="O107" s="349">
        <f>IF(I107="","未到店",
IF(AND(S107&gt;I107, R107="STAR", NOT(AND(G107&lt;&gt;"萊到店 WebPOS", Q107&lt;&gt;"EDC"))), "完工已補裝",
IF(AND(G107&lt;&gt;"萊到店 WebPOS", Q107&lt;&gt;"EDC"), "EDC異常",
IF(AND(W107="HUB", N107=""), "HUB異常",
IF(OR(AND(Z107="STAR", R107="STAR"), AND(Z107&lt;&gt;"STAR", R107="")), "已完工", "STAR異常")
))))</f>
        <v/>
      </c>
      <c r="P107" s="225">
        <f>(TEXT(I107,"yyyymmdd"))&amp;$S$2&amp;A107&amp;$S$2&amp;B107&amp;$Q$2</f>
        <v/>
      </c>
      <c r="Q107" s="335">
        <f t="array" ref="Q107">IF(AND(SUMPRODUCT((IM!$F$2:$F$1812=A107)*(ISNUMBER(SEARCH("EDC", IM!$AC$2:$AC$1812))))&gt;0), "EDC", "")</f>
        <v/>
      </c>
      <c r="R107" s="336">
        <f t="array" ref="R107">IF(AND(SUMPRODUCT((IM!$F$2:$F$1812=A107)*(ISNUMBER(SEARCH("STAR", IM!$AC$2:$AC$1812))))&gt;0), "STAR", "")</f>
        <v/>
      </c>
      <c r="S107" s="337">
        <f t="array" ref="S107">IFERROR(INDEX(IM!$X$2:$X$595, MATCH(1, (IM!$F$2:$F$595=A107) * (ISNUMBER(SEARCH($D$1, IM!$AC$2:$AC$595))), 0)), "")</f>
        <v/>
      </c>
      <c r="T107" s="333">
        <f>IF(AND(X107&lt;&gt;"", Y107&lt;&gt;""), 2, IF(OR(X107&lt;&gt;"", Y107&lt;&gt;""), 1, 0))</f>
        <v/>
      </c>
      <c r="U107" s="333" t="n"/>
      <c r="V107" s="351">
        <f>IF(OR(R107="STAR", T107="", U107=""), T107,
"總數：" &amp; T107 &amp; CHAR(10) &amp;
"已維修：" &amp; U107 &amp; CHAR(10) &amp;
"未更換：" &amp; (T107 - U107))</f>
        <v/>
      </c>
      <c r="W107" s="338">
        <f>IF(VLOOKUP(A107,'0919門市清單主檔'!B:E,4,FALSE)=0,"",VLOOKUP(A107,'0919門市清單主檔'!B:E,4,FALSE))</f>
        <v/>
      </c>
      <c r="Y107" s="231" t="inlineStr">
        <is>
          <t>8155001627</t>
        </is>
      </c>
      <c r="Z107" s="231">
        <f>IF(T107&gt;0,"STAR","")</f>
        <v/>
      </c>
    </row>
    <row r="108" ht="15.75" customHeight="1" s="127">
      <c r="A108" s="165" t="n">
        <v>3840</v>
      </c>
      <c r="B108" s="166">
        <f>VLOOKUP(A108,'0919門市清單主檔'!B:C,2,FALSE)</f>
        <v/>
      </c>
      <c r="C108" s="167">
        <f>VLOOKUP($A108,'0919門市清單主檔'!B:V,20,FALSE)</f>
        <v/>
      </c>
      <c r="D108" s="168">
        <f>VLOOKUP($A108,'0919門市清單主檔'!B:V,21,FALSE)</f>
        <v/>
      </c>
      <c r="E108" s="169">
        <f>VLOOKUP(D108,區域表!A:B,2,FALSE)</f>
        <v/>
      </c>
      <c r="F108" s="170">
        <f>IFERROR(IF(VLOOKUP(A108,門市狀態!A:D,4,FALSE)=0,"",VLOOKUP(A108,門市狀態!A:D,4,FALSE)),"")</f>
        <v/>
      </c>
      <c r="G108" s="171" t="n"/>
      <c r="H108" s="172">
        <f>IF(I108&gt;0,(TEXT(I108,"yyyymmdd")&amp;$S$2&amp;A108&amp;$S$2&amp;B108&amp;$Q$2),"")</f>
        <v/>
      </c>
      <c r="I108" s="175">
        <f t="array" ref="I108">IF(AND(SUMPRODUCT((IM!$F$2:$F$1812=A108)*(ISNUMBER(SEARCH("PMQ2", IM!$AC$2:$AC$1812))))&gt;0), "PMQ2", "")</f>
        <v/>
      </c>
      <c r="J108" s="174">
        <f t="array" ref="J108">IFERROR(INDEX(IM!$AM$2:$AM$9964, MATCH(1, (IM!$F$2:$F$9964=A108) * (ISNUMBER(SEARCH($C$1, IM!$AC$2:$AC$9964))), 0)), "")</f>
        <v/>
      </c>
      <c r="K108" s="145">
        <f t="array" ref="K108">SUMPRODUCT((IM!$F$2:$F$9812=A108)*(IM!$AD$2:$AD$9812="O")*(ISNUMBER(SEARCH("PMQ2", IM!$AC$2:$AC$9812))))</f>
        <v/>
      </c>
      <c r="L108" s="208">
        <f t="array" ref="L108">IF(K108&gt;0,IFERROR(HYPERLINK("#'IM'!AC"&amp;MATCH(1,(IM!$F$1:$F$7512=A108)*(ISNUMBER(SEARCH("PMQ2",IM!$AC$1:$AC$7512))),0),"檢核"),"未登錄"),"")</f>
        <v/>
      </c>
      <c r="M108" s="347">
        <f>Q108&amp;IF(R108&lt;&gt;"",$P$2,"")&amp;R108</f>
        <v/>
      </c>
      <c r="N108" s="318">
        <f t="array" ref="N108">IF(AND(
    SUMPRODUCT(
        (IM!$F$2:$F$1812=A108) *
        ISNUMBER(SEARCH("HUB", IM!$AC$2:$AC$1812)) *
        (IM!$X$2:$X$1812&gt;=$A$1) *
        (IM!$X$2:$X$1812&lt;=$B$1)*(W108="HUB")
    ) &gt; 0
), "HUB", "")</f>
        <v/>
      </c>
      <c r="O108" s="349">
        <f>IF(I108="","未到店",
IF(AND(S108&gt;I108, R108="STAR", NOT(AND(G108&lt;&gt;"萊到店 WebPOS", Q108&lt;&gt;"EDC"))), "完工已補裝",
IF(AND(G108&lt;&gt;"萊到店 WebPOS", Q108&lt;&gt;"EDC"), "EDC異常",
IF(AND(W108="HUB", N108=""), "HUB異常",
IF(OR(AND(Z108="STAR", R108="STAR"), AND(Z108&lt;&gt;"STAR", R108="")), "已完工", "STAR異常")
))))</f>
        <v/>
      </c>
      <c r="P108" s="225">
        <f>(TEXT(I108,"yyyymmdd"))&amp;$S$2&amp;A108&amp;$S$2&amp;B108&amp;$Q$2</f>
        <v/>
      </c>
      <c r="Q108" s="335">
        <f t="array" ref="Q108">IF(AND(SUMPRODUCT((IM!$F$2:$F$1812=A108)*(ISNUMBER(SEARCH("EDC", IM!$AC$2:$AC$1812))))&gt;0), "EDC", "")</f>
        <v/>
      </c>
      <c r="R108" s="336">
        <f t="array" ref="R108">IF(AND(SUMPRODUCT((IM!$F$2:$F$1812=A108)*(ISNUMBER(SEARCH("STAR", IM!$AC$2:$AC$1812))))&gt;0), "STAR", "")</f>
        <v/>
      </c>
      <c r="S108" s="337">
        <f t="array" ref="S108">IFERROR(INDEX(IM!$X$2:$X$595, MATCH(1, (IM!$F$2:$F$595=A108) * (ISNUMBER(SEARCH($D$1, IM!$AC$2:$AC$595))), 0)), "")</f>
        <v/>
      </c>
      <c r="T108" s="333">
        <f>IF(AND(X108&lt;&gt;"", Y108&lt;&gt;""), 2, IF(OR(X108&lt;&gt;"", Y108&lt;&gt;""), 1, 0))</f>
        <v/>
      </c>
      <c r="U108" s="333" t="n"/>
      <c r="V108" s="351">
        <f>IF(OR(R108="STAR", T108="", U108=""), T108,
"總數：" &amp; T108 &amp; CHAR(10) &amp;
"已維修：" &amp; U108 &amp; CHAR(10) &amp;
"未更換：" &amp; (T108 - U108))</f>
        <v/>
      </c>
      <c r="W108" s="338">
        <f>IF(VLOOKUP(A108,'0919門市清單主檔'!B:E,4,FALSE)=0,"",VLOOKUP(A108,'0919門市清單主檔'!B:E,4,FALSE))</f>
        <v/>
      </c>
      <c r="X108" s="230" t="inlineStr">
        <is>
          <t>8155002245</t>
        </is>
      </c>
      <c r="Y108" s="231" t="inlineStr">
        <is>
          <t>8155000291</t>
        </is>
      </c>
      <c r="Z108" s="231">
        <f>IF(T108&gt;0,"STAR","")</f>
        <v/>
      </c>
    </row>
    <row r="109" ht="15.75" customHeight="1" s="127">
      <c r="A109" s="165" t="n">
        <v>4029</v>
      </c>
      <c r="B109" s="166">
        <f>VLOOKUP(A109,'0919門市清單主檔'!B:C,2,FALSE)</f>
        <v/>
      </c>
      <c r="C109" s="167">
        <f>VLOOKUP($A109,'0919門市清單主檔'!B:V,20,FALSE)</f>
        <v/>
      </c>
      <c r="D109" s="168">
        <f>VLOOKUP($A109,'0919門市清單主檔'!B:V,21,FALSE)</f>
        <v/>
      </c>
      <c r="E109" s="169">
        <f>VLOOKUP(D109,區域表!A:B,2,FALSE)</f>
        <v/>
      </c>
      <c r="F109" s="170">
        <f>IFERROR(IF(VLOOKUP(A109,門市狀態!A:D,4,FALSE)=0,"",VLOOKUP(A109,門市狀態!A:D,4,FALSE)),"")</f>
        <v/>
      </c>
      <c r="G109" s="171" t="n"/>
      <c r="H109" s="172">
        <f>IF(I109&gt;0,(TEXT(I109,"yyyymmdd")&amp;$S$2&amp;A109&amp;$S$2&amp;B109&amp;$Q$2),"")</f>
        <v/>
      </c>
      <c r="I109" s="175">
        <f t="array" ref="I109">IF(AND(SUMPRODUCT((IM!$F$2:$F$1812=A109)*(ISNUMBER(SEARCH("PMQ2", IM!$AC$2:$AC$1812))))&gt;0), "PMQ2", "")</f>
        <v/>
      </c>
      <c r="J109" s="174">
        <f t="array" ref="J109">IFERROR(INDEX(IM!$AM$2:$AM$9964, MATCH(1, (IM!$F$2:$F$9964=A109) * (ISNUMBER(SEARCH($C$1, IM!$AC$2:$AC$9964))), 0)), "")</f>
        <v/>
      </c>
      <c r="K109" s="145">
        <f t="array" ref="K109">SUMPRODUCT((IM!$F$2:$F$9812=A109)*(IM!$AD$2:$AD$9812="O")*(ISNUMBER(SEARCH("PMQ2", IM!$AC$2:$AC$9812))))</f>
        <v/>
      </c>
      <c r="L109" s="208">
        <f t="array" ref="L109">IF(K109&gt;0,IFERROR(HYPERLINK("#'IM'!AC"&amp;MATCH(1,(IM!$F$1:$F$7512=A109)*(ISNUMBER(SEARCH("PMQ2",IM!$AC$1:$AC$7512))),0),"檢核"),"未登錄"),"")</f>
        <v/>
      </c>
      <c r="M109" s="347">
        <f>Q109&amp;IF(R109&lt;&gt;"",$P$2,"")&amp;R109</f>
        <v/>
      </c>
      <c r="N109" s="318">
        <f t="array" ref="N109">IF(AND(
    SUMPRODUCT(
        (IM!$F$2:$F$1812=A109) *
        ISNUMBER(SEARCH("HUB", IM!$AC$2:$AC$1812)) *
        (IM!$X$2:$X$1812&gt;=$A$1) *
        (IM!$X$2:$X$1812&lt;=$B$1)*(W109="HUB")
    ) &gt; 0
), "HUB", "")</f>
        <v/>
      </c>
      <c r="O109" s="349">
        <f>IF(I109="","未到店",
IF(AND(S109&gt;I109, R109="STAR", NOT(AND(G109&lt;&gt;"萊到店 WebPOS", Q109&lt;&gt;"EDC"))), "完工已補裝",
IF(AND(G109&lt;&gt;"萊到店 WebPOS", Q109&lt;&gt;"EDC"), "EDC異常",
IF(AND(W109="HUB", N109=""), "HUB異常",
IF(OR(AND(Z109="STAR", R109="STAR"), AND(Z109&lt;&gt;"STAR", R109="")), "已完工", "STAR異常")
))))</f>
        <v/>
      </c>
      <c r="P109" s="225">
        <f>(TEXT(I109,"yyyymmdd"))&amp;$S$2&amp;A109&amp;$S$2&amp;B109&amp;$Q$2</f>
        <v/>
      </c>
      <c r="Q109" s="335">
        <f t="array" ref="Q109">IF(AND(SUMPRODUCT((IM!$F$2:$F$1812=A109)*(ISNUMBER(SEARCH("EDC", IM!$AC$2:$AC$1812))))&gt;0), "EDC", "")</f>
        <v/>
      </c>
      <c r="R109" s="336">
        <f t="array" ref="R109">IF(AND(SUMPRODUCT((IM!$F$2:$F$1812=A109)*(ISNUMBER(SEARCH("STAR", IM!$AC$2:$AC$1812))))&gt;0), "STAR", "")</f>
        <v/>
      </c>
      <c r="S109" s="337">
        <f t="array" ref="S109">IFERROR(INDEX(IM!$X$2:$X$595, MATCH(1, (IM!$F$2:$F$595=A109) * (ISNUMBER(SEARCH($D$1, IM!$AC$2:$AC$595))), 0)), "")</f>
        <v/>
      </c>
      <c r="T109" s="333">
        <f>IF(AND(X109&lt;&gt;"", Y109&lt;&gt;""), 2, IF(OR(X109&lt;&gt;"", Y109&lt;&gt;""), 1, 0))</f>
        <v/>
      </c>
      <c r="U109" s="333" t="n"/>
      <c r="V109" s="351">
        <f>IF(OR(R109="STAR", T109="", U109=""), T109,
"總數：" &amp; T109 &amp; CHAR(10) &amp;
"已維修：" &amp; U109 &amp; CHAR(10) &amp;
"未更換：" &amp; (T109 - U109))</f>
        <v/>
      </c>
      <c r="W109" s="338">
        <f>IF(VLOOKUP(A109,'0919門市清單主檔'!B:E,4,FALSE)=0,"",VLOOKUP(A109,'0919門市清單主檔'!B:E,4,FALSE))</f>
        <v/>
      </c>
      <c r="X109" s="230" t="inlineStr">
        <is>
          <t>8155002357</t>
        </is>
      </c>
      <c r="Y109" s="231" t="inlineStr">
        <is>
          <t>8155002358</t>
        </is>
      </c>
      <c r="Z109" s="231">
        <f>IF(T109&gt;0,"STAR","")</f>
        <v/>
      </c>
    </row>
    <row r="110" ht="15.75" customHeight="1" s="127">
      <c r="A110" s="165" t="n">
        <v>4560</v>
      </c>
      <c r="B110" s="166">
        <f>VLOOKUP(A110,'0919門市清單主檔'!B:C,2,FALSE)</f>
        <v/>
      </c>
      <c r="C110" s="167">
        <f>VLOOKUP($A110,'0919門市清單主檔'!B:V,20,FALSE)</f>
        <v/>
      </c>
      <c r="D110" s="168">
        <f>VLOOKUP($A110,'0919門市清單主檔'!B:V,21,FALSE)</f>
        <v/>
      </c>
      <c r="E110" s="169">
        <f>VLOOKUP(D110,區域表!A:B,2,FALSE)</f>
        <v/>
      </c>
      <c r="F110" s="170">
        <f>IFERROR(IF(VLOOKUP(A110,門市狀態!A:D,4,FALSE)=0,"",VLOOKUP(A110,門市狀態!A:D,4,FALSE)),"")</f>
        <v/>
      </c>
      <c r="G110" s="171" t="n"/>
      <c r="H110" s="172">
        <f>IF(I110&gt;0,(TEXT(I110,"yyyymmdd")&amp;$S$2&amp;A110&amp;$S$2&amp;B110&amp;$Q$2),"")</f>
        <v/>
      </c>
      <c r="I110" s="175">
        <f t="array" ref="I110">IF(AND(SUMPRODUCT((IM!$F$2:$F$1812=A110)*(ISNUMBER(SEARCH("PMQ2", IM!$AC$2:$AC$1812))))&gt;0), "PMQ2", "")</f>
        <v/>
      </c>
      <c r="J110" s="174">
        <f t="array" ref="J110">IFERROR(INDEX(IM!$AM$2:$AM$9964, MATCH(1, (IM!$F$2:$F$9964=A110) * (ISNUMBER(SEARCH($C$1, IM!$AC$2:$AC$9964))), 0)), "")</f>
        <v/>
      </c>
      <c r="K110" s="145">
        <f t="array" ref="K110">SUMPRODUCT((IM!$F$2:$F$9812=A110)*(IM!$AD$2:$AD$9812="O")*(ISNUMBER(SEARCH("PMQ2", IM!$AC$2:$AC$9812))))</f>
        <v/>
      </c>
      <c r="L110" s="208">
        <f t="array" ref="L110">IF(K110&gt;0,IFERROR(HYPERLINK("#'IM'!AC"&amp;MATCH(1,(IM!$F$1:$F$7512=A110)*(ISNUMBER(SEARCH("PMQ2",IM!$AC$1:$AC$7512))),0),"檢核"),"未登錄"),"")</f>
        <v/>
      </c>
      <c r="M110" s="347">
        <f>Q110&amp;IF(R110&lt;&gt;"",$P$2,"")&amp;R110</f>
        <v/>
      </c>
      <c r="N110" s="318">
        <f t="array" ref="N110">IF(AND(
    SUMPRODUCT(
        (IM!$F$2:$F$1812=A110) *
        ISNUMBER(SEARCH("HUB", IM!$AC$2:$AC$1812)) *
        (IM!$X$2:$X$1812&gt;=$A$1) *
        (IM!$X$2:$X$1812&lt;=$B$1)*(W110="HUB")
    ) &gt; 0
), "HUB", "")</f>
        <v/>
      </c>
      <c r="O110" s="349">
        <f>IF(I110="","未到店",
IF(AND(S110&gt;I110, R110="STAR", NOT(AND(G110&lt;&gt;"萊到店 WebPOS", Q110&lt;&gt;"EDC"))), "完工已補裝",
IF(AND(G110&lt;&gt;"萊到店 WebPOS", Q110&lt;&gt;"EDC"), "EDC異常",
IF(AND(W110="HUB", N110=""), "HUB異常",
IF(OR(AND(Z110="STAR", R110="STAR"), AND(Z110&lt;&gt;"STAR", R110="")), "已完工", "STAR異常")
))))</f>
        <v/>
      </c>
      <c r="P110" s="225">
        <f>(TEXT(I110,"yyyymmdd"))&amp;$S$2&amp;A110&amp;$S$2&amp;B110&amp;$Q$2</f>
        <v/>
      </c>
      <c r="Q110" s="335">
        <f t="array" ref="Q110">IF(AND(SUMPRODUCT((IM!$F$2:$F$1812=A110)*(ISNUMBER(SEARCH("EDC", IM!$AC$2:$AC$1812))))&gt;0), "EDC", "")</f>
        <v/>
      </c>
      <c r="R110" s="336">
        <f t="array" ref="R110">IF(AND(SUMPRODUCT((IM!$F$2:$F$1812=A110)*(ISNUMBER(SEARCH("STAR", IM!$AC$2:$AC$1812))))&gt;0), "STAR", "")</f>
        <v/>
      </c>
      <c r="S110" s="337">
        <f t="array" ref="S110">IFERROR(INDEX(IM!$X$2:$X$595, MATCH(1, (IM!$F$2:$F$595=A110) * (ISNUMBER(SEARCH($D$1, IM!$AC$2:$AC$595))), 0)), "")</f>
        <v/>
      </c>
      <c r="T110" s="333">
        <f>IF(AND(X110&lt;&gt;"", Y110&lt;&gt;""), 2, IF(OR(X110&lt;&gt;"", Y110&lt;&gt;""), 1, 0))</f>
        <v/>
      </c>
      <c r="U110" s="333" t="n"/>
      <c r="V110" s="351">
        <f>IF(OR(R110="STAR", T110="", U110=""), T110,
"總數：" &amp; T110 &amp; CHAR(10) &amp;
"已維修：" &amp; U110 &amp; CHAR(10) &amp;
"未更換：" &amp; (T110 - U110))</f>
        <v/>
      </c>
      <c r="W110" s="338">
        <f>IF(VLOOKUP(A110,'0919門市清單主檔'!B:E,4,FALSE)=0,"",VLOOKUP(A110,'0919門市清單主檔'!B:E,4,FALSE))</f>
        <v/>
      </c>
      <c r="X110" s="230" t="inlineStr">
        <is>
          <t>8155002603</t>
        </is>
      </c>
      <c r="Y110" s="231" t="inlineStr">
        <is>
          <t>8155002248</t>
        </is>
      </c>
      <c r="Z110" s="231">
        <f>IF(T110&gt;0,"STAR","")</f>
        <v/>
      </c>
    </row>
    <row r="111" ht="15.75" customHeight="1" s="127">
      <c r="A111" s="165" t="n">
        <v>4101</v>
      </c>
      <c r="B111" s="166">
        <f>VLOOKUP(A111,'0919門市清單主檔'!B:C,2,FALSE)</f>
        <v/>
      </c>
      <c r="C111" s="167">
        <f>VLOOKUP($A111,'0919門市清單主檔'!B:V,20,FALSE)</f>
        <v/>
      </c>
      <c r="D111" s="168">
        <f>VLOOKUP($A111,'0919門市清單主檔'!B:V,21,FALSE)</f>
        <v/>
      </c>
      <c r="E111" s="169">
        <f>VLOOKUP(D111,區域表!A:B,2,FALSE)</f>
        <v/>
      </c>
      <c r="F111" s="170">
        <f>IFERROR(IF(VLOOKUP(A111,門市狀態!A:D,4,FALSE)=0,"",VLOOKUP(A111,門市狀態!A:D,4,FALSE)),"")</f>
        <v/>
      </c>
      <c r="G111" s="171" t="n"/>
      <c r="H111" s="172">
        <f>IF(I111&gt;0,(TEXT(I111,"yyyymmdd")&amp;$S$2&amp;A111&amp;$S$2&amp;B111&amp;$Q$2),"")</f>
        <v/>
      </c>
      <c r="I111" s="175">
        <f t="array" ref="I111">IF(AND(SUMPRODUCT((IM!$F$2:$F$1812=A111)*(ISNUMBER(SEARCH("PMQ2", IM!$AC$2:$AC$1812))))&gt;0), "PMQ2", "")</f>
        <v/>
      </c>
      <c r="J111" s="174">
        <f t="array" ref="J111">IFERROR(INDEX(IM!$AM$2:$AM$9964, MATCH(1, (IM!$F$2:$F$9964=A111) * (ISNUMBER(SEARCH($C$1, IM!$AC$2:$AC$9964))), 0)), "")</f>
        <v/>
      </c>
      <c r="K111" s="145">
        <f t="array" ref="K111">SUMPRODUCT((IM!$F$2:$F$9812=A111)*(IM!$AD$2:$AD$9812="O")*(ISNUMBER(SEARCH("PMQ2", IM!$AC$2:$AC$9812))))</f>
        <v/>
      </c>
      <c r="L111" s="208">
        <f t="array" ref="L111">IF(K111&gt;0,IFERROR(HYPERLINK("#'IM'!AC"&amp;MATCH(1,(IM!$F$1:$F$7512=A111)*(ISNUMBER(SEARCH("PMQ2",IM!$AC$1:$AC$7512))),0),"檢核"),"未登錄"),"")</f>
        <v/>
      </c>
      <c r="M111" s="347">
        <f>Q111&amp;IF(R111&lt;&gt;"",$P$2,"")&amp;R111</f>
        <v/>
      </c>
      <c r="N111" s="318">
        <f t="array" ref="N111">IF(AND(
    SUMPRODUCT(
        (IM!$F$2:$F$1812=A111) *
        ISNUMBER(SEARCH("HUB", IM!$AC$2:$AC$1812)) *
        (IM!$X$2:$X$1812&gt;=$A$1) *
        (IM!$X$2:$X$1812&lt;=$B$1)*(W111="HUB")
    ) &gt; 0
), "HUB", "")</f>
        <v/>
      </c>
      <c r="O111" s="349">
        <f>IF(I111="","未到店",
IF(AND(S111&gt;I111, R111="STAR", NOT(AND(G111&lt;&gt;"萊到店 WebPOS", Q111&lt;&gt;"EDC"))), "完工已補裝",
IF(AND(G111&lt;&gt;"萊到店 WebPOS", Q111&lt;&gt;"EDC"), "EDC異常",
IF(AND(W111="HUB", N111=""), "HUB異常",
IF(OR(AND(Z111="STAR", R111="STAR"), AND(Z111&lt;&gt;"STAR", R111="")), "已完工", "STAR異常")
))))</f>
        <v/>
      </c>
      <c r="P111" s="225">
        <f>(TEXT(I111,"yyyymmdd"))&amp;$S$2&amp;A111&amp;$S$2&amp;B111&amp;$Q$2</f>
        <v/>
      </c>
      <c r="Q111" s="335">
        <f t="array" ref="Q111">IF(AND(SUMPRODUCT((IM!$F$2:$F$1812=A111)*(ISNUMBER(SEARCH("EDC", IM!$AC$2:$AC$1812))))&gt;0), "EDC", "")</f>
        <v/>
      </c>
      <c r="R111" s="336">
        <f t="array" ref="R111">IF(AND(SUMPRODUCT((IM!$F$2:$F$1812=A111)*(ISNUMBER(SEARCH("STAR", IM!$AC$2:$AC$1812))))&gt;0), "STAR", "")</f>
        <v/>
      </c>
      <c r="S111" s="337">
        <f t="array" ref="S111">IFERROR(INDEX(IM!$X$2:$X$595, MATCH(1, (IM!$F$2:$F$595=A111) * (ISNUMBER(SEARCH($D$1, IM!$AC$2:$AC$595))), 0)), "")</f>
        <v/>
      </c>
      <c r="T111" s="333">
        <f>IF(AND(X111&lt;&gt;"", Y111&lt;&gt;""), 2, IF(OR(X111&lt;&gt;"", Y111&lt;&gt;""), 1, 0))</f>
        <v/>
      </c>
      <c r="U111" s="333" t="n"/>
      <c r="V111" s="351">
        <f>IF(OR(R111="STAR", T111="", U111=""), T111,
"總數：" &amp; T111 &amp; CHAR(10) &amp;
"已維修：" &amp; U111 &amp; CHAR(10) &amp;
"未更換：" &amp; (T111 - U111))</f>
        <v/>
      </c>
      <c r="W111" s="338">
        <f>IF(VLOOKUP(A111,'0919門市清單主檔'!B:E,4,FALSE)=0,"",VLOOKUP(A111,'0919門市清單主檔'!B:E,4,FALSE))</f>
        <v/>
      </c>
      <c r="Y111" s="231" t="n"/>
      <c r="Z111" s="231">
        <f>IF(T111&gt;0,"STAR","")</f>
        <v/>
      </c>
    </row>
    <row r="112" ht="15.75" customHeight="1" s="127">
      <c r="A112" s="165" t="inlineStr">
        <is>
          <t>L517</t>
        </is>
      </c>
      <c r="B112" s="166">
        <f>VLOOKUP(A112,'0919門市清單主檔'!B:C,2,FALSE)</f>
        <v/>
      </c>
      <c r="C112" s="167">
        <f>VLOOKUP($A112,'0919門市清單主檔'!B:V,20,FALSE)</f>
        <v/>
      </c>
      <c r="D112" s="168">
        <f>VLOOKUP($A112,'0919門市清單主檔'!B:V,21,FALSE)</f>
        <v/>
      </c>
      <c r="E112" s="169">
        <f>VLOOKUP(D112,區域表!A:B,2,FALSE)</f>
        <v/>
      </c>
      <c r="F112" s="170">
        <f>IFERROR(IF(VLOOKUP(A112,門市狀態!A:D,4,FALSE)=0,"",VLOOKUP(A112,門市狀態!A:D,4,FALSE)),"")</f>
        <v/>
      </c>
      <c r="G112" s="171" t="inlineStr">
        <is>
          <t>萊到店 WebPOS</t>
        </is>
      </c>
      <c r="H112" s="172">
        <f>IF(I112&gt;0,(TEXT(I112,"yyyymmdd")&amp;$S$2&amp;A112&amp;$S$2&amp;B112&amp;$Q$2),"")</f>
        <v/>
      </c>
      <c r="I112" s="175">
        <f t="array" ref="I112">IF(AND(SUMPRODUCT((IM!$F$2:$F$1812=A112)*(ISNUMBER(SEARCH("PMQ2", IM!$AC$2:$AC$1812))))&gt;0), "PMQ2", "")</f>
        <v/>
      </c>
      <c r="J112" s="174">
        <f t="array" ref="J112">IFERROR(INDEX(IM!$AM$2:$AM$9964, MATCH(1, (IM!$F$2:$F$9964=A112) * (ISNUMBER(SEARCH($C$1, IM!$AC$2:$AC$9964))), 0)), "")</f>
        <v/>
      </c>
      <c r="K112" s="145">
        <f t="array" ref="K112">SUMPRODUCT((IM!$F$2:$F$9812=A112)*(IM!$AD$2:$AD$9812="O")*(ISNUMBER(SEARCH("PMQ2", IM!$AC$2:$AC$9812))))</f>
        <v/>
      </c>
      <c r="L112" s="208">
        <f t="array" ref="L112">IF(K112&gt;0,IFERROR(HYPERLINK("#'IM'!AC"&amp;MATCH(1,(IM!$F$1:$F$7512=A112)*(ISNUMBER(SEARCH("PMQ2",IM!$AC$1:$AC$7512))),0),"檢核"),"未登錄"),"")</f>
        <v/>
      </c>
      <c r="M112" s="347">
        <f>Q112&amp;IF(R112&lt;&gt;"",$P$2,"")&amp;R112</f>
        <v/>
      </c>
      <c r="N112" s="318">
        <f t="array" ref="N112">IF(AND(
    SUMPRODUCT(
        (IM!$F$2:$F$1812=A112) *
        ISNUMBER(SEARCH("HUB", IM!$AC$2:$AC$1812)) *
        (IM!$X$2:$X$1812&gt;=$A$1) *
        (IM!$X$2:$X$1812&lt;=$B$1)*(W112="HUB")
    ) &gt; 0
), "HUB", "")</f>
        <v/>
      </c>
      <c r="O112" s="349">
        <f>IF(I112="","未到店",
IF(AND(S112&gt;I112, R112="STAR", NOT(AND(G112&lt;&gt;"萊到店 WebPOS", Q112&lt;&gt;"EDC"))), "完工已補裝",
IF(AND(G112&lt;&gt;"萊到店 WebPOS", Q112&lt;&gt;"EDC"), "EDC異常",
IF(AND(W112="HUB", N112=""), "HUB異常",
IF(OR(AND(Z112="STAR", R112="STAR"), AND(Z112&lt;&gt;"STAR", R112="")), "已完工", "STAR異常")
))))</f>
        <v/>
      </c>
      <c r="P112" s="225">
        <f>(TEXT(I112,"yyyymmdd"))&amp;$S$2&amp;A112&amp;$S$2&amp;B112&amp;$Q$2</f>
        <v/>
      </c>
      <c r="Q112" s="335">
        <f t="array" ref="Q112">IF(AND(SUMPRODUCT((IM!$F$2:$F$1812=A112)*(ISNUMBER(SEARCH("EDC", IM!$AC$2:$AC$1812))))&gt;0), "EDC", "")</f>
        <v/>
      </c>
      <c r="R112" s="336">
        <f t="array" ref="R112">IF(AND(SUMPRODUCT((IM!$F$2:$F$1812=A112)*(ISNUMBER(SEARCH("STAR", IM!$AC$2:$AC$1812))))&gt;0), "STAR", "")</f>
        <v/>
      </c>
      <c r="S112" s="337">
        <f t="array" ref="S112">IFERROR(INDEX(IM!$X$2:$X$595, MATCH(1, (IM!$F$2:$F$595=A112) * (ISNUMBER(SEARCH($D$1, IM!$AC$2:$AC$595))), 0)), "")</f>
        <v/>
      </c>
      <c r="T112" s="333">
        <f>IF(AND(X112&lt;&gt;"", Y112&lt;&gt;""), 2, IF(OR(X112&lt;&gt;"", Y112&lt;&gt;""), 1, 0))</f>
        <v/>
      </c>
      <c r="U112" s="333" t="n"/>
      <c r="V112" s="351">
        <f>IF(OR(R112="STAR", T112="", U112=""), T112,
"總數：" &amp; T112 &amp; CHAR(10) &amp;
"已維修：" &amp; U112 &amp; CHAR(10) &amp;
"未更換：" &amp; (T112 - U112))</f>
        <v/>
      </c>
      <c r="W112" s="338">
        <f>IF(VLOOKUP(A112,'0919門市清單主檔'!B:E,4,FALSE)=0,"",VLOOKUP(A112,'0919門市清單主檔'!B:E,4,FALSE))</f>
        <v/>
      </c>
      <c r="Y112" s="231" t="n"/>
      <c r="Z112" s="231">
        <f>IF(T112&gt;0,"STAR","")</f>
        <v/>
      </c>
    </row>
    <row r="113" ht="15.75" customHeight="1" s="127">
      <c r="A113" s="165" t="n">
        <v>5082</v>
      </c>
      <c r="B113" s="166">
        <f>VLOOKUP(A113,'0919門市清單主檔'!B:C,2,FALSE)</f>
        <v/>
      </c>
      <c r="C113" s="167">
        <f>VLOOKUP($A113,'0919門市清單主檔'!B:V,20,FALSE)</f>
        <v/>
      </c>
      <c r="D113" s="168">
        <f>VLOOKUP($A113,'0919門市清單主檔'!B:V,21,FALSE)</f>
        <v/>
      </c>
      <c r="E113" s="169">
        <f>VLOOKUP(D113,區域表!A:B,2,FALSE)</f>
        <v/>
      </c>
      <c r="F113" s="170">
        <f>IFERROR(IF(VLOOKUP(A113,門市狀態!A:D,4,FALSE)=0,"",VLOOKUP(A113,門市狀態!A:D,4,FALSE)),"")</f>
        <v/>
      </c>
      <c r="G113" s="171" t="n"/>
      <c r="H113" s="172">
        <f>IF(I113&gt;0,(TEXT(I113,"yyyymmdd")&amp;$S$2&amp;A113&amp;$S$2&amp;B113&amp;$Q$2),"")</f>
        <v/>
      </c>
      <c r="I113" s="175">
        <f t="array" ref="I113">IF(AND(SUMPRODUCT((IM!$F$2:$F$1812=A113)*(ISNUMBER(SEARCH("PMQ2", IM!$AC$2:$AC$1812))))&gt;0), "PMQ2", "")</f>
        <v/>
      </c>
      <c r="J113" s="174">
        <f t="array" ref="J113">IFERROR(INDEX(IM!$AM$2:$AM$9964, MATCH(1, (IM!$F$2:$F$9964=A113) * (ISNUMBER(SEARCH($C$1, IM!$AC$2:$AC$9964))), 0)), "")</f>
        <v/>
      </c>
      <c r="K113" s="145">
        <f t="array" ref="K113">SUMPRODUCT((IM!$F$2:$F$9812=A113)*(IM!$AD$2:$AD$9812="O")*(ISNUMBER(SEARCH("PMQ2", IM!$AC$2:$AC$9812))))</f>
        <v/>
      </c>
      <c r="L113" s="208">
        <f t="array" ref="L113">IF(K113&gt;0,IFERROR(HYPERLINK("#'IM'!AC"&amp;MATCH(1,(IM!$F$1:$F$7512=A113)*(ISNUMBER(SEARCH("PMQ2",IM!$AC$1:$AC$7512))),0),"檢核"),"未登錄"),"")</f>
        <v/>
      </c>
      <c r="M113" s="347">
        <f>Q113&amp;IF(R113&lt;&gt;"",$P$2,"")&amp;R113</f>
        <v/>
      </c>
      <c r="N113" s="318">
        <f t="array" ref="N113">IF(AND(
    SUMPRODUCT(
        (IM!$F$2:$F$1812=A113) *
        ISNUMBER(SEARCH("HUB", IM!$AC$2:$AC$1812)) *
        (IM!$X$2:$X$1812&gt;=$A$1) *
        (IM!$X$2:$X$1812&lt;=$B$1)*(W113="HUB")
    ) &gt; 0
), "HUB", "")</f>
        <v/>
      </c>
      <c r="O113" s="349">
        <f>IF(I113="","未到店",
IF(AND(S113&gt;I113, R113="STAR", NOT(AND(G113&lt;&gt;"萊到店 WebPOS", Q113&lt;&gt;"EDC"))), "完工已補裝",
IF(AND(G113&lt;&gt;"萊到店 WebPOS", Q113&lt;&gt;"EDC"), "EDC異常",
IF(AND(W113="HUB", N113=""), "HUB異常",
IF(OR(AND(Z113="STAR", R113="STAR"), AND(Z113&lt;&gt;"STAR", R113="")), "已完工", "STAR異常")
))))</f>
        <v/>
      </c>
      <c r="P113" s="225">
        <f>(TEXT(I113,"yyyymmdd"))&amp;$S$2&amp;A113&amp;$S$2&amp;B113&amp;$Q$2</f>
        <v/>
      </c>
      <c r="Q113" s="335">
        <f t="array" ref="Q113">IF(AND(SUMPRODUCT((IM!$F$2:$F$1812=A113)*(ISNUMBER(SEARCH("EDC", IM!$AC$2:$AC$1812))))&gt;0), "EDC", "")</f>
        <v/>
      </c>
      <c r="R113" s="336">
        <f t="array" ref="R113">IF(AND(SUMPRODUCT((IM!$F$2:$F$1812=A113)*(ISNUMBER(SEARCH("STAR", IM!$AC$2:$AC$1812))))&gt;0), "STAR", "")</f>
        <v/>
      </c>
      <c r="S113" s="337">
        <f t="array" ref="S113">IFERROR(INDEX(IM!$X$2:$X$595, MATCH(1, (IM!$F$2:$F$595=A113) * (ISNUMBER(SEARCH($D$1, IM!$AC$2:$AC$595))), 0)), "")</f>
        <v/>
      </c>
      <c r="T113" s="333">
        <f>IF(AND(X113&lt;&gt;"", Y113&lt;&gt;""), 2, IF(OR(X113&lt;&gt;"", Y113&lt;&gt;""), 1, 0))</f>
        <v/>
      </c>
      <c r="U113" s="333" t="n"/>
      <c r="V113" s="351">
        <f>IF(OR(R113="STAR", T113="", U113=""), T113,
"總數：" &amp; T113 &amp; CHAR(10) &amp;
"已維修：" &amp; U113 &amp; CHAR(10) &amp;
"未更換：" &amp; (T113 - U113))</f>
        <v/>
      </c>
      <c r="W113" s="338">
        <f>IF(VLOOKUP(A113,'0919門市清單主檔'!B:E,4,FALSE)=0,"",VLOOKUP(A113,'0919門市清單主檔'!B:E,4,FALSE))</f>
        <v/>
      </c>
      <c r="Y113" s="231" t="n"/>
      <c r="Z113" s="231">
        <f>IF(T113&gt;0,"STAR","")</f>
        <v/>
      </c>
    </row>
    <row r="114" ht="15.75" customHeight="1" s="127">
      <c r="A114" s="165" t="n">
        <v>3892</v>
      </c>
      <c r="B114" s="166">
        <f>VLOOKUP(A114,'0919門市清單主檔'!B:C,2,FALSE)</f>
        <v/>
      </c>
      <c r="C114" s="167">
        <f>VLOOKUP($A114,'0919門市清單主檔'!B:V,20,FALSE)</f>
        <v/>
      </c>
      <c r="D114" s="168">
        <f>VLOOKUP($A114,'0919門市清單主檔'!B:V,21,FALSE)</f>
        <v/>
      </c>
      <c r="E114" s="169">
        <f>VLOOKUP(D114,區域表!A:B,2,FALSE)</f>
        <v/>
      </c>
      <c r="F114" s="170">
        <f>IFERROR(IF(VLOOKUP(A114,門市狀態!A:D,4,FALSE)=0,"",VLOOKUP(A114,門市狀態!A:D,4,FALSE)),"")</f>
        <v/>
      </c>
      <c r="G114" s="171" t="n"/>
      <c r="H114" s="172">
        <f>IF(I114&gt;0,(TEXT(I114,"yyyymmdd")&amp;$S$2&amp;A114&amp;$S$2&amp;B114&amp;$Q$2),"")</f>
        <v/>
      </c>
      <c r="I114" s="175">
        <f t="array" ref="I114">IF(AND(SUMPRODUCT((IM!$F$2:$F$1812=A114)*(ISNUMBER(SEARCH("PMQ2", IM!$AC$2:$AC$1812))))&gt;0), "PMQ2", "")</f>
        <v/>
      </c>
      <c r="J114" s="174">
        <f t="array" ref="J114">IFERROR(INDEX(IM!$AM$2:$AM$9964, MATCH(1, (IM!$F$2:$F$9964=A114) * (ISNUMBER(SEARCH($C$1, IM!$AC$2:$AC$9964))), 0)), "")</f>
        <v/>
      </c>
      <c r="K114" s="145">
        <f t="array" ref="K114">SUMPRODUCT((IM!$F$2:$F$9812=A114)*(IM!$AD$2:$AD$9812="O")*(ISNUMBER(SEARCH("PMQ2", IM!$AC$2:$AC$9812))))</f>
        <v/>
      </c>
      <c r="L114" s="208">
        <f t="array" ref="L114">IF(K114&gt;0,IFERROR(HYPERLINK("#'IM'!AC"&amp;MATCH(1,(IM!$F$1:$F$7512=A114)*(ISNUMBER(SEARCH("PMQ2",IM!$AC$1:$AC$7512))),0),"檢核"),"未登錄"),"")</f>
        <v/>
      </c>
      <c r="M114" s="347">
        <f>Q114&amp;IF(R114&lt;&gt;"",$P$2,"")&amp;R114</f>
        <v/>
      </c>
      <c r="N114" s="318">
        <f t="array" ref="N114">IF(AND(
    SUMPRODUCT(
        (IM!$F$2:$F$1812=A114) *
        ISNUMBER(SEARCH("HUB", IM!$AC$2:$AC$1812)) *
        (IM!$X$2:$X$1812&gt;=$A$1) *
        (IM!$X$2:$X$1812&lt;=$B$1)*(W114="HUB")
    ) &gt; 0
), "HUB", "")</f>
        <v/>
      </c>
      <c r="O114" s="349">
        <f>IF(I114="","未到店",
IF(AND(S114&gt;I114, R114="STAR", NOT(AND(G114&lt;&gt;"萊到店 WebPOS", Q114&lt;&gt;"EDC"))), "完工已補裝",
IF(AND(G114&lt;&gt;"萊到店 WebPOS", Q114&lt;&gt;"EDC"), "EDC異常",
IF(AND(W114="HUB", N114=""), "HUB異常",
IF(OR(AND(Z114="STAR", R114="STAR"), AND(Z114&lt;&gt;"STAR", R114="")), "已完工", "STAR異常")
))))</f>
        <v/>
      </c>
      <c r="P114" s="225">
        <f>(TEXT(I114,"yyyymmdd"))&amp;$S$2&amp;A114&amp;$S$2&amp;B114&amp;$Q$2</f>
        <v/>
      </c>
      <c r="Q114" s="335">
        <f t="array" ref="Q114">IF(AND(SUMPRODUCT((IM!$F$2:$F$1812=A114)*(ISNUMBER(SEARCH("EDC", IM!$AC$2:$AC$1812))))&gt;0), "EDC", "")</f>
        <v/>
      </c>
      <c r="R114" s="336">
        <f t="array" ref="R114">IF(AND(SUMPRODUCT((IM!$F$2:$F$1812=A114)*(ISNUMBER(SEARCH("STAR", IM!$AC$2:$AC$1812))))&gt;0), "STAR", "")</f>
        <v/>
      </c>
      <c r="S114" s="337">
        <f t="array" ref="S114">IFERROR(INDEX(IM!$X$2:$X$595, MATCH(1, (IM!$F$2:$F$595=A114) * (ISNUMBER(SEARCH($D$1, IM!$AC$2:$AC$595))), 0)), "")</f>
        <v/>
      </c>
      <c r="T114" s="333">
        <f>IF(AND(X114&lt;&gt;"", Y114&lt;&gt;""), 2, IF(OR(X114&lt;&gt;"", Y114&lt;&gt;""), 1, 0))</f>
        <v/>
      </c>
      <c r="U114" s="333" t="n"/>
      <c r="V114" s="351">
        <f>IF(OR(R114="STAR", T114="", U114=""), T114,
"總數：" &amp; T114 &amp; CHAR(10) &amp;
"已維修：" &amp; U114 &amp; CHAR(10) &amp;
"未更換：" &amp; (T114 - U114))</f>
        <v/>
      </c>
      <c r="W114" s="338">
        <f>IF(VLOOKUP(A114,'0919門市清單主檔'!B:E,4,FALSE)=0,"",VLOOKUP(A114,'0919門市清單主檔'!B:E,4,FALSE))</f>
        <v/>
      </c>
      <c r="Y114" s="231" t="n"/>
      <c r="Z114" s="231">
        <f>IF(T114&gt;0,"STAR","")</f>
        <v/>
      </c>
    </row>
    <row r="115" ht="15.75" customHeight="1" s="127">
      <c r="A115" s="165" t="n">
        <v>5197</v>
      </c>
      <c r="B115" s="166">
        <f>VLOOKUP(A115,'0919門市清單主檔'!B:C,2,FALSE)</f>
        <v/>
      </c>
      <c r="C115" s="167">
        <f>VLOOKUP($A115,'0919門市清單主檔'!B:V,20,FALSE)</f>
        <v/>
      </c>
      <c r="D115" s="168">
        <f>VLOOKUP($A115,'0919門市清單主檔'!B:V,21,FALSE)</f>
        <v/>
      </c>
      <c r="E115" s="169">
        <f>VLOOKUP(D115,區域表!A:B,2,FALSE)</f>
        <v/>
      </c>
      <c r="F115" s="170">
        <f>IFERROR(IF(VLOOKUP(A115,門市狀態!A:D,4,FALSE)=0,"",VLOOKUP(A115,門市狀態!A:D,4,FALSE)),"")</f>
        <v/>
      </c>
      <c r="G115" s="171" t="n"/>
      <c r="H115" s="172">
        <f>IF(I115&gt;0,(TEXT(I115,"yyyymmdd")&amp;$S$2&amp;A115&amp;$S$2&amp;B115&amp;$Q$2),"")</f>
        <v/>
      </c>
      <c r="I115" s="175">
        <f t="array" ref="I115">IF(AND(SUMPRODUCT((IM!$F$2:$F$1812=A115)*(ISNUMBER(SEARCH("PMQ2", IM!$AC$2:$AC$1812))))&gt;0), "PMQ2", "")</f>
        <v/>
      </c>
      <c r="J115" s="174">
        <f t="array" ref="J115">IFERROR(INDEX(IM!$AM$2:$AM$9964, MATCH(1, (IM!$F$2:$F$9964=A115) * (ISNUMBER(SEARCH($C$1, IM!$AC$2:$AC$9964))), 0)), "")</f>
        <v/>
      </c>
      <c r="K115" s="145">
        <f t="array" ref="K115">SUMPRODUCT((IM!$F$2:$F$9812=A115)*(IM!$AD$2:$AD$9812="O")*(ISNUMBER(SEARCH("PMQ2", IM!$AC$2:$AC$9812))))</f>
        <v/>
      </c>
      <c r="L115" s="208">
        <f t="array" ref="L115">IF(K115&gt;0,IFERROR(HYPERLINK("#'IM'!AC"&amp;MATCH(1,(IM!$F$1:$F$7512=A115)*(ISNUMBER(SEARCH("PMQ2",IM!$AC$1:$AC$7512))),0),"檢核"),"未登錄"),"")</f>
        <v/>
      </c>
      <c r="M115" s="347">
        <f>Q115&amp;IF(R115&lt;&gt;"",$P$2,"")&amp;R115</f>
        <v/>
      </c>
      <c r="N115" s="318">
        <f t="array" ref="N115">IF(AND(
    SUMPRODUCT(
        (IM!$F$2:$F$1812=A115) *
        ISNUMBER(SEARCH("HUB", IM!$AC$2:$AC$1812)) *
        (IM!$X$2:$X$1812&gt;=$A$1) *
        (IM!$X$2:$X$1812&lt;=$B$1)*(W115="HUB")
    ) &gt; 0
), "HUB", "")</f>
        <v/>
      </c>
      <c r="O115" s="349">
        <f>IF(I115="","未到店",
IF(AND(S115&gt;I115, R115="STAR", NOT(AND(G115&lt;&gt;"萊到店 WebPOS", Q115&lt;&gt;"EDC"))), "完工已補裝",
IF(AND(G115&lt;&gt;"萊到店 WebPOS", Q115&lt;&gt;"EDC"), "EDC異常",
IF(AND(W115="HUB", N115=""), "HUB異常",
IF(OR(AND(Z115="STAR", R115="STAR"), AND(Z115&lt;&gt;"STAR", R115="")), "已完工", "STAR異常")
))))</f>
        <v/>
      </c>
      <c r="P115" s="225">
        <f>(TEXT(I115,"yyyymmdd"))&amp;$S$2&amp;A115&amp;$S$2&amp;B115&amp;$Q$2</f>
        <v/>
      </c>
      <c r="Q115" s="335">
        <f t="array" ref="Q115">IF(AND(SUMPRODUCT((IM!$F$2:$F$1812=A115)*(ISNUMBER(SEARCH("EDC", IM!$AC$2:$AC$1812))))&gt;0), "EDC", "")</f>
        <v/>
      </c>
      <c r="R115" s="336">
        <f t="array" ref="R115">IF(AND(SUMPRODUCT((IM!$F$2:$F$1812=A115)*(ISNUMBER(SEARCH("STAR", IM!$AC$2:$AC$1812))))&gt;0), "STAR", "")</f>
        <v/>
      </c>
      <c r="S115" s="337">
        <f t="array" ref="S115">IFERROR(INDEX(IM!$X$2:$X$595, MATCH(1, (IM!$F$2:$F$595=A115) * (ISNUMBER(SEARCH($D$1, IM!$AC$2:$AC$595))), 0)), "")</f>
        <v/>
      </c>
      <c r="T115" s="333">
        <f>IF(AND(X115&lt;&gt;"", Y115&lt;&gt;""), 2, IF(OR(X115&lt;&gt;"", Y115&lt;&gt;""), 1, 0))</f>
        <v/>
      </c>
      <c r="U115" s="333" t="n"/>
      <c r="V115" s="351">
        <f>IF(OR(R115="STAR", T115="", U115=""), T115,
"總數：" &amp; T115 &amp; CHAR(10) &amp;
"已維修：" &amp; U115 &amp; CHAR(10) &amp;
"未更換：" &amp; (T115 - U115))</f>
        <v/>
      </c>
      <c r="W115" s="338">
        <f>IF(VLOOKUP(A115,'0919門市清單主檔'!B:E,4,FALSE)=0,"",VLOOKUP(A115,'0919門市清單主檔'!B:E,4,FALSE))</f>
        <v/>
      </c>
      <c r="Y115" s="231" t="n"/>
      <c r="Z115" s="231">
        <f>IF(T115&gt;0,"STAR","")</f>
        <v/>
      </c>
    </row>
    <row r="116" ht="15.75" customHeight="1" s="127">
      <c r="A116" s="165" t="inlineStr">
        <is>
          <t>D620</t>
        </is>
      </c>
      <c r="B116" s="166">
        <f>VLOOKUP(A116,'0919門市清單主檔'!B:C,2,FALSE)</f>
        <v/>
      </c>
      <c r="C116" s="167">
        <f>VLOOKUP($A116,'0919門市清單主檔'!B:V,20,FALSE)</f>
        <v/>
      </c>
      <c r="D116" s="168">
        <f>VLOOKUP($A116,'0919門市清單主檔'!B:V,21,FALSE)</f>
        <v/>
      </c>
      <c r="E116" s="169">
        <f>VLOOKUP(D116,區域表!A:B,2,FALSE)</f>
        <v/>
      </c>
      <c r="F116" s="170">
        <f>IFERROR(IF(VLOOKUP(A116,門市狀態!A:D,4,FALSE)=0,"",VLOOKUP(A116,門市狀態!A:D,4,FALSE)),"")</f>
        <v/>
      </c>
      <c r="G116" s="171" t="n"/>
      <c r="H116" s="172">
        <f>IF(I116&gt;0,(TEXT(I116,"yyyymmdd")&amp;$S$2&amp;A116&amp;$S$2&amp;B116&amp;$Q$2),"")</f>
        <v/>
      </c>
      <c r="I116" s="175">
        <f t="array" ref="I116">IF(AND(SUMPRODUCT((IM!$F$2:$F$1812=A116)*(ISNUMBER(SEARCH("PMQ2", IM!$AC$2:$AC$1812))))&gt;0), "PMQ2", "")</f>
        <v/>
      </c>
      <c r="J116" s="174">
        <f t="array" ref="J116">IFERROR(INDEX(IM!$AM$2:$AM$9964, MATCH(1, (IM!$F$2:$F$9964=A116) * (ISNUMBER(SEARCH($C$1, IM!$AC$2:$AC$9964))), 0)), "")</f>
        <v/>
      </c>
      <c r="K116" s="145">
        <f t="array" ref="K116">SUMPRODUCT((IM!$F$2:$F$9812=A116)*(IM!$AD$2:$AD$9812="O")*(ISNUMBER(SEARCH("PMQ2", IM!$AC$2:$AC$9812))))</f>
        <v/>
      </c>
      <c r="L116" s="208">
        <f t="array" ref="L116">IF(K116&gt;0,IFERROR(HYPERLINK("#'IM'!AC"&amp;MATCH(1,(IM!$F$1:$F$7512=A116)*(ISNUMBER(SEARCH("PMQ2",IM!$AC$1:$AC$7512))),0),"檢核"),"未登錄"),"")</f>
        <v/>
      </c>
      <c r="M116" s="347">
        <f>Q116&amp;IF(R116&lt;&gt;"",$P$2,"")&amp;R116</f>
        <v/>
      </c>
      <c r="N116" s="318">
        <f t="array" ref="N116">IF(AND(
    SUMPRODUCT(
        (IM!$F$2:$F$1812=A116) *
        ISNUMBER(SEARCH("HUB", IM!$AC$2:$AC$1812)) *
        (IM!$X$2:$X$1812&gt;=$A$1) *
        (IM!$X$2:$X$1812&lt;=$B$1)*(W116="HUB")
    ) &gt; 0
), "HUB", "")</f>
        <v/>
      </c>
      <c r="O116" s="349">
        <f>IF(I116="","未到店",
IF(AND(S116&gt;I116, R116="STAR", NOT(AND(G116&lt;&gt;"萊到店 WebPOS", Q116&lt;&gt;"EDC"))), "完工已補裝",
IF(AND(G116&lt;&gt;"萊到店 WebPOS", Q116&lt;&gt;"EDC"), "EDC異常",
IF(AND(W116="HUB", N116=""), "HUB異常",
IF(OR(AND(Z116="STAR", R116="STAR"), AND(Z116&lt;&gt;"STAR", R116="")), "已完工", "STAR異常")
))))</f>
        <v/>
      </c>
      <c r="P116" s="225">
        <f>(TEXT(I116,"yyyymmdd"))&amp;$S$2&amp;A116&amp;$S$2&amp;B116&amp;$Q$2</f>
        <v/>
      </c>
      <c r="Q116" s="335">
        <f t="array" ref="Q116">IF(AND(SUMPRODUCT((IM!$F$2:$F$1812=A116)*(ISNUMBER(SEARCH("EDC", IM!$AC$2:$AC$1812))))&gt;0), "EDC", "")</f>
        <v/>
      </c>
      <c r="R116" s="336">
        <f t="array" ref="R116">IF(AND(SUMPRODUCT((IM!$F$2:$F$1812=A116)*(ISNUMBER(SEARCH("STAR", IM!$AC$2:$AC$1812))))&gt;0), "STAR", "")</f>
        <v/>
      </c>
      <c r="S116" s="337">
        <f t="array" ref="S116">IFERROR(INDEX(IM!$X$2:$X$595, MATCH(1, (IM!$F$2:$F$595=A116) * (ISNUMBER(SEARCH($D$1, IM!$AC$2:$AC$595))), 0)), "")</f>
        <v/>
      </c>
      <c r="T116" s="333">
        <f>IF(AND(X116&lt;&gt;"", Y116&lt;&gt;""), 2, IF(OR(X116&lt;&gt;"", Y116&lt;&gt;""), 1, 0))</f>
        <v/>
      </c>
      <c r="U116" s="333" t="n"/>
      <c r="V116" s="351">
        <f>IF(OR(R116="STAR", T116="", U116=""), T116,
"總數：" &amp; T116 &amp; CHAR(10) &amp;
"已維修：" &amp; U116 &amp; CHAR(10) &amp;
"未更換：" &amp; (T116 - U116))</f>
        <v/>
      </c>
      <c r="W116" s="338">
        <f>IF(VLOOKUP(A116,'0919門市清單主檔'!B:E,4,FALSE)=0,"",VLOOKUP(A116,'0919門市清單主檔'!B:E,4,FALSE))</f>
        <v/>
      </c>
      <c r="X116" s="230" t="inlineStr">
        <is>
          <t>8155002463</t>
        </is>
      </c>
      <c r="Y116" s="231" t="inlineStr">
        <is>
          <t>8155002464</t>
        </is>
      </c>
      <c r="Z116" s="231">
        <f>IF(T116&gt;0,"STAR","")</f>
        <v/>
      </c>
    </row>
    <row r="117" ht="15.75" customHeight="1" s="127">
      <c r="A117" s="165" t="inlineStr">
        <is>
          <t>D194</t>
        </is>
      </c>
      <c r="B117" s="166">
        <f>VLOOKUP(A117,'0919門市清單主檔'!B:C,2,FALSE)</f>
        <v/>
      </c>
      <c r="C117" s="167">
        <f>VLOOKUP($A117,'0919門市清單主檔'!B:V,20,FALSE)</f>
        <v/>
      </c>
      <c r="D117" s="168">
        <f>VLOOKUP($A117,'0919門市清單主檔'!B:V,21,FALSE)</f>
        <v/>
      </c>
      <c r="E117" s="169">
        <f>VLOOKUP(D117,區域表!A:B,2,FALSE)</f>
        <v/>
      </c>
      <c r="F117" s="170">
        <f>IFERROR(IF(VLOOKUP(A117,門市狀態!A:D,4,FALSE)=0,"",VLOOKUP(A117,門市狀態!A:D,4,FALSE)),"")</f>
        <v/>
      </c>
      <c r="G117" s="171" t="n"/>
      <c r="H117" s="172">
        <f>IF(I117&gt;0,(TEXT(I117,"yyyymmdd")&amp;$S$2&amp;A117&amp;$S$2&amp;B117&amp;$Q$2),"")</f>
        <v/>
      </c>
      <c r="I117" s="175">
        <f t="array" ref="I117">IF(AND(SUMPRODUCT((IM!$F$2:$F$1812=A117)*(ISNUMBER(SEARCH("PMQ2", IM!$AC$2:$AC$1812))))&gt;0), "PMQ2", "")</f>
        <v/>
      </c>
      <c r="J117" s="174">
        <f t="array" ref="J117">IFERROR(INDEX(IM!$AM$2:$AM$9964, MATCH(1, (IM!$F$2:$F$9964=A117) * (ISNUMBER(SEARCH($C$1, IM!$AC$2:$AC$9964))), 0)), "")</f>
        <v/>
      </c>
      <c r="K117" s="145">
        <f t="array" ref="K117">SUMPRODUCT((IM!$F$2:$F$9812=A117)*(IM!$AD$2:$AD$9812="O")*(ISNUMBER(SEARCH("PMQ2", IM!$AC$2:$AC$9812))))</f>
        <v/>
      </c>
      <c r="L117" s="208">
        <f t="array" ref="L117">IF(K117&gt;0,IFERROR(HYPERLINK("#'IM'!AC"&amp;MATCH(1,(IM!$F$1:$F$7512=A117)*(ISNUMBER(SEARCH("PMQ2",IM!$AC$1:$AC$7512))),0),"檢核"),"未登錄"),"")</f>
        <v/>
      </c>
      <c r="M117" s="347">
        <f>Q117&amp;IF(R117&lt;&gt;"",$P$2,"")&amp;R117</f>
        <v/>
      </c>
      <c r="N117" s="318">
        <f t="array" ref="N117">IF(AND(
    SUMPRODUCT(
        (IM!$F$2:$F$1812=A117) *
        ISNUMBER(SEARCH("HUB", IM!$AC$2:$AC$1812)) *
        (IM!$X$2:$X$1812&gt;=$A$1) *
        (IM!$X$2:$X$1812&lt;=$B$1)*(W117="HUB")
    ) &gt; 0
), "HUB", "")</f>
        <v/>
      </c>
      <c r="O117" s="349">
        <f>IF(I117="","未到店",
IF(AND(S117&gt;I117, R117="STAR", NOT(AND(G117&lt;&gt;"萊到店 WebPOS", Q117&lt;&gt;"EDC"))), "完工已補裝",
IF(AND(G117&lt;&gt;"萊到店 WebPOS", Q117&lt;&gt;"EDC"), "EDC異常",
IF(AND(W117="HUB", N117=""), "HUB異常",
IF(OR(AND(Z117="STAR", R117="STAR"), AND(Z117&lt;&gt;"STAR", R117="")), "已完工", "STAR異常")
))))</f>
        <v/>
      </c>
      <c r="P117" s="225">
        <f>(TEXT(I117,"yyyymmdd"))&amp;$S$2&amp;A117&amp;$S$2&amp;B117&amp;$Q$2</f>
        <v/>
      </c>
      <c r="Q117" s="335">
        <f t="array" ref="Q117">IF(AND(SUMPRODUCT((IM!$F$2:$F$1812=A117)*(ISNUMBER(SEARCH("EDC", IM!$AC$2:$AC$1812))))&gt;0), "EDC", "")</f>
        <v/>
      </c>
      <c r="R117" s="336">
        <f t="array" ref="R117">IF(AND(SUMPRODUCT((IM!$F$2:$F$1812=A117)*(ISNUMBER(SEARCH("STAR", IM!$AC$2:$AC$1812))))&gt;0), "STAR", "")</f>
        <v/>
      </c>
      <c r="S117" s="337">
        <f t="array" ref="S117">IFERROR(INDEX(IM!$X$2:$X$595, MATCH(1, (IM!$F$2:$F$595=A117) * (ISNUMBER(SEARCH($D$1, IM!$AC$2:$AC$595))), 0)), "")</f>
        <v/>
      </c>
      <c r="T117" s="333">
        <f>IF(AND(X117&lt;&gt;"", Y117&lt;&gt;""), 2, IF(OR(X117&lt;&gt;"", Y117&lt;&gt;""), 1, 0))</f>
        <v/>
      </c>
      <c r="U117" s="333" t="n"/>
      <c r="V117" s="351">
        <f>IF(OR(R117="STAR", T117="", U117=""), T117,
"總數：" &amp; T117 &amp; CHAR(10) &amp;
"已維修：" &amp; U117 &amp; CHAR(10) &amp;
"未更換：" &amp; (T117 - U117))</f>
        <v/>
      </c>
      <c r="W117" s="338">
        <f>IF(VLOOKUP(A117,'0919門市清單主檔'!B:E,4,FALSE)=0,"",VLOOKUP(A117,'0919門市清單主檔'!B:E,4,FALSE))</f>
        <v/>
      </c>
      <c r="X117" s="230" t="inlineStr">
        <is>
          <t>8155001385</t>
        </is>
      </c>
      <c r="Y117" s="231" t="inlineStr">
        <is>
          <t>8155001386</t>
        </is>
      </c>
      <c r="Z117" s="231">
        <f>IF(T117&gt;0,"STAR","")</f>
        <v/>
      </c>
    </row>
    <row r="118" ht="15.75" customHeight="1" s="127">
      <c r="A118" s="165" t="n">
        <v>2743</v>
      </c>
      <c r="B118" s="166">
        <f>VLOOKUP(A118,'0919門市清單主檔'!B:C,2,FALSE)</f>
        <v/>
      </c>
      <c r="C118" s="167">
        <f>VLOOKUP($A118,'0919門市清單主檔'!B:V,20,FALSE)</f>
        <v/>
      </c>
      <c r="D118" s="168">
        <f>VLOOKUP($A118,'0919門市清單主檔'!B:V,21,FALSE)</f>
        <v/>
      </c>
      <c r="E118" s="169">
        <f>VLOOKUP(D118,區域表!A:B,2,FALSE)</f>
        <v/>
      </c>
      <c r="F118" s="170">
        <f>IFERROR(IF(VLOOKUP(A118,門市狀態!A:D,4,FALSE)=0,"",VLOOKUP(A118,門市狀態!A:D,4,FALSE)),"")</f>
        <v/>
      </c>
      <c r="G118" s="171" t="n"/>
      <c r="H118" s="172">
        <f>IF(I118&gt;0,(TEXT(I118,"yyyymmdd")&amp;$S$2&amp;A118&amp;$S$2&amp;B118&amp;$Q$2),"")</f>
        <v/>
      </c>
      <c r="I118" s="175">
        <f t="array" ref="I118">IF(AND(SUMPRODUCT((IM!$F$2:$F$1812=A118)*(ISNUMBER(SEARCH("PMQ2", IM!$AC$2:$AC$1812))))&gt;0), "PMQ2", "")</f>
        <v/>
      </c>
      <c r="J118" s="174">
        <f t="array" ref="J118">IFERROR(INDEX(IM!$AM$2:$AM$9964, MATCH(1, (IM!$F$2:$F$9964=A118) * (ISNUMBER(SEARCH($C$1, IM!$AC$2:$AC$9964))), 0)), "")</f>
        <v/>
      </c>
      <c r="K118" s="145">
        <f t="array" ref="K118">SUMPRODUCT((IM!$F$2:$F$9812=A118)*(IM!$AD$2:$AD$9812="O")*(ISNUMBER(SEARCH("PMQ2", IM!$AC$2:$AC$9812))))</f>
        <v/>
      </c>
      <c r="L118" s="208">
        <f t="array" ref="L118">IF(K118&gt;0,IFERROR(HYPERLINK("#'IM'!AC"&amp;MATCH(1,(IM!$F$1:$F$7512=A118)*(ISNUMBER(SEARCH("PMQ2",IM!$AC$1:$AC$7512))),0),"檢核"),"未登錄"),"")</f>
        <v/>
      </c>
      <c r="M118" s="347">
        <f>Q118&amp;IF(R118&lt;&gt;"",$P$2,"")&amp;R118</f>
        <v/>
      </c>
      <c r="N118" s="318">
        <f t="array" ref="N118">IF(AND(
    SUMPRODUCT(
        (IM!$F$2:$F$1812=A118) *
        ISNUMBER(SEARCH("HUB", IM!$AC$2:$AC$1812)) *
        (IM!$X$2:$X$1812&gt;=$A$1) *
        (IM!$X$2:$X$1812&lt;=$B$1)*(W118="HUB")
    ) &gt; 0
), "HUB", "")</f>
        <v/>
      </c>
      <c r="O118" s="349">
        <f>IF(I118="","未到店",
IF(AND(S118&gt;I118, R118="STAR", NOT(AND(G118&lt;&gt;"萊到店 WebPOS", Q118&lt;&gt;"EDC"))), "完工已補裝",
IF(AND(G118&lt;&gt;"萊到店 WebPOS", Q118&lt;&gt;"EDC"), "EDC異常",
IF(AND(W118="HUB", N118=""), "HUB異常",
IF(OR(AND(Z118="STAR", R118="STAR"), AND(Z118&lt;&gt;"STAR", R118="")), "已完工", "STAR異常")
))))</f>
        <v/>
      </c>
      <c r="P118" s="225">
        <f>(TEXT(I118,"yyyymmdd"))&amp;$S$2&amp;A118&amp;$S$2&amp;B118&amp;$Q$2</f>
        <v/>
      </c>
      <c r="Q118" s="335">
        <f t="array" ref="Q118">IF(AND(SUMPRODUCT((IM!$F$2:$F$1812=A118)*(ISNUMBER(SEARCH("EDC", IM!$AC$2:$AC$1812))))&gt;0), "EDC", "")</f>
        <v/>
      </c>
      <c r="R118" s="336">
        <f t="array" ref="R118">IF(AND(SUMPRODUCT((IM!$F$2:$F$1812=A118)*(ISNUMBER(SEARCH("STAR", IM!$AC$2:$AC$1812))))&gt;0), "STAR", "")</f>
        <v/>
      </c>
      <c r="S118" s="337">
        <f t="array" ref="S118">IFERROR(INDEX(IM!$X$2:$X$595, MATCH(1, (IM!$F$2:$F$595=A118) * (ISNUMBER(SEARCH($D$1, IM!$AC$2:$AC$595))), 0)), "")</f>
        <v/>
      </c>
      <c r="T118" s="333">
        <f>IF(AND(X118&lt;&gt;"", Y118&lt;&gt;""), 2, IF(OR(X118&lt;&gt;"", Y118&lt;&gt;""), 1, 0))</f>
        <v/>
      </c>
      <c r="U118" s="333" t="n"/>
      <c r="V118" s="351">
        <f>IF(OR(R118="STAR", T118="", U118=""), T118,
"總數：" &amp; T118 &amp; CHAR(10) &amp;
"已維修：" &amp; U118 &amp; CHAR(10) &amp;
"未更換：" &amp; (T118 - U118))</f>
        <v/>
      </c>
      <c r="W118" s="338">
        <f>IF(VLOOKUP(A118,'0919門市清單主檔'!B:E,4,FALSE)=0,"",VLOOKUP(A118,'0919門市清單主檔'!B:E,4,FALSE))</f>
        <v/>
      </c>
      <c r="Y118" s="231" t="inlineStr">
        <is>
          <t>8155000368</t>
        </is>
      </c>
      <c r="Z118" s="231">
        <f>IF(T118&gt;0,"STAR","")</f>
        <v/>
      </c>
    </row>
    <row r="119" ht="15.75" customHeight="1" s="127">
      <c r="A119" s="165" t="n">
        <v>4208</v>
      </c>
      <c r="B119" s="166">
        <f>VLOOKUP(A119,'0919門市清單主檔'!B:C,2,FALSE)</f>
        <v/>
      </c>
      <c r="C119" s="167">
        <f>VLOOKUP($A119,'0919門市清單主檔'!B:V,20,FALSE)</f>
        <v/>
      </c>
      <c r="D119" s="168">
        <f>VLOOKUP($A119,'0919門市清單主檔'!B:V,21,FALSE)</f>
        <v/>
      </c>
      <c r="E119" s="169">
        <f>VLOOKUP(D119,區域表!A:B,2,FALSE)</f>
        <v/>
      </c>
      <c r="F119" s="170">
        <f>IFERROR(IF(VLOOKUP(A119,門市狀態!A:D,4,FALSE)=0,"",VLOOKUP(A119,門市狀態!A:D,4,FALSE)),"")</f>
        <v/>
      </c>
      <c r="G119" s="171" t="n"/>
      <c r="H119" s="172">
        <f>IF(I119&gt;0,(TEXT(I119,"yyyymmdd")&amp;$S$2&amp;A119&amp;$S$2&amp;B119&amp;$Q$2),"")</f>
        <v/>
      </c>
      <c r="I119" s="175">
        <f t="array" ref="I119">IF(AND(SUMPRODUCT((IM!$F$2:$F$1812=A119)*(ISNUMBER(SEARCH("PMQ2", IM!$AC$2:$AC$1812))))&gt;0), "PMQ2", "")</f>
        <v/>
      </c>
      <c r="J119" s="174">
        <f t="array" ref="J119">IFERROR(INDEX(IM!$AM$2:$AM$9964, MATCH(1, (IM!$F$2:$F$9964=A119) * (ISNUMBER(SEARCH($C$1, IM!$AC$2:$AC$9964))), 0)), "")</f>
        <v/>
      </c>
      <c r="K119" s="145">
        <f t="array" ref="K119">SUMPRODUCT((IM!$F$2:$F$9812=A119)*(IM!$AD$2:$AD$9812="O")*(ISNUMBER(SEARCH("PMQ2", IM!$AC$2:$AC$9812))))</f>
        <v/>
      </c>
      <c r="L119" s="208">
        <f t="array" ref="L119">IF(K119&gt;0,IFERROR(HYPERLINK("#'IM'!AC"&amp;MATCH(1,(IM!$F$1:$F$7512=A119)*(ISNUMBER(SEARCH("PMQ2",IM!$AC$1:$AC$7512))),0),"檢核"),"未登錄"),"")</f>
        <v/>
      </c>
      <c r="M119" s="347">
        <f>Q119&amp;IF(R119&lt;&gt;"",$P$2,"")&amp;R119</f>
        <v/>
      </c>
      <c r="N119" s="318">
        <f t="array" ref="N119">IF(AND(
    SUMPRODUCT(
        (IM!$F$2:$F$1812=A119) *
        ISNUMBER(SEARCH("HUB", IM!$AC$2:$AC$1812)) *
        (IM!$X$2:$X$1812&gt;=$A$1) *
        (IM!$X$2:$X$1812&lt;=$B$1)*(W119="HUB")
    ) &gt; 0
), "HUB", "")</f>
        <v/>
      </c>
      <c r="O119" s="349">
        <f>IF(I119="","未到店",
IF(AND(S119&gt;I119, R119="STAR", NOT(AND(G119&lt;&gt;"萊到店 WebPOS", Q119&lt;&gt;"EDC"))), "完工已補裝",
IF(AND(G119&lt;&gt;"萊到店 WebPOS", Q119&lt;&gt;"EDC"), "EDC異常",
IF(AND(W119="HUB", N119=""), "HUB異常",
IF(OR(AND(Z119="STAR", R119="STAR"), AND(Z119&lt;&gt;"STAR", R119="")), "已完工", "STAR異常")
))))</f>
        <v/>
      </c>
      <c r="P119" s="225">
        <f>(TEXT(I119,"yyyymmdd"))&amp;$S$2&amp;A119&amp;$S$2&amp;B119&amp;$Q$2</f>
        <v/>
      </c>
      <c r="Q119" s="335">
        <f t="array" ref="Q119">IF(AND(SUMPRODUCT((IM!$F$2:$F$1812=A119)*(ISNUMBER(SEARCH("EDC", IM!$AC$2:$AC$1812))))&gt;0), "EDC", "")</f>
        <v/>
      </c>
      <c r="R119" s="336">
        <f t="array" ref="R119">IF(AND(SUMPRODUCT((IM!$F$2:$F$1812=A119)*(ISNUMBER(SEARCH("STAR", IM!$AC$2:$AC$1812))))&gt;0), "STAR", "")</f>
        <v/>
      </c>
      <c r="S119" s="337">
        <f t="array" ref="S119">IFERROR(INDEX(IM!$X$2:$X$595, MATCH(1, (IM!$F$2:$F$595=A119) * (ISNUMBER(SEARCH($D$1, IM!$AC$2:$AC$595))), 0)), "")</f>
        <v/>
      </c>
      <c r="T119" s="333">
        <f>IF(AND(X119&lt;&gt;"", Y119&lt;&gt;""), 2, IF(OR(X119&lt;&gt;"", Y119&lt;&gt;""), 1, 0))</f>
        <v/>
      </c>
      <c r="U119" s="333" t="n"/>
      <c r="V119" s="351">
        <f>IF(OR(R119="STAR", T119="", U119=""), T119,
"總數：" &amp; T119 &amp; CHAR(10) &amp;
"已維修：" &amp; U119 &amp; CHAR(10) &amp;
"未更換：" &amp; (T119 - U119))</f>
        <v/>
      </c>
      <c r="W119" s="338">
        <f>IF(VLOOKUP(A119,'0919門市清單主檔'!B:E,4,FALSE)=0,"",VLOOKUP(A119,'0919門市清單主檔'!B:E,4,FALSE))</f>
        <v/>
      </c>
      <c r="Y119" s="231" t="n"/>
      <c r="Z119" s="231">
        <f>IF(T119&gt;0,"STAR","")</f>
        <v/>
      </c>
    </row>
    <row r="120" ht="15.75" customHeight="1" s="127">
      <c r="A120" s="165" t="n">
        <v>4210</v>
      </c>
      <c r="B120" s="166">
        <f>VLOOKUP(A120,'0919門市清單主檔'!B:C,2,FALSE)</f>
        <v/>
      </c>
      <c r="C120" s="167">
        <f>VLOOKUP($A120,'0919門市清單主檔'!B:V,20,FALSE)</f>
        <v/>
      </c>
      <c r="D120" s="168">
        <f>VLOOKUP($A120,'0919門市清單主檔'!B:V,21,FALSE)</f>
        <v/>
      </c>
      <c r="E120" s="169">
        <f>VLOOKUP(D120,區域表!A:B,2,FALSE)</f>
        <v/>
      </c>
      <c r="F120" s="170">
        <f>IFERROR(IF(VLOOKUP(A120,門市狀態!A:D,4,FALSE)=0,"",VLOOKUP(A120,門市狀態!A:D,4,FALSE)),"")</f>
        <v/>
      </c>
      <c r="G120" s="171" t="n"/>
      <c r="H120" s="172">
        <f>IF(I120&gt;0,(TEXT(I120,"yyyymmdd")&amp;$S$2&amp;A120&amp;$S$2&amp;B120&amp;$Q$2),"")</f>
        <v/>
      </c>
      <c r="I120" s="175">
        <f t="array" ref="I120">IF(AND(SUMPRODUCT((IM!$F$2:$F$1812=A120)*(ISNUMBER(SEARCH("PMQ2", IM!$AC$2:$AC$1812))))&gt;0), "PMQ2", "")</f>
        <v/>
      </c>
      <c r="J120" s="174">
        <f t="array" ref="J120">IFERROR(INDEX(IM!$AM$2:$AM$9964, MATCH(1, (IM!$F$2:$F$9964=A120) * (ISNUMBER(SEARCH($C$1, IM!$AC$2:$AC$9964))), 0)), "")</f>
        <v/>
      </c>
      <c r="K120" s="145">
        <f t="array" ref="K120">SUMPRODUCT((IM!$F$2:$F$9812=A120)*(IM!$AD$2:$AD$9812="O")*(ISNUMBER(SEARCH("PMQ2", IM!$AC$2:$AC$9812))))</f>
        <v/>
      </c>
      <c r="L120" s="208">
        <f t="array" ref="L120">IF(K120&gt;0,IFERROR(HYPERLINK("#'IM'!AC"&amp;MATCH(1,(IM!$F$1:$F$7512=A120)*(ISNUMBER(SEARCH("PMQ2",IM!$AC$1:$AC$7512))),0),"檢核"),"未登錄"),"")</f>
        <v/>
      </c>
      <c r="M120" s="347">
        <f>Q120&amp;IF(R120&lt;&gt;"",$P$2,"")&amp;R120</f>
        <v/>
      </c>
      <c r="N120" s="318">
        <f t="array" ref="N120">IF(AND(
    SUMPRODUCT(
        (IM!$F$2:$F$1812=A120) *
        ISNUMBER(SEARCH("HUB", IM!$AC$2:$AC$1812)) *
        (IM!$X$2:$X$1812&gt;=$A$1) *
        (IM!$X$2:$X$1812&lt;=$B$1)*(W120="HUB")
    ) &gt; 0
), "HUB", "")</f>
        <v/>
      </c>
      <c r="O120" s="349">
        <f>IF(I120="","未到店",
IF(AND(S120&gt;I120, R120="STAR", NOT(AND(G120&lt;&gt;"萊到店 WebPOS", Q120&lt;&gt;"EDC"))), "完工已補裝",
IF(AND(G120&lt;&gt;"萊到店 WebPOS", Q120&lt;&gt;"EDC"), "EDC異常",
IF(AND(W120="HUB", N120=""), "HUB異常",
IF(OR(AND(Z120="STAR", R120="STAR"), AND(Z120&lt;&gt;"STAR", R120="")), "已完工", "STAR異常")
))))</f>
        <v/>
      </c>
      <c r="P120" s="225">
        <f>(TEXT(I120,"yyyymmdd"))&amp;$S$2&amp;A120&amp;$S$2&amp;B120&amp;$Q$2</f>
        <v/>
      </c>
      <c r="Q120" s="335">
        <f t="array" ref="Q120">IF(AND(SUMPRODUCT((IM!$F$2:$F$1812=A120)*(ISNUMBER(SEARCH("EDC", IM!$AC$2:$AC$1812))))&gt;0), "EDC", "")</f>
        <v/>
      </c>
      <c r="R120" s="336">
        <f t="array" ref="R120">IF(AND(SUMPRODUCT((IM!$F$2:$F$1812=A120)*(ISNUMBER(SEARCH("STAR", IM!$AC$2:$AC$1812))))&gt;0), "STAR", "")</f>
        <v/>
      </c>
      <c r="S120" s="337">
        <f t="array" ref="S120">IFERROR(INDEX(IM!$X$2:$X$595, MATCH(1, (IM!$F$2:$F$595=A120) * (ISNUMBER(SEARCH($D$1, IM!$AC$2:$AC$595))), 0)), "")</f>
        <v/>
      </c>
      <c r="T120" s="333">
        <f>IF(AND(X120&lt;&gt;"", Y120&lt;&gt;""), 2, IF(OR(X120&lt;&gt;"", Y120&lt;&gt;""), 1, 0))</f>
        <v/>
      </c>
      <c r="U120" s="333" t="n"/>
      <c r="V120" s="351">
        <f>IF(OR(R120="STAR", T120="", U120=""), T120,
"總數：" &amp; T120 &amp; CHAR(10) &amp;
"已維修：" &amp; U120 &amp; CHAR(10) &amp;
"未更換：" &amp; (T120 - U120))</f>
        <v/>
      </c>
      <c r="W120" s="338">
        <f>IF(VLOOKUP(A120,'0919門市清單主檔'!B:E,4,FALSE)=0,"",VLOOKUP(A120,'0919門市清單主檔'!B:E,4,FALSE))</f>
        <v/>
      </c>
      <c r="X120" s="230" t="inlineStr">
        <is>
          <t>8155000229</t>
        </is>
      </c>
      <c r="Y120" s="231" t="inlineStr">
        <is>
          <t>8155000230</t>
        </is>
      </c>
      <c r="Z120" s="231">
        <f>IF(T120&gt;0,"STAR","")</f>
        <v/>
      </c>
    </row>
    <row r="121" ht="15.75" customHeight="1" s="127">
      <c r="A121" s="165" t="n">
        <v>2109</v>
      </c>
      <c r="B121" s="166">
        <f>VLOOKUP(A121,'0919門市清單主檔'!B:C,2,FALSE)</f>
        <v/>
      </c>
      <c r="C121" s="167">
        <f>VLOOKUP($A121,'0919門市清單主檔'!B:V,20,FALSE)</f>
        <v/>
      </c>
      <c r="D121" s="168">
        <f>VLOOKUP($A121,'0919門市清單主檔'!B:V,21,FALSE)</f>
        <v/>
      </c>
      <c r="E121" s="169">
        <f>VLOOKUP(D121,區域表!A:B,2,FALSE)</f>
        <v/>
      </c>
      <c r="F121" s="170">
        <f>IFERROR(IF(VLOOKUP(A121,門市狀態!A:D,4,FALSE)=0,"",VLOOKUP(A121,門市狀態!A:D,4,FALSE)),"")</f>
        <v/>
      </c>
      <c r="G121" s="171" t="n"/>
      <c r="H121" s="172">
        <f>IF(I121&gt;0,(TEXT(I121,"yyyymmdd")&amp;$S$2&amp;A121&amp;$S$2&amp;B121&amp;$Q$2),"")</f>
        <v/>
      </c>
      <c r="I121" s="175">
        <f t="array" ref="I121">IF(AND(SUMPRODUCT((IM!$F$2:$F$1812=A121)*(ISNUMBER(SEARCH("PMQ2", IM!$AC$2:$AC$1812))))&gt;0), "PMQ2", "")</f>
        <v/>
      </c>
      <c r="J121" s="174">
        <f t="array" ref="J121">IFERROR(INDEX(IM!$AM$2:$AM$9964, MATCH(1, (IM!$F$2:$F$9964=A121) * (ISNUMBER(SEARCH($C$1, IM!$AC$2:$AC$9964))), 0)), "")</f>
        <v/>
      </c>
      <c r="K121" s="145">
        <f t="array" ref="K121">SUMPRODUCT((IM!$F$2:$F$9812=A121)*(IM!$AD$2:$AD$9812="O")*(ISNUMBER(SEARCH("PMQ2", IM!$AC$2:$AC$9812))))</f>
        <v/>
      </c>
      <c r="L121" s="208">
        <f t="array" ref="L121">IF(K121&gt;0,IFERROR(HYPERLINK("#'IM'!AC"&amp;MATCH(1,(IM!$F$1:$F$7512=A121)*(ISNUMBER(SEARCH("PMQ2",IM!$AC$1:$AC$7512))),0),"檢核"),"未登錄"),"")</f>
        <v/>
      </c>
      <c r="M121" s="347">
        <f>Q121&amp;IF(R121&lt;&gt;"",$P$2,"")&amp;R121</f>
        <v/>
      </c>
      <c r="N121" s="318">
        <f t="array" ref="N121">IF(AND(
    SUMPRODUCT(
        (IM!$F$2:$F$1812=A121) *
        ISNUMBER(SEARCH("HUB", IM!$AC$2:$AC$1812)) *
        (IM!$X$2:$X$1812&gt;=$A$1) *
        (IM!$X$2:$X$1812&lt;=$B$1)*(W121="HUB")
    ) &gt; 0
), "HUB", "")</f>
        <v/>
      </c>
      <c r="O121" s="349">
        <f>IF(I121="","未到店",
IF(AND(S121&gt;I121, R121="STAR", NOT(AND(G121&lt;&gt;"萊到店 WebPOS", Q121&lt;&gt;"EDC"))), "完工已補裝",
IF(AND(G121&lt;&gt;"萊到店 WebPOS", Q121&lt;&gt;"EDC"), "EDC異常",
IF(AND(W121="HUB", N121=""), "HUB異常",
IF(OR(AND(Z121="STAR", R121="STAR"), AND(Z121&lt;&gt;"STAR", R121="")), "已完工", "STAR異常")
))))</f>
        <v/>
      </c>
      <c r="P121" s="225">
        <f>(TEXT(I121,"yyyymmdd"))&amp;$S$2&amp;A121&amp;$S$2&amp;B121&amp;$Q$2</f>
        <v/>
      </c>
      <c r="Q121" s="335">
        <f t="array" ref="Q121">IF(AND(SUMPRODUCT((IM!$F$2:$F$1812=A121)*(ISNUMBER(SEARCH("EDC", IM!$AC$2:$AC$1812))))&gt;0), "EDC", "")</f>
        <v/>
      </c>
      <c r="R121" s="336">
        <f t="array" ref="R121">IF(AND(SUMPRODUCT((IM!$F$2:$F$1812=A121)*(ISNUMBER(SEARCH("STAR", IM!$AC$2:$AC$1812))))&gt;0), "STAR", "")</f>
        <v/>
      </c>
      <c r="S121" s="337">
        <f t="array" ref="S121">IFERROR(INDEX(IM!$X$2:$X$595, MATCH(1, (IM!$F$2:$F$595=A121) * (ISNUMBER(SEARCH($D$1, IM!$AC$2:$AC$595))), 0)), "")</f>
        <v/>
      </c>
      <c r="T121" s="333">
        <f>IF(AND(X121&lt;&gt;"", Y121&lt;&gt;""), 2, IF(OR(X121&lt;&gt;"", Y121&lt;&gt;""), 1, 0))</f>
        <v/>
      </c>
      <c r="U121" s="333" t="n"/>
      <c r="V121" s="351">
        <f>IF(OR(R121="STAR", T121="", U121=""), T121,
"總數：" &amp; T121 &amp; CHAR(10) &amp;
"已維修：" &amp; U121 &amp; CHAR(10) &amp;
"未更換：" &amp; (T121 - U121))</f>
        <v/>
      </c>
      <c r="W121" s="338">
        <f>IF(VLOOKUP(A121,'0919門市清單主檔'!B:E,4,FALSE)=0,"",VLOOKUP(A121,'0919門市清單主檔'!B:E,4,FALSE))</f>
        <v/>
      </c>
      <c r="X121" s="230" t="inlineStr">
        <is>
          <t>8155001745</t>
        </is>
      </c>
      <c r="Y121" s="231" t="inlineStr">
        <is>
          <t>8155001746</t>
        </is>
      </c>
      <c r="Z121" s="231">
        <f>IF(T121&gt;0,"STAR","")</f>
        <v/>
      </c>
    </row>
    <row r="122" ht="15.75" customHeight="1" s="127">
      <c r="A122" s="165" t="n">
        <v>4196</v>
      </c>
      <c r="B122" s="166">
        <f>VLOOKUP(A122,'0919門市清單主檔'!B:C,2,FALSE)</f>
        <v/>
      </c>
      <c r="C122" s="167">
        <f>VLOOKUP($A122,'0919門市清單主檔'!B:V,20,FALSE)</f>
        <v/>
      </c>
      <c r="D122" s="168">
        <f>VLOOKUP($A122,'0919門市清單主檔'!B:V,21,FALSE)</f>
        <v/>
      </c>
      <c r="E122" s="169">
        <f>VLOOKUP(D122,區域表!A:B,2,FALSE)</f>
        <v/>
      </c>
      <c r="F122" s="170">
        <f>IFERROR(IF(VLOOKUP(A122,門市狀態!A:D,4,FALSE)=0,"",VLOOKUP(A122,門市狀態!A:D,4,FALSE)),"")</f>
        <v/>
      </c>
      <c r="G122" s="171" t="n"/>
      <c r="H122" s="172">
        <f>IF(I122&gt;0,(TEXT(I122,"yyyymmdd")&amp;$S$2&amp;A122&amp;$S$2&amp;B122&amp;$Q$2),"")</f>
        <v/>
      </c>
      <c r="I122" s="175">
        <f t="array" ref="I122">IF(AND(SUMPRODUCT((IM!$F$2:$F$1812=A122)*(ISNUMBER(SEARCH("PMQ2", IM!$AC$2:$AC$1812))))&gt;0), "PMQ2", "")</f>
        <v/>
      </c>
      <c r="J122" s="174">
        <f t="array" ref="J122">IFERROR(INDEX(IM!$AM$2:$AM$9964, MATCH(1, (IM!$F$2:$F$9964=A122) * (ISNUMBER(SEARCH($C$1, IM!$AC$2:$AC$9964))), 0)), "")</f>
        <v/>
      </c>
      <c r="K122" s="145">
        <f t="array" ref="K122">SUMPRODUCT((IM!$F$2:$F$9812=A122)*(IM!$AD$2:$AD$9812="O")*(ISNUMBER(SEARCH("PMQ2", IM!$AC$2:$AC$9812))))</f>
        <v/>
      </c>
      <c r="L122" s="208">
        <f t="array" ref="L122">IF(K122&gt;0,IFERROR(HYPERLINK("#'IM'!AC"&amp;MATCH(1,(IM!$F$1:$F$7512=A122)*(ISNUMBER(SEARCH("PMQ2",IM!$AC$1:$AC$7512))),0),"檢核"),"未登錄"),"")</f>
        <v/>
      </c>
      <c r="M122" s="347">
        <f>Q122&amp;IF(R122&lt;&gt;"",$P$2,"")&amp;R122</f>
        <v/>
      </c>
      <c r="N122" s="318">
        <f t="array" ref="N122">IF(AND(
    SUMPRODUCT(
        (IM!$F$2:$F$1812=A122) *
        ISNUMBER(SEARCH("HUB", IM!$AC$2:$AC$1812)) *
        (IM!$X$2:$X$1812&gt;=$A$1) *
        (IM!$X$2:$X$1812&lt;=$B$1)*(W122="HUB")
    ) &gt; 0
), "HUB", "")</f>
        <v/>
      </c>
      <c r="O122" s="349">
        <f>IF(I122="","未到店",
IF(AND(S122&gt;I122, R122="STAR", NOT(AND(G122&lt;&gt;"萊到店 WebPOS", Q122&lt;&gt;"EDC"))), "完工已補裝",
IF(AND(G122&lt;&gt;"萊到店 WebPOS", Q122&lt;&gt;"EDC"), "EDC異常",
IF(AND(W122="HUB", N122=""), "HUB異常",
IF(OR(AND(Z122="STAR", R122="STAR"), AND(Z122&lt;&gt;"STAR", R122="")), "已完工", "STAR異常")
))))</f>
        <v/>
      </c>
      <c r="P122" s="225">
        <f>(TEXT(I122,"yyyymmdd"))&amp;$S$2&amp;A122&amp;$S$2&amp;B122&amp;$Q$2</f>
        <v/>
      </c>
      <c r="Q122" s="335">
        <f t="array" ref="Q122">IF(AND(SUMPRODUCT((IM!$F$2:$F$1812=A122)*(ISNUMBER(SEARCH("EDC", IM!$AC$2:$AC$1812))))&gt;0), "EDC", "")</f>
        <v/>
      </c>
      <c r="R122" s="336">
        <f t="array" ref="R122">IF(AND(SUMPRODUCT((IM!$F$2:$F$1812=A122)*(ISNUMBER(SEARCH("STAR", IM!$AC$2:$AC$1812))))&gt;0), "STAR", "")</f>
        <v/>
      </c>
      <c r="S122" s="337">
        <f t="array" ref="S122">IFERROR(INDEX(IM!$X$2:$X$595, MATCH(1, (IM!$F$2:$F$595=A122) * (ISNUMBER(SEARCH($D$1, IM!$AC$2:$AC$595))), 0)), "")</f>
        <v/>
      </c>
      <c r="T122" s="333">
        <f>IF(AND(X122&lt;&gt;"", Y122&lt;&gt;""), 2, IF(OR(X122&lt;&gt;"", Y122&lt;&gt;""), 1, 0))</f>
        <v/>
      </c>
      <c r="U122" s="333" t="n"/>
      <c r="V122" s="351">
        <f>IF(OR(R122="STAR", T122="", U122=""), T122,
"總數：" &amp; T122 &amp; CHAR(10) &amp;
"已維修：" &amp; U122 &amp; CHAR(10) &amp;
"未更換：" &amp; (T122 - U122))</f>
        <v/>
      </c>
      <c r="W122" s="338">
        <f>IF(VLOOKUP(A122,'0919門市清單主檔'!B:E,4,FALSE)=0,"",VLOOKUP(A122,'0919門市清單主檔'!B:E,4,FALSE))</f>
        <v/>
      </c>
      <c r="X122" s="230" t="inlineStr">
        <is>
          <t>8155002007</t>
        </is>
      </c>
      <c r="Y122" s="231" t="inlineStr">
        <is>
          <t>8155002008</t>
        </is>
      </c>
      <c r="Z122" s="231">
        <f>IF(T122&gt;0,"STAR","")</f>
        <v/>
      </c>
    </row>
    <row r="123" ht="15.75" customHeight="1" s="127">
      <c r="A123" s="165" t="n">
        <v>5291</v>
      </c>
      <c r="B123" s="166">
        <f>VLOOKUP(A123,'0919門市清單主檔'!B:C,2,FALSE)</f>
        <v/>
      </c>
      <c r="C123" s="167">
        <f>VLOOKUP($A123,'0919門市清單主檔'!B:V,20,FALSE)</f>
        <v/>
      </c>
      <c r="D123" s="168">
        <f>VLOOKUP($A123,'0919門市清單主檔'!B:V,21,FALSE)</f>
        <v/>
      </c>
      <c r="E123" s="169">
        <f>VLOOKUP(D123,區域表!A:B,2,FALSE)</f>
        <v/>
      </c>
      <c r="F123" s="170">
        <f>IFERROR(IF(VLOOKUP(A123,門市狀態!A:D,4,FALSE)=0,"",VLOOKUP(A123,門市狀態!A:D,4,FALSE)),"")</f>
        <v/>
      </c>
      <c r="G123" s="171" t="n"/>
      <c r="H123" s="172">
        <f>IF(I123&gt;0,(TEXT(I123,"yyyymmdd")&amp;$S$2&amp;A123&amp;$S$2&amp;B123&amp;$Q$2),"")</f>
        <v/>
      </c>
      <c r="I123" s="175">
        <f t="array" ref="I123">IF(AND(SUMPRODUCT((IM!$F$2:$F$1812=A123)*(ISNUMBER(SEARCH("PMQ2", IM!$AC$2:$AC$1812))))&gt;0), "PMQ2", "")</f>
        <v/>
      </c>
      <c r="J123" s="174">
        <f t="array" ref="J123">IFERROR(INDEX(IM!$AM$2:$AM$9964, MATCH(1, (IM!$F$2:$F$9964=A123) * (ISNUMBER(SEARCH($C$1, IM!$AC$2:$AC$9964))), 0)), "")</f>
        <v/>
      </c>
      <c r="K123" s="145">
        <f t="array" ref="K123">SUMPRODUCT((IM!$F$2:$F$9812=A123)*(IM!$AD$2:$AD$9812="O")*(ISNUMBER(SEARCH("PMQ2", IM!$AC$2:$AC$9812))))</f>
        <v/>
      </c>
      <c r="L123" s="208">
        <f t="array" ref="L123">IF(K123&gt;0,IFERROR(HYPERLINK("#'IM'!AC"&amp;MATCH(1,(IM!$F$1:$F$7512=A123)*(ISNUMBER(SEARCH("PMQ2",IM!$AC$1:$AC$7512))),0),"檢核"),"未登錄"),"")</f>
        <v/>
      </c>
      <c r="M123" s="347">
        <f>Q123&amp;IF(R123&lt;&gt;"",$P$2,"")&amp;R123</f>
        <v/>
      </c>
      <c r="N123" s="318">
        <f t="array" ref="N123">IF(AND(
    SUMPRODUCT(
        (IM!$F$2:$F$1812=A123) *
        ISNUMBER(SEARCH("HUB", IM!$AC$2:$AC$1812)) *
        (IM!$X$2:$X$1812&gt;=$A$1) *
        (IM!$X$2:$X$1812&lt;=$B$1)*(W123="HUB")
    ) &gt; 0
), "HUB", "")</f>
        <v/>
      </c>
      <c r="O123" s="349">
        <f>IF(I123="","未到店",
IF(AND(S123&gt;I123, R123="STAR", NOT(AND(G123&lt;&gt;"萊到店 WebPOS", Q123&lt;&gt;"EDC"))), "完工已補裝",
IF(AND(G123&lt;&gt;"萊到店 WebPOS", Q123&lt;&gt;"EDC"), "EDC異常",
IF(AND(W123="HUB", N123=""), "HUB異常",
IF(OR(AND(Z123="STAR", R123="STAR"), AND(Z123&lt;&gt;"STAR", R123="")), "已完工", "STAR異常")
))))</f>
        <v/>
      </c>
      <c r="P123" s="225">
        <f>(TEXT(I123,"yyyymmdd"))&amp;$S$2&amp;A123&amp;$S$2&amp;B123&amp;$Q$2</f>
        <v/>
      </c>
      <c r="Q123" s="335">
        <f t="array" ref="Q123">IF(AND(SUMPRODUCT((IM!$F$2:$F$1812=A123)*(ISNUMBER(SEARCH("EDC", IM!$AC$2:$AC$1812))))&gt;0), "EDC", "")</f>
        <v/>
      </c>
      <c r="R123" s="336">
        <f t="array" ref="R123">IF(AND(SUMPRODUCT((IM!$F$2:$F$1812=A123)*(ISNUMBER(SEARCH("STAR", IM!$AC$2:$AC$1812))))&gt;0), "STAR", "")</f>
        <v/>
      </c>
      <c r="S123" s="337">
        <f t="array" ref="S123">IFERROR(INDEX(IM!$X$2:$X$595, MATCH(1, (IM!$F$2:$F$595=A123) * (ISNUMBER(SEARCH($D$1, IM!$AC$2:$AC$595))), 0)), "")</f>
        <v/>
      </c>
      <c r="T123" s="333">
        <f>IF(AND(X123&lt;&gt;"", Y123&lt;&gt;""), 2, IF(OR(X123&lt;&gt;"", Y123&lt;&gt;""), 1, 0))</f>
        <v/>
      </c>
      <c r="U123" s="333" t="n"/>
      <c r="V123" s="351">
        <f>IF(OR(R123="STAR", T123="", U123=""), T123,
"總數：" &amp; T123 &amp; CHAR(10) &amp;
"已維修：" &amp; U123 &amp; CHAR(10) &amp;
"未更換：" &amp; (T123 - U123))</f>
        <v/>
      </c>
      <c r="W123" s="338">
        <f>IF(VLOOKUP(A123,'0919門市清單主檔'!B:E,4,FALSE)=0,"",VLOOKUP(A123,'0919門市清單主檔'!B:E,4,FALSE))</f>
        <v/>
      </c>
      <c r="Y123" s="231" t="n"/>
      <c r="Z123" s="231">
        <f>IF(T123&gt;0,"STAR","")</f>
        <v/>
      </c>
      <c r="AA123" s="231" t="n"/>
    </row>
    <row r="124" ht="15.75" customHeight="1" s="127">
      <c r="A124" s="165" t="n">
        <v>2749</v>
      </c>
      <c r="B124" s="166">
        <f>VLOOKUP(A124,'0919門市清單主檔'!B:C,2,FALSE)</f>
        <v/>
      </c>
      <c r="C124" s="167">
        <f>VLOOKUP($A124,'0919門市清單主檔'!B:V,20,FALSE)</f>
        <v/>
      </c>
      <c r="D124" s="168">
        <f>VLOOKUP($A124,'0919門市清單主檔'!B:V,21,FALSE)</f>
        <v/>
      </c>
      <c r="E124" s="169">
        <f>VLOOKUP(D124,區域表!A:B,2,FALSE)</f>
        <v/>
      </c>
      <c r="F124" s="170">
        <f>IFERROR(IF(VLOOKUP(A124,門市狀態!A:D,4,FALSE)=0,"",VLOOKUP(A124,門市狀態!A:D,4,FALSE)),"")</f>
        <v/>
      </c>
      <c r="G124" s="171" t="n"/>
      <c r="H124" s="172">
        <f>IF(I124&gt;0,(TEXT(I124,"yyyymmdd")&amp;$S$2&amp;A124&amp;$S$2&amp;B124&amp;$Q$2),"")</f>
        <v/>
      </c>
      <c r="I124" s="175">
        <f t="array" ref="I124">IF(AND(SUMPRODUCT((IM!$F$2:$F$1812=A124)*(ISNUMBER(SEARCH("PMQ2", IM!$AC$2:$AC$1812))))&gt;0), "PMQ2", "")</f>
        <v/>
      </c>
      <c r="J124" s="174">
        <f t="array" ref="J124">IFERROR(INDEX(IM!$AM$2:$AM$9964, MATCH(1, (IM!$F$2:$F$9964=A124) * (ISNUMBER(SEARCH($C$1, IM!$AC$2:$AC$9964))), 0)), "")</f>
        <v/>
      </c>
      <c r="K124" s="145">
        <f t="array" ref="K124">SUMPRODUCT((IM!$F$2:$F$9812=A124)*(IM!$AD$2:$AD$9812="O")*(ISNUMBER(SEARCH("PMQ2", IM!$AC$2:$AC$9812))))</f>
        <v/>
      </c>
      <c r="L124" s="208">
        <f t="array" ref="L124">IF(K124&gt;0,IFERROR(HYPERLINK("#'IM'!AC"&amp;MATCH(1,(IM!$F$1:$F$7512=A124)*(ISNUMBER(SEARCH("PMQ2",IM!$AC$1:$AC$7512))),0),"檢核"),"未登錄"),"")</f>
        <v/>
      </c>
      <c r="M124" s="347">
        <f>Q124&amp;IF(R124&lt;&gt;"",$P$2,"")&amp;R124</f>
        <v/>
      </c>
      <c r="N124" s="318">
        <f t="array" ref="N124">IF(AND(
    SUMPRODUCT(
        (IM!$F$2:$F$1812=A124) *
        ISNUMBER(SEARCH("HUB", IM!$AC$2:$AC$1812)) *
        (IM!$X$2:$X$1812&gt;=$A$1) *
        (IM!$X$2:$X$1812&lt;=$B$1)*(W124="HUB")
    ) &gt; 0
), "HUB", "")</f>
        <v/>
      </c>
      <c r="O124" s="349">
        <f>IF(I124="","未到店",
IF(AND(S124&gt;I124, R124="STAR", NOT(AND(G124&lt;&gt;"萊到店 WebPOS", Q124&lt;&gt;"EDC"))), "完工已補裝",
IF(AND(G124&lt;&gt;"萊到店 WebPOS", Q124&lt;&gt;"EDC"), "EDC異常",
IF(AND(W124="HUB", N124=""), "HUB異常",
IF(OR(AND(Z124="STAR", R124="STAR"), AND(Z124&lt;&gt;"STAR", R124="")), "已完工", "STAR異常")
))))</f>
        <v/>
      </c>
      <c r="P124" s="225">
        <f>(TEXT(I124,"yyyymmdd"))&amp;$S$2&amp;A124&amp;$S$2&amp;B124&amp;$Q$2</f>
        <v/>
      </c>
      <c r="Q124" s="335">
        <f t="array" ref="Q124">IF(AND(SUMPRODUCT((IM!$F$2:$F$1812=A124)*(ISNUMBER(SEARCH("EDC", IM!$AC$2:$AC$1812))))&gt;0), "EDC", "")</f>
        <v/>
      </c>
      <c r="R124" s="336">
        <f t="array" ref="R124">IF(AND(SUMPRODUCT((IM!$F$2:$F$1812=A124)*(ISNUMBER(SEARCH("STAR", IM!$AC$2:$AC$1812))))&gt;0), "STAR", "")</f>
        <v/>
      </c>
      <c r="S124" s="337">
        <f t="array" ref="S124">IFERROR(INDEX(IM!$X$2:$X$595, MATCH(1, (IM!$F$2:$F$595=A124) * (ISNUMBER(SEARCH($D$1, IM!$AC$2:$AC$595))), 0)), "")</f>
        <v/>
      </c>
      <c r="T124" s="333">
        <f>IF(AND(X124&lt;&gt;"", Y124&lt;&gt;""), 2, IF(OR(X124&lt;&gt;"", Y124&lt;&gt;""), 1, 0))</f>
        <v/>
      </c>
      <c r="U124" s="333" t="n"/>
      <c r="V124" s="351">
        <f>IF(OR(R124="STAR", T124="", U124=""), T124,
"總數：" &amp; T124 &amp; CHAR(10) &amp;
"已維修：" &amp; U124 &amp; CHAR(10) &amp;
"未更換：" &amp; (T124 - U124))</f>
        <v/>
      </c>
      <c r="W124" s="338">
        <f>IF(VLOOKUP(A124,'0919門市清單主檔'!B:E,4,FALSE)=0,"",VLOOKUP(A124,'0919門市清單主檔'!B:E,4,FALSE))</f>
        <v/>
      </c>
      <c r="X124" s="230" t="inlineStr">
        <is>
          <t>8155001844</t>
        </is>
      </c>
      <c r="Y124" s="231" t="inlineStr">
        <is>
          <t>8155001845</t>
        </is>
      </c>
      <c r="Z124" s="231">
        <f>IF(T124&gt;0,"STAR","")</f>
        <v/>
      </c>
    </row>
    <row r="125" ht="15.75" customHeight="1" s="127">
      <c r="A125" s="165" t="n">
        <v>4511</v>
      </c>
      <c r="B125" s="166">
        <f>VLOOKUP(A125,'0919門市清單主檔'!B:C,2,FALSE)</f>
        <v/>
      </c>
      <c r="C125" s="167">
        <f>VLOOKUP($A125,'0919門市清單主檔'!B:V,20,FALSE)</f>
        <v/>
      </c>
      <c r="D125" s="168">
        <f>VLOOKUP($A125,'0919門市清單主檔'!B:V,21,FALSE)</f>
        <v/>
      </c>
      <c r="E125" s="169">
        <f>VLOOKUP(D125,區域表!A:B,2,FALSE)</f>
        <v/>
      </c>
      <c r="F125" s="170">
        <f>IFERROR(IF(VLOOKUP(A125,門市狀態!A:D,4,FALSE)=0,"",VLOOKUP(A125,門市狀態!A:D,4,FALSE)),"")</f>
        <v/>
      </c>
      <c r="G125" s="171" t="n"/>
      <c r="H125" s="172">
        <f>IF(I125&gt;0,(TEXT(I125,"yyyymmdd")&amp;$S$2&amp;A125&amp;$S$2&amp;B125&amp;$Q$2),"")</f>
        <v/>
      </c>
      <c r="I125" s="175">
        <f t="array" ref="I125">IF(AND(SUMPRODUCT((IM!$F$2:$F$1812=A125)*(ISNUMBER(SEARCH("PMQ2", IM!$AC$2:$AC$1812))))&gt;0), "PMQ2", "")</f>
        <v/>
      </c>
      <c r="J125" s="174">
        <f t="array" ref="J125">IFERROR(INDEX(IM!$AM$2:$AM$9964, MATCH(1, (IM!$F$2:$F$9964=A125) * (ISNUMBER(SEARCH($C$1, IM!$AC$2:$AC$9964))), 0)), "")</f>
        <v/>
      </c>
      <c r="K125" s="145">
        <f t="array" ref="K125">SUMPRODUCT((IM!$F$2:$F$9812=A125)*(IM!$AD$2:$AD$9812="O")*(ISNUMBER(SEARCH("PMQ2", IM!$AC$2:$AC$9812))))</f>
        <v/>
      </c>
      <c r="L125" s="208">
        <f t="array" ref="L125">IF(K125&gt;0,IFERROR(HYPERLINK("#'IM'!AC"&amp;MATCH(1,(IM!$F$1:$F$7512=A125)*(ISNUMBER(SEARCH("PMQ2",IM!$AC$1:$AC$7512))),0),"檢核"),"未登錄"),"")</f>
        <v/>
      </c>
      <c r="M125" s="347">
        <f>Q125&amp;IF(R125&lt;&gt;"",$P$2,"")&amp;R125</f>
        <v/>
      </c>
      <c r="N125" s="318">
        <f t="array" ref="N125">IF(AND(
    SUMPRODUCT(
        (IM!$F$2:$F$1812=A125) *
        ISNUMBER(SEARCH("HUB", IM!$AC$2:$AC$1812)) *
        (IM!$X$2:$X$1812&gt;=$A$1) *
        (IM!$X$2:$X$1812&lt;=$B$1)*(W125="HUB")
    ) &gt; 0
), "HUB", "")</f>
        <v/>
      </c>
      <c r="O125" s="349">
        <f>IF(I125="","未到店",
IF(AND(S125&gt;I125, R125="STAR", NOT(AND(G125&lt;&gt;"萊到店 WebPOS", Q125&lt;&gt;"EDC"))), "完工已補裝",
IF(AND(G125&lt;&gt;"萊到店 WebPOS", Q125&lt;&gt;"EDC"), "EDC異常",
IF(AND(W125="HUB", N125=""), "HUB異常",
IF(OR(AND(Z125="STAR", R125="STAR"), AND(Z125&lt;&gt;"STAR", R125="")), "已完工", "STAR異常")
))))</f>
        <v/>
      </c>
      <c r="P125" s="225">
        <f>(TEXT(I125,"yyyymmdd"))&amp;$S$2&amp;A125&amp;$S$2&amp;B125&amp;$Q$2</f>
        <v/>
      </c>
      <c r="Q125" s="335">
        <f t="array" ref="Q125">IF(AND(SUMPRODUCT((IM!$F$2:$F$1812=A125)*(ISNUMBER(SEARCH("EDC", IM!$AC$2:$AC$1812))))&gt;0), "EDC", "")</f>
        <v/>
      </c>
      <c r="R125" s="336">
        <f t="array" ref="R125">IF(AND(SUMPRODUCT((IM!$F$2:$F$1812=A125)*(ISNUMBER(SEARCH("STAR", IM!$AC$2:$AC$1812))))&gt;0), "STAR", "")</f>
        <v/>
      </c>
      <c r="S125" s="337">
        <f t="array" ref="S125">IFERROR(INDEX(IM!$X$2:$X$595, MATCH(1, (IM!$F$2:$F$595=A125) * (ISNUMBER(SEARCH($D$1, IM!$AC$2:$AC$595))), 0)), "")</f>
        <v/>
      </c>
      <c r="T125" s="333">
        <f>IF(AND(X125&lt;&gt;"", Y125&lt;&gt;""), 2, IF(OR(X125&lt;&gt;"", Y125&lt;&gt;""), 1, 0))</f>
        <v/>
      </c>
      <c r="U125" s="333" t="n"/>
      <c r="V125" s="351">
        <f>IF(OR(R125="STAR", T125="", U125=""), T125,
"總數：" &amp; T125 &amp; CHAR(10) &amp;
"已維修：" &amp; U125 &amp; CHAR(10) &amp;
"未更換：" &amp; (T125 - U125))</f>
        <v/>
      </c>
      <c r="W125" s="338">
        <f>IF(VLOOKUP(A125,'0919門市清單主檔'!B:E,4,FALSE)=0,"",VLOOKUP(A125,'0919門市清單主檔'!B:E,4,FALSE))</f>
        <v/>
      </c>
      <c r="Y125" s="231" t="n"/>
      <c r="Z125" s="231">
        <f>IF(T125&gt;0,"STAR","")</f>
        <v/>
      </c>
    </row>
    <row r="126" ht="15.75" customHeight="1" s="127">
      <c r="A126" s="165" t="n">
        <v>2390</v>
      </c>
      <c r="B126" s="166">
        <f>VLOOKUP(A126,'0919門市清單主檔'!B:C,2,FALSE)</f>
        <v/>
      </c>
      <c r="C126" s="167">
        <f>VLOOKUP($A126,'0919門市清單主檔'!B:V,20,FALSE)</f>
        <v/>
      </c>
      <c r="D126" s="168">
        <f>VLOOKUP($A126,'0919門市清單主檔'!B:V,21,FALSE)</f>
        <v/>
      </c>
      <c r="E126" s="169">
        <f>VLOOKUP(D126,區域表!A:B,2,FALSE)</f>
        <v/>
      </c>
      <c r="F126" s="170">
        <f>IFERROR(IF(VLOOKUP(A126,門市狀態!A:D,4,FALSE)=0,"",VLOOKUP(A126,門市狀態!A:D,4,FALSE)),"")</f>
        <v/>
      </c>
      <c r="G126" s="171" t="n"/>
      <c r="H126" s="172">
        <f>IF(I126&gt;0,(TEXT(I126,"yyyymmdd")&amp;$S$2&amp;A126&amp;$S$2&amp;B126&amp;$Q$2),"")</f>
        <v/>
      </c>
      <c r="I126" s="175">
        <f t="array" ref="I126">IF(AND(SUMPRODUCT((IM!$F$2:$F$1812=A126)*(ISNUMBER(SEARCH("PMQ2", IM!$AC$2:$AC$1812))))&gt;0), "PMQ2", "")</f>
        <v/>
      </c>
      <c r="J126" s="174">
        <f t="array" ref="J126">IFERROR(INDEX(IM!$AM$2:$AM$9964, MATCH(1, (IM!$F$2:$F$9964=A126) * (ISNUMBER(SEARCH($C$1, IM!$AC$2:$AC$9964))), 0)), "")</f>
        <v/>
      </c>
      <c r="K126" s="145">
        <f t="array" ref="K126">SUMPRODUCT((IM!$F$2:$F$9812=A126)*(IM!$AD$2:$AD$9812="O")*(ISNUMBER(SEARCH("PMQ2", IM!$AC$2:$AC$9812))))</f>
        <v/>
      </c>
      <c r="L126" s="208">
        <f t="array" ref="L126">IF(K126&gt;0,IFERROR(HYPERLINK("#'IM'!AC"&amp;MATCH(1,(IM!$F$1:$F$7512=A126)*(ISNUMBER(SEARCH("PMQ2",IM!$AC$1:$AC$7512))),0),"檢核"),"未登錄"),"")</f>
        <v/>
      </c>
      <c r="M126" s="347">
        <f>Q126&amp;IF(R126&lt;&gt;"",$P$2,"")&amp;R126</f>
        <v/>
      </c>
      <c r="N126" s="318">
        <f t="array" ref="N126">IF(AND(
    SUMPRODUCT(
        (IM!$F$2:$F$1812=A126) *
        ISNUMBER(SEARCH("HUB", IM!$AC$2:$AC$1812)) *
        (IM!$X$2:$X$1812&gt;=$A$1) *
        (IM!$X$2:$X$1812&lt;=$B$1)*(W126="HUB")
    ) &gt; 0
), "HUB", "")</f>
        <v/>
      </c>
      <c r="O126" s="349">
        <f>IF(I126="","未到店",
IF(AND(S126&gt;I126, R126="STAR", NOT(AND(G126&lt;&gt;"萊到店 WebPOS", Q126&lt;&gt;"EDC"))), "完工已補裝",
IF(AND(G126&lt;&gt;"萊到店 WebPOS", Q126&lt;&gt;"EDC"), "EDC異常",
IF(AND(W126="HUB", N126=""), "HUB異常",
IF(OR(AND(Z126="STAR", R126="STAR"), AND(Z126&lt;&gt;"STAR", R126="")), "已完工", "STAR異常")
))))</f>
        <v/>
      </c>
      <c r="P126" s="225">
        <f>(TEXT(I126,"yyyymmdd"))&amp;$S$2&amp;A126&amp;$S$2&amp;B126&amp;$Q$2</f>
        <v/>
      </c>
      <c r="Q126" s="335">
        <f t="array" ref="Q126">IF(AND(SUMPRODUCT((IM!$F$2:$F$1812=A126)*(ISNUMBER(SEARCH("EDC", IM!$AC$2:$AC$1812))))&gt;0), "EDC", "")</f>
        <v/>
      </c>
      <c r="R126" s="336">
        <f t="array" ref="R126">IF(AND(SUMPRODUCT((IM!$F$2:$F$1812=A126)*(ISNUMBER(SEARCH("STAR", IM!$AC$2:$AC$1812))))&gt;0), "STAR", "")</f>
        <v/>
      </c>
      <c r="S126" s="337">
        <f t="array" ref="S126">IFERROR(INDEX(IM!$X$2:$X$595, MATCH(1, (IM!$F$2:$F$595=A126) * (ISNUMBER(SEARCH($D$1, IM!$AC$2:$AC$595))), 0)), "")</f>
        <v/>
      </c>
      <c r="T126" s="333">
        <f>IF(AND(X126&lt;&gt;"", Y126&lt;&gt;""), 2, IF(OR(X126&lt;&gt;"", Y126&lt;&gt;""), 1, 0))</f>
        <v/>
      </c>
      <c r="U126" s="333" t="n"/>
      <c r="V126" s="351">
        <f>IF(OR(R126="STAR", T126="", U126=""), T126,
"總數：" &amp; T126 &amp; CHAR(10) &amp;
"已維修：" &amp; U126 &amp; CHAR(10) &amp;
"未更換：" &amp; (T126 - U126))</f>
        <v/>
      </c>
      <c r="W126" s="338">
        <f>IF(VLOOKUP(A126,'0919門市清單主檔'!B:E,4,FALSE)=0,"",VLOOKUP(A126,'0919門市清單主檔'!B:E,4,FALSE))</f>
        <v/>
      </c>
      <c r="Y126" s="231" t="inlineStr">
        <is>
          <t>8155000196</t>
        </is>
      </c>
      <c r="Z126" s="231">
        <f>IF(T126&gt;0,"STAR","")</f>
        <v/>
      </c>
    </row>
    <row r="127" ht="15.75" customHeight="1" s="127">
      <c r="A127" s="165" t="n">
        <v>2237</v>
      </c>
      <c r="B127" s="166">
        <f>VLOOKUP(A127,'0919門市清單主檔'!B:C,2,FALSE)</f>
        <v/>
      </c>
      <c r="C127" s="167">
        <f>VLOOKUP($A127,'0919門市清單主檔'!B:V,20,FALSE)</f>
        <v/>
      </c>
      <c r="D127" s="168">
        <f>VLOOKUP($A127,'0919門市清單主檔'!B:V,21,FALSE)</f>
        <v/>
      </c>
      <c r="E127" s="169">
        <f>VLOOKUP(D127,區域表!A:B,2,FALSE)</f>
        <v/>
      </c>
      <c r="F127" s="170">
        <f>IFERROR(IF(VLOOKUP(A127,門市狀態!A:D,4,FALSE)=0,"",VLOOKUP(A127,門市狀態!A:D,4,FALSE)),"")</f>
        <v/>
      </c>
      <c r="G127" s="171" t="n"/>
      <c r="H127" s="172">
        <f>IF(I127&gt;0,(TEXT(I127,"yyyymmdd")&amp;$S$2&amp;A127&amp;$S$2&amp;B127&amp;$Q$2),"")</f>
        <v/>
      </c>
      <c r="I127" s="175">
        <f t="array" ref="I127">IF(AND(SUMPRODUCT((IM!$F$2:$F$1812=A127)*(ISNUMBER(SEARCH("PMQ2", IM!$AC$2:$AC$1812))))&gt;0), "PMQ2", "")</f>
        <v/>
      </c>
      <c r="J127" s="174">
        <f t="array" ref="J127">IFERROR(INDEX(IM!$AM$2:$AM$9964, MATCH(1, (IM!$F$2:$F$9964=A127) * (ISNUMBER(SEARCH($C$1, IM!$AC$2:$AC$9964))), 0)), "")</f>
        <v/>
      </c>
      <c r="K127" s="145">
        <f t="array" ref="K127">SUMPRODUCT((IM!$F$2:$F$9812=A127)*(IM!$AD$2:$AD$9812="O")*(ISNUMBER(SEARCH("PMQ2", IM!$AC$2:$AC$9812))))</f>
        <v/>
      </c>
      <c r="L127" s="208">
        <f t="array" ref="L127">IF(K127&gt;0,IFERROR(HYPERLINK("#'IM'!AC"&amp;MATCH(1,(IM!$F$1:$F$7512=A127)*(ISNUMBER(SEARCH("PMQ2",IM!$AC$1:$AC$7512))),0),"檢核"),"未登錄"),"")</f>
        <v/>
      </c>
      <c r="M127" s="347">
        <f>Q127&amp;IF(R127&lt;&gt;"",$P$2,"")&amp;R127</f>
        <v/>
      </c>
      <c r="N127" s="318">
        <f t="array" ref="N127">IF(AND(
    SUMPRODUCT(
        (IM!$F$2:$F$1812=A127) *
        ISNUMBER(SEARCH("HUB", IM!$AC$2:$AC$1812)) *
        (IM!$X$2:$X$1812&gt;=$A$1) *
        (IM!$X$2:$X$1812&lt;=$B$1)*(W127="HUB")
    ) &gt; 0
), "HUB", "")</f>
        <v/>
      </c>
      <c r="O127" s="349">
        <f>IF(I127="","未到店",
IF(AND(S127&gt;I127, R127="STAR", NOT(AND(G127&lt;&gt;"萊到店 WebPOS", Q127&lt;&gt;"EDC"))), "完工已補裝",
IF(AND(G127&lt;&gt;"萊到店 WebPOS", Q127&lt;&gt;"EDC"), "EDC異常",
IF(AND(W127="HUB", N127=""), "HUB異常",
IF(OR(AND(Z127="STAR", R127="STAR"), AND(Z127&lt;&gt;"STAR", R127="")), "已完工", "STAR異常")
))))</f>
        <v/>
      </c>
      <c r="P127" s="225">
        <f>(TEXT(I127,"yyyymmdd"))&amp;$S$2&amp;A127&amp;$S$2&amp;B127&amp;$Q$2</f>
        <v/>
      </c>
      <c r="Q127" s="335">
        <f t="array" ref="Q127">IF(AND(SUMPRODUCT((IM!$F$2:$F$1812=A127)*(ISNUMBER(SEARCH("EDC", IM!$AC$2:$AC$1812))))&gt;0), "EDC", "")</f>
        <v/>
      </c>
      <c r="R127" s="336">
        <f t="array" ref="R127">IF(AND(SUMPRODUCT((IM!$F$2:$F$1812=A127)*(ISNUMBER(SEARCH("STAR", IM!$AC$2:$AC$1812))))&gt;0), "STAR", "")</f>
        <v/>
      </c>
      <c r="S127" s="337">
        <f t="array" ref="S127">IFERROR(INDEX(IM!$X$2:$X$595, MATCH(1, (IM!$F$2:$F$595=A127) * (ISNUMBER(SEARCH($D$1, IM!$AC$2:$AC$595))), 0)), "")</f>
        <v/>
      </c>
      <c r="T127" s="333">
        <f>IF(AND(X127&lt;&gt;"", Y127&lt;&gt;""), 2, IF(OR(X127&lt;&gt;"", Y127&lt;&gt;""), 1, 0))</f>
        <v/>
      </c>
      <c r="U127" s="333" t="n"/>
      <c r="V127" s="351">
        <f>IF(OR(R127="STAR", T127="", U127=""), T127,
"總數：" &amp; T127 &amp; CHAR(10) &amp;
"已維修：" &amp; U127 &amp; CHAR(10) &amp;
"未更換：" &amp; (T127 - U127))</f>
        <v/>
      </c>
      <c r="W127" s="338">
        <f>IF(VLOOKUP(A127,'0919門市清單主檔'!B:E,4,FALSE)=0,"",VLOOKUP(A127,'0919門市清單主檔'!B:E,4,FALSE))</f>
        <v/>
      </c>
      <c r="X127" s="230" t="inlineStr">
        <is>
          <t>8155001636</t>
        </is>
      </c>
      <c r="Y127" s="231" t="inlineStr">
        <is>
          <t>8155001637</t>
        </is>
      </c>
      <c r="Z127" s="231">
        <f>IF(T127&gt;0,"STAR","")</f>
        <v/>
      </c>
    </row>
    <row r="128" ht="15.75" customHeight="1" s="127">
      <c r="A128" s="165" t="n">
        <v>2691</v>
      </c>
      <c r="B128" s="166">
        <f>VLOOKUP(A128,'0919門市清單主檔'!B:C,2,FALSE)</f>
        <v/>
      </c>
      <c r="C128" s="167">
        <f>VLOOKUP($A128,'0919門市清單主檔'!B:V,20,FALSE)</f>
        <v/>
      </c>
      <c r="D128" s="168">
        <f>VLOOKUP($A128,'0919門市清單主檔'!B:V,21,FALSE)</f>
        <v/>
      </c>
      <c r="E128" s="169">
        <f>VLOOKUP(D128,區域表!A:B,2,FALSE)</f>
        <v/>
      </c>
      <c r="F128" s="170">
        <f>IFERROR(IF(VLOOKUP(A128,門市狀態!A:D,4,FALSE)=0,"",VLOOKUP(A128,門市狀態!A:D,4,FALSE)),"")</f>
        <v/>
      </c>
      <c r="G128" s="171" t="n"/>
      <c r="H128" s="172">
        <f>IF(I128&gt;0,(TEXT(I128,"yyyymmdd")&amp;$S$2&amp;A128&amp;$S$2&amp;B128&amp;$Q$2),"")</f>
        <v/>
      </c>
      <c r="I128" s="175">
        <f t="array" ref="I128">IF(AND(SUMPRODUCT((IM!$F$2:$F$1812=A128)*(ISNUMBER(SEARCH("PMQ2", IM!$AC$2:$AC$1812))))&gt;0), "PMQ2", "")</f>
        <v/>
      </c>
      <c r="J128" s="174">
        <f t="array" ref="J128">IFERROR(INDEX(IM!$AM$2:$AM$9964, MATCH(1, (IM!$F$2:$F$9964=A128) * (ISNUMBER(SEARCH($C$1, IM!$AC$2:$AC$9964))), 0)), "")</f>
        <v/>
      </c>
      <c r="K128" s="145">
        <f t="array" ref="K128">SUMPRODUCT((IM!$F$2:$F$9812=A128)*(IM!$AD$2:$AD$9812="O")*(ISNUMBER(SEARCH("PMQ2", IM!$AC$2:$AC$9812))))</f>
        <v/>
      </c>
      <c r="L128" s="208">
        <f t="array" ref="L128">IF(K128&gt;0,IFERROR(HYPERLINK("#'IM'!AC"&amp;MATCH(1,(IM!$F$1:$F$7512=A128)*(ISNUMBER(SEARCH("PMQ2",IM!$AC$1:$AC$7512))),0),"檢核"),"未登錄"),"")</f>
        <v/>
      </c>
      <c r="M128" s="347">
        <f>Q128&amp;IF(R128&lt;&gt;"",$P$2,"")&amp;R128</f>
        <v/>
      </c>
      <c r="N128" s="318">
        <f t="array" ref="N128">IF(AND(
    SUMPRODUCT(
        (IM!$F$2:$F$1812=A128) *
        ISNUMBER(SEARCH("HUB", IM!$AC$2:$AC$1812)) *
        (IM!$X$2:$X$1812&gt;=$A$1) *
        (IM!$X$2:$X$1812&lt;=$B$1)*(W128="HUB")
    ) &gt; 0
), "HUB", "")</f>
        <v/>
      </c>
      <c r="O128" s="349">
        <f>IF(I128="","未到店",
IF(AND(S128&gt;I128, R128="STAR", NOT(AND(G128&lt;&gt;"萊到店 WebPOS", Q128&lt;&gt;"EDC"))), "完工已補裝",
IF(AND(G128&lt;&gt;"萊到店 WebPOS", Q128&lt;&gt;"EDC"), "EDC異常",
IF(AND(W128="HUB", N128=""), "HUB異常",
IF(OR(AND(Z128="STAR", R128="STAR"), AND(Z128&lt;&gt;"STAR", R128="")), "已完工", "STAR異常")
))))</f>
        <v/>
      </c>
      <c r="P128" s="225">
        <f>(TEXT(I128,"yyyymmdd"))&amp;$S$2&amp;A128&amp;$S$2&amp;B128&amp;$Q$2</f>
        <v/>
      </c>
      <c r="Q128" s="335">
        <f t="array" ref="Q128">IF(AND(SUMPRODUCT((IM!$F$2:$F$1812=A128)*(ISNUMBER(SEARCH("EDC", IM!$AC$2:$AC$1812))))&gt;0), "EDC", "")</f>
        <v/>
      </c>
      <c r="R128" s="336">
        <f t="array" ref="R128">IF(AND(SUMPRODUCT((IM!$F$2:$F$1812=A128)*(ISNUMBER(SEARCH("STAR", IM!$AC$2:$AC$1812))))&gt;0), "STAR", "")</f>
        <v/>
      </c>
      <c r="S128" s="337">
        <f t="array" ref="S128">IFERROR(INDEX(IM!$X$2:$X$595, MATCH(1, (IM!$F$2:$F$595=A128) * (ISNUMBER(SEARCH($D$1, IM!$AC$2:$AC$595))), 0)), "")</f>
        <v/>
      </c>
      <c r="T128" s="333">
        <f>IF(AND(X128&lt;&gt;"", Y128&lt;&gt;""), 2, IF(OR(X128&lt;&gt;"", Y128&lt;&gt;""), 1, 0))</f>
        <v/>
      </c>
      <c r="U128" s="333" t="n"/>
      <c r="V128" s="351">
        <f>IF(OR(R128="STAR", T128="", U128=""), T128,
"總數：" &amp; T128 &amp; CHAR(10) &amp;
"已維修：" &amp; U128 &amp; CHAR(10) &amp;
"未更換：" &amp; (T128 - U128))</f>
        <v/>
      </c>
      <c r="W128" s="338">
        <f>IF(VLOOKUP(A128,'0919門市清單主檔'!B:E,4,FALSE)=0,"",VLOOKUP(A128,'0919門市清單主檔'!B:E,4,FALSE))</f>
        <v/>
      </c>
      <c r="X128" s="230" t="inlineStr">
        <is>
          <t>8155001822</t>
        </is>
      </c>
      <c r="Y128" s="231" t="inlineStr">
        <is>
          <t>8155001823</t>
        </is>
      </c>
      <c r="Z128" s="231">
        <f>IF(T128&gt;0,"STAR","")</f>
        <v/>
      </c>
    </row>
    <row r="129" ht="15.75" customHeight="1" s="127">
      <c r="A129" s="165" t="n">
        <v>5080</v>
      </c>
      <c r="B129" s="166">
        <f>VLOOKUP(A129,'0919門市清單主檔'!B:C,2,FALSE)</f>
        <v/>
      </c>
      <c r="C129" s="167">
        <f>VLOOKUP($A129,'0919門市清單主檔'!B:V,20,FALSE)</f>
        <v/>
      </c>
      <c r="D129" s="168">
        <f>VLOOKUP($A129,'0919門市清單主檔'!B:V,21,FALSE)</f>
        <v/>
      </c>
      <c r="E129" s="169">
        <f>VLOOKUP(D129,區域表!A:B,2,FALSE)</f>
        <v/>
      </c>
      <c r="F129" s="170">
        <f>IFERROR(IF(VLOOKUP(A129,門市狀態!A:D,4,FALSE)=0,"",VLOOKUP(A129,門市狀態!A:D,4,FALSE)),"")</f>
        <v/>
      </c>
      <c r="G129" s="171" t="n"/>
      <c r="H129" s="172">
        <f>IF(I129&gt;0,(TEXT(I129,"yyyymmdd")&amp;$S$2&amp;A129&amp;$S$2&amp;B129&amp;$Q$2),"")</f>
        <v/>
      </c>
      <c r="I129" s="175">
        <f t="array" ref="I129">IF(AND(SUMPRODUCT((IM!$F$2:$F$1812=A129)*(ISNUMBER(SEARCH("PMQ2", IM!$AC$2:$AC$1812))))&gt;0), "PMQ2", "")</f>
        <v/>
      </c>
      <c r="J129" s="174">
        <f t="array" ref="J129">IFERROR(INDEX(IM!$AM$2:$AM$9964, MATCH(1, (IM!$F$2:$F$9964=A129) * (ISNUMBER(SEARCH($C$1, IM!$AC$2:$AC$9964))), 0)), "")</f>
        <v/>
      </c>
      <c r="K129" s="145">
        <f t="array" ref="K129">SUMPRODUCT((IM!$F$2:$F$9812=A129)*(IM!$AD$2:$AD$9812="O")*(ISNUMBER(SEARCH("PMQ2", IM!$AC$2:$AC$9812))))</f>
        <v/>
      </c>
      <c r="L129" s="208">
        <f t="array" ref="L129">IF(K129&gt;0,IFERROR(HYPERLINK("#'IM'!AC"&amp;MATCH(1,(IM!$F$1:$F$7512=A129)*(ISNUMBER(SEARCH("PMQ2",IM!$AC$1:$AC$7512))),0),"檢核"),"未登錄"),"")</f>
        <v/>
      </c>
      <c r="M129" s="347">
        <f>Q129&amp;IF(R129&lt;&gt;"",$P$2,"")&amp;R129</f>
        <v/>
      </c>
      <c r="N129" s="318">
        <f t="array" ref="N129">IF(AND(
    SUMPRODUCT(
        (IM!$F$2:$F$1812=A129) *
        ISNUMBER(SEARCH("HUB", IM!$AC$2:$AC$1812)) *
        (IM!$X$2:$X$1812&gt;=$A$1) *
        (IM!$X$2:$X$1812&lt;=$B$1)*(W129="HUB")
    ) &gt; 0
), "HUB", "")</f>
        <v/>
      </c>
      <c r="O129" s="349">
        <f>IF(I129="","未到店",
IF(AND(S129&gt;I129, R129="STAR", NOT(AND(G129&lt;&gt;"萊到店 WebPOS", Q129&lt;&gt;"EDC"))), "完工已補裝",
IF(AND(G129&lt;&gt;"萊到店 WebPOS", Q129&lt;&gt;"EDC"), "EDC異常",
IF(AND(W129="HUB", N129=""), "HUB異常",
IF(OR(AND(Z129="STAR", R129="STAR"), AND(Z129&lt;&gt;"STAR", R129="")), "已完工", "STAR異常")
))))</f>
        <v/>
      </c>
      <c r="P129" s="225">
        <f>(TEXT(I129,"yyyymmdd"))&amp;$S$2&amp;A129&amp;$S$2&amp;B129&amp;$Q$2</f>
        <v/>
      </c>
      <c r="Q129" s="335">
        <f t="array" ref="Q129">IF(AND(SUMPRODUCT((IM!$F$2:$F$1812=A129)*(ISNUMBER(SEARCH("EDC", IM!$AC$2:$AC$1812))))&gt;0), "EDC", "")</f>
        <v/>
      </c>
      <c r="R129" s="336">
        <f t="array" ref="R129">IF(AND(SUMPRODUCT((IM!$F$2:$F$1812=A129)*(ISNUMBER(SEARCH("STAR", IM!$AC$2:$AC$1812))))&gt;0), "STAR", "")</f>
        <v/>
      </c>
      <c r="S129" s="337">
        <f t="array" ref="S129">IFERROR(INDEX(IM!$X$2:$X$595, MATCH(1, (IM!$F$2:$F$595=A129) * (ISNUMBER(SEARCH($D$1, IM!$AC$2:$AC$595))), 0)), "")</f>
        <v/>
      </c>
      <c r="T129" s="333">
        <f>IF(AND(X129&lt;&gt;"", Y129&lt;&gt;""), 2, IF(OR(X129&lt;&gt;"", Y129&lt;&gt;""), 1, 0))</f>
        <v/>
      </c>
      <c r="U129" s="333" t="n"/>
      <c r="V129" s="351">
        <f>IF(OR(R129="STAR", T129="", U129=""), T129,
"總數：" &amp; T129 &amp; CHAR(10) &amp;
"已維修：" &amp; U129 &amp; CHAR(10) &amp;
"未更換：" &amp; (T129 - U129))</f>
        <v/>
      </c>
      <c r="W129" s="338">
        <f>IF(VLOOKUP(A129,'0919門市清單主檔'!B:E,4,FALSE)=0,"",VLOOKUP(A129,'0919門市清單主檔'!B:E,4,FALSE))</f>
        <v/>
      </c>
      <c r="Y129" s="231" t="n"/>
      <c r="Z129" s="231">
        <f>IF(T129&gt;0,"STAR","")</f>
        <v/>
      </c>
    </row>
    <row r="130" ht="15.75" customHeight="1" s="127">
      <c r="A130" s="165" t="n">
        <v>4739</v>
      </c>
      <c r="B130" s="166">
        <f>VLOOKUP(A130,'0919門市清單主檔'!B:C,2,FALSE)</f>
        <v/>
      </c>
      <c r="C130" s="167">
        <f>VLOOKUP($A130,'0919門市清單主檔'!B:V,20,FALSE)</f>
        <v/>
      </c>
      <c r="D130" s="168">
        <f>VLOOKUP($A130,'0919門市清單主檔'!B:V,21,FALSE)</f>
        <v/>
      </c>
      <c r="E130" s="169">
        <f>VLOOKUP(D130,區域表!A:B,2,FALSE)</f>
        <v/>
      </c>
      <c r="F130" s="170">
        <f>IFERROR(IF(VLOOKUP(A130,門市狀態!A:D,4,FALSE)=0,"",VLOOKUP(A130,門市狀態!A:D,4,FALSE)),"")</f>
        <v/>
      </c>
      <c r="G130" s="171" t="n"/>
      <c r="H130" s="172">
        <f>IF(I130&gt;0,(TEXT(I130,"yyyymmdd")&amp;$S$2&amp;A130&amp;$S$2&amp;B130&amp;$Q$2),"")</f>
        <v/>
      </c>
      <c r="I130" s="175">
        <f t="array" ref="I130">IF(AND(SUMPRODUCT((IM!$F$2:$F$1812=A130)*(ISNUMBER(SEARCH("PMQ2", IM!$AC$2:$AC$1812))))&gt;0), "PMQ2", "")</f>
        <v/>
      </c>
      <c r="J130" s="174">
        <f t="array" ref="J130">IFERROR(INDEX(IM!$AM$2:$AM$9964, MATCH(1, (IM!$F$2:$F$9964=A130) * (ISNUMBER(SEARCH($C$1, IM!$AC$2:$AC$9964))), 0)), "")</f>
        <v/>
      </c>
      <c r="K130" s="145">
        <f t="array" ref="K130">SUMPRODUCT((IM!$F$2:$F$9812=A130)*(IM!$AD$2:$AD$9812="O")*(ISNUMBER(SEARCH("PMQ2", IM!$AC$2:$AC$9812))))</f>
        <v/>
      </c>
      <c r="L130" s="208">
        <f t="array" ref="L130">IF(K130&gt;0,IFERROR(HYPERLINK("#'IM'!AC"&amp;MATCH(1,(IM!$F$1:$F$7512=A130)*(ISNUMBER(SEARCH("PMQ2",IM!$AC$1:$AC$7512))),0),"檢核"),"未登錄"),"")</f>
        <v/>
      </c>
      <c r="M130" s="347">
        <f>Q130&amp;IF(R130&lt;&gt;"",$P$2,"")&amp;R130</f>
        <v/>
      </c>
      <c r="N130" s="318">
        <f t="array" ref="N130">IF(AND(
    SUMPRODUCT(
        (IM!$F$2:$F$1812=A130) *
        ISNUMBER(SEARCH("HUB", IM!$AC$2:$AC$1812)) *
        (IM!$X$2:$X$1812&gt;=$A$1) *
        (IM!$X$2:$X$1812&lt;=$B$1)*(W130="HUB")
    ) &gt; 0
), "HUB", "")</f>
        <v/>
      </c>
      <c r="O130" s="349">
        <f>IF(I130="","未到店",
IF(AND(S130&gt;I130, R130="STAR", NOT(AND(G130&lt;&gt;"萊到店 WebPOS", Q130&lt;&gt;"EDC"))), "完工已補裝",
IF(AND(G130&lt;&gt;"萊到店 WebPOS", Q130&lt;&gt;"EDC"), "EDC異常",
IF(AND(W130="HUB", N130=""), "HUB異常",
IF(OR(AND(Z130="STAR", R130="STAR"), AND(Z130&lt;&gt;"STAR", R130="")), "已完工", "STAR異常")
))))</f>
        <v/>
      </c>
      <c r="P130" s="225">
        <f>(TEXT(I130,"yyyymmdd"))&amp;$S$2&amp;A130&amp;$S$2&amp;B130&amp;$Q$2</f>
        <v/>
      </c>
      <c r="Q130" s="335">
        <f t="array" ref="Q130">IF(AND(SUMPRODUCT((IM!$F$2:$F$1812=A130)*(ISNUMBER(SEARCH("EDC", IM!$AC$2:$AC$1812))))&gt;0), "EDC", "")</f>
        <v/>
      </c>
      <c r="R130" s="336">
        <f t="array" ref="R130">IF(AND(SUMPRODUCT((IM!$F$2:$F$1812=A130)*(ISNUMBER(SEARCH("STAR", IM!$AC$2:$AC$1812))))&gt;0), "STAR", "")</f>
        <v/>
      </c>
      <c r="S130" s="337">
        <f t="array" ref="S130">IFERROR(INDEX(IM!$X$2:$X$595, MATCH(1, (IM!$F$2:$F$595=A130) * (ISNUMBER(SEARCH($D$1, IM!$AC$2:$AC$595))), 0)), "")</f>
        <v/>
      </c>
      <c r="T130" s="333">
        <f>IF(AND(X130&lt;&gt;"", Y130&lt;&gt;""), 2, IF(OR(X130&lt;&gt;"", Y130&lt;&gt;""), 1, 0))</f>
        <v/>
      </c>
      <c r="U130" s="333" t="n"/>
      <c r="V130" s="351">
        <f>IF(OR(R130="STAR", T130="", U130=""), T130,
"總數：" &amp; T130 &amp; CHAR(10) &amp;
"已維修：" &amp; U130 &amp; CHAR(10) &amp;
"未更換：" &amp; (T130 - U130))</f>
        <v/>
      </c>
      <c r="W130" s="338">
        <f>IF(VLOOKUP(A130,'0919門市清單主檔'!B:E,4,FALSE)=0,"",VLOOKUP(A130,'0919門市清單主檔'!B:E,4,FALSE))</f>
        <v/>
      </c>
      <c r="Y130" s="231" t="inlineStr">
        <is>
          <t>8155001346</t>
        </is>
      </c>
      <c r="Z130" s="231">
        <f>IF(T130&gt;0,"STAR","")</f>
        <v/>
      </c>
    </row>
    <row r="131" ht="15.75" customHeight="1" s="127">
      <c r="A131" s="165" t="n">
        <v>4844</v>
      </c>
      <c r="B131" s="166">
        <f>VLOOKUP(A131,'0919門市清單主檔'!B:C,2,FALSE)</f>
        <v/>
      </c>
      <c r="C131" s="167">
        <f>VLOOKUP($A131,'0919門市清單主檔'!B:V,20,FALSE)</f>
        <v/>
      </c>
      <c r="D131" s="168">
        <f>VLOOKUP($A131,'0919門市清單主檔'!B:V,21,FALSE)</f>
        <v/>
      </c>
      <c r="E131" s="169">
        <f>VLOOKUP(D131,區域表!A:B,2,FALSE)</f>
        <v/>
      </c>
      <c r="F131" s="170">
        <f>IFERROR(IF(VLOOKUP(A131,門市狀態!A:D,4,FALSE)=0,"",VLOOKUP(A131,門市狀態!A:D,4,FALSE)),"")</f>
        <v/>
      </c>
      <c r="G131" s="171" t="n"/>
      <c r="H131" s="172">
        <f>IF(I131&gt;0,(TEXT(I131,"yyyymmdd")&amp;$S$2&amp;A131&amp;$S$2&amp;B131&amp;$Q$2),"")</f>
        <v/>
      </c>
      <c r="I131" s="175">
        <f t="array" ref="I131">IF(AND(SUMPRODUCT((IM!$F$2:$F$1812=A131)*(ISNUMBER(SEARCH("PMQ2", IM!$AC$2:$AC$1812))))&gt;0), "PMQ2", "")</f>
        <v/>
      </c>
      <c r="J131" s="174">
        <f t="array" ref="J131">IFERROR(INDEX(IM!$AM$2:$AM$9964, MATCH(1, (IM!$F$2:$F$9964=A131) * (ISNUMBER(SEARCH($C$1, IM!$AC$2:$AC$9964))), 0)), "")</f>
        <v/>
      </c>
      <c r="K131" s="145">
        <f t="array" ref="K131">SUMPRODUCT((IM!$F$2:$F$9812=A131)*(IM!$AD$2:$AD$9812="O")*(ISNUMBER(SEARCH("PMQ2", IM!$AC$2:$AC$9812))))</f>
        <v/>
      </c>
      <c r="L131" s="208">
        <f t="array" ref="L131">IF(K131&gt;0,IFERROR(HYPERLINK("#'IM'!AC"&amp;MATCH(1,(IM!$F$1:$F$7512=A131)*(ISNUMBER(SEARCH("PMQ2",IM!$AC$1:$AC$7512))),0),"檢核"),"未登錄"),"")</f>
        <v/>
      </c>
      <c r="M131" s="347">
        <f>Q131&amp;IF(R131&lt;&gt;"",$P$2,"")&amp;R131</f>
        <v/>
      </c>
      <c r="N131" s="318">
        <f t="array" ref="N131">IF(AND(
    SUMPRODUCT(
        (IM!$F$2:$F$1812=A131) *
        ISNUMBER(SEARCH("HUB", IM!$AC$2:$AC$1812)) *
        (IM!$X$2:$X$1812&gt;=$A$1) *
        (IM!$X$2:$X$1812&lt;=$B$1)*(W131="HUB")
    ) &gt; 0
), "HUB", "")</f>
        <v/>
      </c>
      <c r="O131" s="349">
        <f>IF(I131="","未到店",
IF(AND(S131&gt;I131, R131="STAR", NOT(AND(G131&lt;&gt;"萊到店 WebPOS", Q131&lt;&gt;"EDC"))), "完工已補裝",
IF(AND(G131&lt;&gt;"萊到店 WebPOS", Q131&lt;&gt;"EDC"), "EDC異常",
IF(AND(W131="HUB", N131=""), "HUB異常",
IF(OR(AND(Z131="STAR", R131="STAR"), AND(Z131&lt;&gt;"STAR", R131="")), "已完工", "STAR異常")
))))</f>
        <v/>
      </c>
      <c r="P131" s="225">
        <f>(TEXT(I131,"yyyymmdd"))&amp;$S$2&amp;A131&amp;$S$2&amp;B131&amp;$Q$2</f>
        <v/>
      </c>
      <c r="Q131" s="335">
        <f t="array" ref="Q131">IF(AND(SUMPRODUCT((IM!$F$2:$F$1812=A131)*(ISNUMBER(SEARCH("EDC", IM!$AC$2:$AC$1812))))&gt;0), "EDC", "")</f>
        <v/>
      </c>
      <c r="R131" s="336">
        <f t="array" ref="R131">IF(AND(SUMPRODUCT((IM!$F$2:$F$1812=A131)*(ISNUMBER(SEARCH("STAR", IM!$AC$2:$AC$1812))))&gt;0), "STAR", "")</f>
        <v/>
      </c>
      <c r="S131" s="337">
        <f t="array" ref="S131">IFERROR(INDEX(IM!$X$2:$X$595, MATCH(1, (IM!$F$2:$F$595=A131) * (ISNUMBER(SEARCH($D$1, IM!$AC$2:$AC$595))), 0)), "")</f>
        <v/>
      </c>
      <c r="T131" s="333">
        <f>IF(AND(X131&lt;&gt;"", Y131&lt;&gt;""), 2, IF(OR(X131&lt;&gt;"", Y131&lt;&gt;""), 1, 0))</f>
        <v/>
      </c>
      <c r="U131" s="333" t="n"/>
      <c r="V131" s="351">
        <f>IF(OR(R131="STAR", T131="", U131=""), T131,
"總數：" &amp; T131 &amp; CHAR(10) &amp;
"已維修：" &amp; U131 &amp; CHAR(10) &amp;
"未更換：" &amp; (T131 - U131))</f>
        <v/>
      </c>
      <c r="W131" s="338">
        <f>IF(VLOOKUP(A131,'0919門市清單主檔'!B:E,4,FALSE)=0,"",VLOOKUP(A131,'0919門市清單主檔'!B:E,4,FALSE))</f>
        <v/>
      </c>
      <c r="Y131" s="231" t="n"/>
      <c r="Z131" s="231">
        <f>IF(T131&gt;0,"STAR","")</f>
        <v/>
      </c>
    </row>
    <row r="132" ht="15.75" customHeight="1" s="127">
      <c r="A132" s="165" t="n">
        <v>2042</v>
      </c>
      <c r="B132" s="166">
        <f>VLOOKUP(A132,'0919門市清單主檔'!B:C,2,FALSE)</f>
        <v/>
      </c>
      <c r="C132" s="167">
        <f>VLOOKUP($A132,'0919門市清單主檔'!B:V,20,FALSE)</f>
        <v/>
      </c>
      <c r="D132" s="168">
        <f>VLOOKUP($A132,'0919門市清單主檔'!B:V,21,FALSE)</f>
        <v/>
      </c>
      <c r="E132" s="169">
        <f>VLOOKUP(D132,區域表!A:B,2,FALSE)</f>
        <v/>
      </c>
      <c r="F132" s="170">
        <f>IFERROR(IF(VLOOKUP(A132,門市狀態!A:D,4,FALSE)=0,"",VLOOKUP(A132,門市狀態!A:D,4,FALSE)),"")</f>
        <v/>
      </c>
      <c r="G132" s="171" t="n"/>
      <c r="H132" s="172">
        <f>IF(I132&gt;0,(TEXT(I132,"yyyymmdd")&amp;$S$2&amp;A132&amp;$S$2&amp;B132&amp;$Q$2),"")</f>
        <v/>
      </c>
      <c r="I132" s="175">
        <f t="array" ref="I132">IF(AND(SUMPRODUCT((IM!$F$2:$F$1812=A132)*(ISNUMBER(SEARCH("PMQ2", IM!$AC$2:$AC$1812))))&gt;0), "PMQ2", "")</f>
        <v/>
      </c>
      <c r="J132" s="174">
        <f t="array" ref="J132">IFERROR(INDEX(IM!$AM$2:$AM$9964, MATCH(1, (IM!$F$2:$F$9964=A132) * (ISNUMBER(SEARCH($C$1, IM!$AC$2:$AC$9964))), 0)), "")</f>
        <v/>
      </c>
      <c r="K132" s="145">
        <f t="array" ref="K132">SUMPRODUCT((IM!$F$2:$F$9812=A132)*(IM!$AD$2:$AD$9812="O")*(ISNUMBER(SEARCH("PMQ2", IM!$AC$2:$AC$9812))))</f>
        <v/>
      </c>
      <c r="L132" s="208">
        <f t="array" ref="L132">IF(K132&gt;0,IFERROR(HYPERLINK("#'IM'!AC"&amp;MATCH(1,(IM!$F$1:$F$7512=A132)*(ISNUMBER(SEARCH("PMQ2",IM!$AC$1:$AC$7512))),0),"檢核"),"未登錄"),"")</f>
        <v/>
      </c>
      <c r="M132" s="347">
        <f>Q132&amp;IF(R132&lt;&gt;"",$P$2,"")&amp;R132</f>
        <v/>
      </c>
      <c r="N132" s="318">
        <f t="array" ref="N132">IF(AND(
    SUMPRODUCT(
        (IM!$F$2:$F$1812=A132) *
        ISNUMBER(SEARCH("HUB", IM!$AC$2:$AC$1812)) *
        (IM!$X$2:$X$1812&gt;=$A$1) *
        (IM!$X$2:$X$1812&lt;=$B$1)*(W132="HUB")
    ) &gt; 0
), "HUB", "")</f>
        <v/>
      </c>
      <c r="O132" s="349">
        <f>IF(I132="","未到店",
IF(AND(S132&gt;I132, R132="STAR", NOT(AND(G132&lt;&gt;"萊到店 WebPOS", Q132&lt;&gt;"EDC"))), "完工已補裝",
IF(AND(G132&lt;&gt;"萊到店 WebPOS", Q132&lt;&gt;"EDC"), "EDC異常",
IF(AND(W132="HUB", N132=""), "HUB異常",
IF(OR(AND(Z132="STAR", R132="STAR"), AND(Z132&lt;&gt;"STAR", R132="")), "已完工", "STAR異常")
))))</f>
        <v/>
      </c>
      <c r="P132" s="225">
        <f>(TEXT(I132,"yyyymmdd"))&amp;$S$2&amp;A132&amp;$S$2&amp;B132&amp;$Q$2</f>
        <v/>
      </c>
      <c r="Q132" s="335">
        <f t="array" ref="Q132">IF(AND(SUMPRODUCT((IM!$F$2:$F$1812=A132)*(ISNUMBER(SEARCH("EDC", IM!$AC$2:$AC$1812))))&gt;0), "EDC", "")</f>
        <v/>
      </c>
      <c r="R132" s="336">
        <f t="array" ref="R132">IF(AND(SUMPRODUCT((IM!$F$2:$F$1812=A132)*(ISNUMBER(SEARCH("STAR", IM!$AC$2:$AC$1812))))&gt;0), "STAR", "")</f>
        <v/>
      </c>
      <c r="S132" s="337">
        <f t="array" ref="S132">IFERROR(INDEX(IM!$X$2:$X$595, MATCH(1, (IM!$F$2:$F$595=A132) * (ISNUMBER(SEARCH($D$1, IM!$AC$2:$AC$595))), 0)), "")</f>
        <v/>
      </c>
      <c r="T132" s="333">
        <f>IF(AND(X132&lt;&gt;"", Y132&lt;&gt;""), 2, IF(OR(X132&lt;&gt;"", Y132&lt;&gt;""), 1, 0))</f>
        <v/>
      </c>
      <c r="U132" s="333" t="n"/>
      <c r="V132" s="351">
        <f>IF(OR(R132="STAR", T132="", U132=""), T132,
"總數：" &amp; T132 &amp; CHAR(10) &amp;
"已維修：" &amp; U132 &amp; CHAR(10) &amp;
"未更換：" &amp; (T132 - U132))</f>
        <v/>
      </c>
      <c r="W132" s="338">
        <f>IF(VLOOKUP(A132,'0919門市清單主檔'!B:E,4,FALSE)=0,"",VLOOKUP(A132,'0919門市清單主檔'!B:E,4,FALSE))</f>
        <v/>
      </c>
      <c r="X132" s="230" t="inlineStr">
        <is>
          <t>8155001568</t>
        </is>
      </c>
      <c r="Y132" s="231" t="inlineStr">
        <is>
          <t>8155001198</t>
        </is>
      </c>
      <c r="Z132" s="231">
        <f>IF(T132&gt;0,"STAR","")</f>
        <v/>
      </c>
    </row>
    <row r="133" ht="15.75" customHeight="1" s="127">
      <c r="A133" s="165" t="n">
        <v>2303</v>
      </c>
      <c r="B133" s="166">
        <f>VLOOKUP(A133,'0919門市清單主檔'!B:C,2,FALSE)</f>
        <v/>
      </c>
      <c r="C133" s="167">
        <f>VLOOKUP($A133,'0919門市清單主檔'!B:V,20,FALSE)</f>
        <v/>
      </c>
      <c r="D133" s="168">
        <f>VLOOKUP($A133,'0919門市清單主檔'!B:V,21,FALSE)</f>
        <v/>
      </c>
      <c r="E133" s="169">
        <f>VLOOKUP(D133,區域表!A:B,2,FALSE)</f>
        <v/>
      </c>
      <c r="F133" s="170">
        <f>IFERROR(IF(VLOOKUP(A133,門市狀態!A:D,4,FALSE)=0,"",VLOOKUP(A133,門市狀態!A:D,4,FALSE)),"")</f>
        <v/>
      </c>
      <c r="G133" s="171" t="n"/>
      <c r="H133" s="172">
        <f>IF(I133&gt;0,(TEXT(I133,"yyyymmdd")&amp;$S$2&amp;A133&amp;$S$2&amp;B133&amp;$Q$2),"")</f>
        <v/>
      </c>
      <c r="I133" s="175">
        <f t="array" ref="I133">IF(AND(SUMPRODUCT((IM!$F$2:$F$1812=A133)*(ISNUMBER(SEARCH("PMQ2", IM!$AC$2:$AC$1812))))&gt;0), "PMQ2", "")</f>
        <v/>
      </c>
      <c r="J133" s="174">
        <f t="array" ref="J133">IFERROR(INDEX(IM!$AM$2:$AM$9964, MATCH(1, (IM!$F$2:$F$9964=A133) * (ISNUMBER(SEARCH($C$1, IM!$AC$2:$AC$9964))), 0)), "")</f>
        <v/>
      </c>
      <c r="K133" s="145">
        <f t="array" ref="K133">SUMPRODUCT((IM!$F$2:$F$9812=A133)*(IM!$AD$2:$AD$9812="O")*(ISNUMBER(SEARCH("PMQ2", IM!$AC$2:$AC$9812))))</f>
        <v/>
      </c>
      <c r="L133" s="208">
        <f t="array" ref="L133">IF(K133&gt;0,IFERROR(HYPERLINK("#'IM'!AC"&amp;MATCH(1,(IM!$F$1:$F$7512=A133)*(ISNUMBER(SEARCH("PMQ2",IM!$AC$1:$AC$7512))),0),"檢核"),"未登錄"),"")</f>
        <v/>
      </c>
      <c r="M133" s="347">
        <f>Q133&amp;IF(R133&lt;&gt;"",$P$2,"")&amp;R133</f>
        <v/>
      </c>
      <c r="N133" s="318">
        <f t="array" ref="N133">IF(AND(
    SUMPRODUCT(
        (IM!$F$2:$F$1812=A133) *
        ISNUMBER(SEARCH("HUB", IM!$AC$2:$AC$1812)) *
        (IM!$X$2:$X$1812&gt;=$A$1) *
        (IM!$X$2:$X$1812&lt;=$B$1)*(W133="HUB")
    ) &gt; 0
), "HUB", "")</f>
        <v/>
      </c>
      <c r="O133" s="349">
        <f>IF(I133="","未到店",
IF(AND(S133&gt;I133, R133="STAR", NOT(AND(G133&lt;&gt;"萊到店 WebPOS", Q133&lt;&gt;"EDC"))), "完工已補裝",
IF(AND(G133&lt;&gt;"萊到店 WebPOS", Q133&lt;&gt;"EDC"), "EDC異常",
IF(AND(W133="HUB", N133=""), "HUB異常",
IF(OR(AND(Z133="STAR", R133="STAR"), AND(Z133&lt;&gt;"STAR", R133="")), "已完工", "STAR異常")
))))</f>
        <v/>
      </c>
      <c r="P133" s="225">
        <f>(TEXT(I133,"yyyymmdd"))&amp;$S$2&amp;A133&amp;$S$2&amp;B133&amp;$Q$2</f>
        <v/>
      </c>
      <c r="Q133" s="335">
        <f t="array" ref="Q133">IF(AND(SUMPRODUCT((IM!$F$2:$F$1812=A133)*(ISNUMBER(SEARCH("EDC", IM!$AC$2:$AC$1812))))&gt;0), "EDC", "")</f>
        <v/>
      </c>
      <c r="R133" s="336">
        <f t="array" ref="R133">IF(AND(SUMPRODUCT((IM!$F$2:$F$1812=A133)*(ISNUMBER(SEARCH("STAR", IM!$AC$2:$AC$1812))))&gt;0), "STAR", "")</f>
        <v/>
      </c>
      <c r="S133" s="337">
        <f t="array" ref="S133">IFERROR(INDEX(IM!$X$2:$X$595, MATCH(1, (IM!$F$2:$F$595=A133) * (ISNUMBER(SEARCH($D$1, IM!$AC$2:$AC$595))), 0)), "")</f>
        <v/>
      </c>
      <c r="T133" s="333">
        <f>IF(AND(X133&lt;&gt;"", Y133&lt;&gt;""), 2, IF(OR(X133&lt;&gt;"", Y133&lt;&gt;""), 1, 0))</f>
        <v/>
      </c>
      <c r="U133" s="333" t="n"/>
      <c r="V133" s="351">
        <f>IF(OR(R133="STAR", T133="", U133=""), T133,
"總數：" &amp; T133 &amp; CHAR(10) &amp;
"已維修：" &amp; U133 &amp; CHAR(10) &amp;
"未更換：" &amp; (T133 - U133))</f>
        <v/>
      </c>
      <c r="W133" s="338">
        <f>IF(VLOOKUP(A133,'0919門市清單主檔'!B:E,4,FALSE)=0,"",VLOOKUP(A133,'0919門市清單主檔'!B:E,4,FALSE))</f>
        <v/>
      </c>
      <c r="X133" s="230" t="inlineStr">
        <is>
          <t>8155001669</t>
        </is>
      </c>
      <c r="Y133" s="231" t="inlineStr">
        <is>
          <t>8155001670</t>
        </is>
      </c>
      <c r="Z133" s="231">
        <f>IF(T133&gt;0,"STAR","")</f>
        <v/>
      </c>
    </row>
    <row r="134" ht="15.75" customHeight="1" s="127">
      <c r="A134" s="165" t="n">
        <v>4397</v>
      </c>
      <c r="B134" s="166">
        <f>VLOOKUP(A134,'0919門市清單主檔'!B:C,2,FALSE)</f>
        <v/>
      </c>
      <c r="C134" s="167">
        <f>VLOOKUP($A134,'0919門市清單主檔'!B:V,20,FALSE)</f>
        <v/>
      </c>
      <c r="D134" s="168">
        <f>VLOOKUP($A134,'0919門市清單主檔'!B:V,21,FALSE)</f>
        <v/>
      </c>
      <c r="E134" s="169">
        <f>VLOOKUP(D134,區域表!A:B,2,FALSE)</f>
        <v/>
      </c>
      <c r="F134" s="170">
        <f>IFERROR(IF(VLOOKUP(A134,門市狀態!A:D,4,FALSE)=0,"",VLOOKUP(A134,門市狀態!A:D,4,FALSE)),"")</f>
        <v/>
      </c>
      <c r="G134" s="171" t="n"/>
      <c r="H134" s="172">
        <f>IF(I134&gt;0,(TEXT(I134,"yyyymmdd")&amp;$S$2&amp;A134&amp;$S$2&amp;B134&amp;$Q$2),"")</f>
        <v/>
      </c>
      <c r="I134" s="175">
        <f t="array" ref="I134">IF(AND(SUMPRODUCT((IM!$F$2:$F$1812=A134)*(ISNUMBER(SEARCH("PMQ2", IM!$AC$2:$AC$1812))))&gt;0), "PMQ2", "")</f>
        <v/>
      </c>
      <c r="J134" s="174">
        <f t="array" ref="J134">IFERROR(INDEX(IM!$AM$2:$AM$9964, MATCH(1, (IM!$F$2:$F$9964=A134) * (ISNUMBER(SEARCH($C$1, IM!$AC$2:$AC$9964))), 0)), "")</f>
        <v/>
      </c>
      <c r="K134" s="145">
        <f t="array" ref="K134">SUMPRODUCT((IM!$F$2:$F$9812=A134)*(IM!$AD$2:$AD$9812="O")*(ISNUMBER(SEARCH("PMQ2", IM!$AC$2:$AC$9812))))</f>
        <v/>
      </c>
      <c r="L134" s="208">
        <f t="array" ref="L134">IF(K134&gt;0,IFERROR(HYPERLINK("#'IM'!AC"&amp;MATCH(1,(IM!$F$1:$F$7512=A134)*(ISNUMBER(SEARCH("PMQ2",IM!$AC$1:$AC$7512))),0),"檢核"),"未登錄"),"")</f>
        <v/>
      </c>
      <c r="M134" s="347">
        <f>Q134&amp;IF(R134&lt;&gt;"",$P$2,"")&amp;R134</f>
        <v/>
      </c>
      <c r="N134" s="318">
        <f t="array" ref="N134">IF(AND(
    SUMPRODUCT(
        (IM!$F$2:$F$1812=A134) *
        ISNUMBER(SEARCH("HUB", IM!$AC$2:$AC$1812)) *
        (IM!$X$2:$X$1812&gt;=$A$1) *
        (IM!$X$2:$X$1812&lt;=$B$1)*(W134="HUB")
    ) &gt; 0
), "HUB", "")</f>
        <v/>
      </c>
      <c r="O134" s="349">
        <f>IF(I134="","未到店",
IF(AND(S134&gt;I134, R134="STAR", NOT(AND(G134&lt;&gt;"萊到店 WebPOS", Q134&lt;&gt;"EDC"))), "完工已補裝",
IF(AND(G134&lt;&gt;"萊到店 WebPOS", Q134&lt;&gt;"EDC"), "EDC異常",
IF(AND(W134="HUB", N134=""), "HUB異常",
IF(OR(AND(Z134="STAR", R134="STAR"), AND(Z134&lt;&gt;"STAR", R134="")), "已完工", "STAR異常")
))))</f>
        <v/>
      </c>
      <c r="P134" s="225">
        <f>(TEXT(I134,"yyyymmdd"))&amp;$S$2&amp;A134&amp;$S$2&amp;B134&amp;$Q$2</f>
        <v/>
      </c>
      <c r="Q134" s="335">
        <f t="array" ref="Q134">IF(AND(SUMPRODUCT((IM!$F$2:$F$1812=A134)*(ISNUMBER(SEARCH("EDC", IM!$AC$2:$AC$1812))))&gt;0), "EDC", "")</f>
        <v/>
      </c>
      <c r="R134" s="336">
        <f t="array" ref="R134">IF(AND(SUMPRODUCT((IM!$F$2:$F$1812=A134)*(ISNUMBER(SEARCH("STAR", IM!$AC$2:$AC$1812))))&gt;0), "STAR", "")</f>
        <v/>
      </c>
      <c r="S134" s="337">
        <f t="array" ref="S134">IFERROR(INDEX(IM!$X$2:$X$595, MATCH(1, (IM!$F$2:$F$595=A134) * (ISNUMBER(SEARCH($D$1, IM!$AC$2:$AC$595))), 0)), "")</f>
        <v/>
      </c>
      <c r="T134" s="333">
        <f>IF(AND(X134&lt;&gt;"", Y134&lt;&gt;""), 2, IF(OR(X134&lt;&gt;"", Y134&lt;&gt;""), 1, 0))</f>
        <v/>
      </c>
      <c r="U134" s="333" t="n"/>
      <c r="V134" s="351">
        <f>IF(OR(R134="STAR", T134="", U134=""), T134,
"總數：" &amp; T134 &amp; CHAR(10) &amp;
"已維修：" &amp; U134 &amp; CHAR(10) &amp;
"未更換：" &amp; (T134 - U134))</f>
        <v/>
      </c>
      <c r="W134" s="338">
        <f>IF(VLOOKUP(A134,'0919門市清單主檔'!B:E,4,FALSE)=0,"",VLOOKUP(A134,'0919門市清單主檔'!B:E,4,FALSE))</f>
        <v/>
      </c>
      <c r="X134" s="230" t="inlineStr">
        <is>
          <t>8155001377</t>
        </is>
      </c>
      <c r="Y134" s="231" t="inlineStr">
        <is>
          <t>8155001378</t>
        </is>
      </c>
      <c r="Z134" s="231">
        <f>IF(T134&gt;0,"STAR","")</f>
        <v/>
      </c>
    </row>
    <row r="135" ht="15.75" customHeight="1" s="127">
      <c r="A135" s="165" t="n">
        <v>4352</v>
      </c>
      <c r="B135" s="166">
        <f>VLOOKUP(A135,'0919門市清單主檔'!B:C,2,FALSE)</f>
        <v/>
      </c>
      <c r="C135" s="167">
        <f>VLOOKUP($A135,'0919門市清單主檔'!B:V,20,FALSE)</f>
        <v/>
      </c>
      <c r="D135" s="168">
        <f>VLOOKUP($A135,'0919門市清單主檔'!B:V,21,FALSE)</f>
        <v/>
      </c>
      <c r="E135" s="169">
        <f>VLOOKUP(D135,區域表!A:B,2,FALSE)</f>
        <v/>
      </c>
      <c r="F135" s="170">
        <f>IFERROR(IF(VLOOKUP(A135,門市狀態!A:D,4,FALSE)=0,"",VLOOKUP(A135,門市狀態!A:D,4,FALSE)),"")</f>
        <v/>
      </c>
      <c r="G135" s="171" t="n"/>
      <c r="H135" s="172">
        <f>IF(I135&gt;0,(TEXT(I135,"yyyymmdd")&amp;$S$2&amp;A135&amp;$S$2&amp;B135&amp;$Q$2),"")</f>
        <v/>
      </c>
      <c r="I135" s="175">
        <f t="array" ref="I135">IF(AND(SUMPRODUCT((IM!$F$2:$F$1812=A135)*(ISNUMBER(SEARCH("PMQ2", IM!$AC$2:$AC$1812))))&gt;0), "PMQ2", "")</f>
        <v/>
      </c>
      <c r="J135" s="174">
        <f t="array" ref="J135">IFERROR(INDEX(IM!$AM$2:$AM$9964, MATCH(1, (IM!$F$2:$F$9964=A135) * (ISNUMBER(SEARCH($C$1, IM!$AC$2:$AC$9964))), 0)), "")</f>
        <v/>
      </c>
      <c r="K135" s="145">
        <f t="array" ref="K135">SUMPRODUCT((IM!$F$2:$F$9812=A135)*(IM!$AD$2:$AD$9812="O")*(ISNUMBER(SEARCH("PMQ2", IM!$AC$2:$AC$9812))))</f>
        <v/>
      </c>
      <c r="L135" s="208">
        <f t="array" ref="L135">IF(K135&gt;0,IFERROR(HYPERLINK("#'IM'!AC"&amp;MATCH(1,(IM!$F$1:$F$7512=A135)*(ISNUMBER(SEARCH("PMQ2",IM!$AC$1:$AC$7512))),0),"檢核"),"未登錄"),"")</f>
        <v/>
      </c>
      <c r="M135" s="347">
        <f>Q135&amp;IF(R135&lt;&gt;"",$P$2,"")&amp;R135</f>
        <v/>
      </c>
      <c r="N135" s="318">
        <f t="array" ref="N135">IF(AND(
    SUMPRODUCT(
        (IM!$F$2:$F$1812=A135) *
        ISNUMBER(SEARCH("HUB", IM!$AC$2:$AC$1812)) *
        (IM!$X$2:$X$1812&gt;=$A$1) *
        (IM!$X$2:$X$1812&lt;=$B$1)*(W135="HUB")
    ) &gt; 0
), "HUB", "")</f>
        <v/>
      </c>
      <c r="O135" s="349">
        <f>IF(I135="","未到店",
IF(AND(S135&gt;I135, R135="STAR", NOT(AND(G135&lt;&gt;"萊到店 WebPOS", Q135&lt;&gt;"EDC"))), "完工已補裝",
IF(AND(G135&lt;&gt;"萊到店 WebPOS", Q135&lt;&gt;"EDC"), "EDC異常",
IF(AND(W135="HUB", N135=""), "HUB異常",
IF(OR(AND(Z135="STAR", R135="STAR"), AND(Z135&lt;&gt;"STAR", R135="")), "已完工", "STAR異常")
))))</f>
        <v/>
      </c>
      <c r="P135" s="225">
        <f>(TEXT(I135,"yyyymmdd"))&amp;$S$2&amp;A135&amp;$S$2&amp;B135&amp;$Q$2</f>
        <v/>
      </c>
      <c r="Q135" s="335">
        <f t="array" ref="Q135">IF(AND(SUMPRODUCT((IM!$F$2:$F$1812=A135)*(ISNUMBER(SEARCH("EDC", IM!$AC$2:$AC$1812))))&gt;0), "EDC", "")</f>
        <v/>
      </c>
      <c r="R135" s="336">
        <f t="array" ref="R135">IF(AND(SUMPRODUCT((IM!$F$2:$F$1812=A135)*(ISNUMBER(SEARCH("STAR", IM!$AC$2:$AC$1812))))&gt;0), "STAR", "")</f>
        <v/>
      </c>
      <c r="S135" s="337">
        <f t="array" ref="S135">IFERROR(INDEX(IM!$X$2:$X$595, MATCH(1, (IM!$F$2:$F$595=A135) * (ISNUMBER(SEARCH($D$1, IM!$AC$2:$AC$595))), 0)), "")</f>
        <v/>
      </c>
      <c r="T135" s="333">
        <f>IF(AND(X135&lt;&gt;"", Y135&lt;&gt;""), 2, IF(OR(X135&lt;&gt;"", Y135&lt;&gt;""), 1, 0))</f>
        <v/>
      </c>
      <c r="U135" s="333" t="n"/>
      <c r="V135" s="351">
        <f>IF(OR(R135="STAR", T135="", U135=""), T135,
"總數：" &amp; T135 &amp; CHAR(10) &amp;
"已維修：" &amp; U135 &amp; CHAR(10) &amp;
"未更換：" &amp; (T135 - U135))</f>
        <v/>
      </c>
      <c r="W135" s="338">
        <f>IF(VLOOKUP(A135,'0919門市清單主檔'!B:E,4,FALSE)=0,"",VLOOKUP(A135,'0919門市清單主檔'!B:E,4,FALSE))</f>
        <v/>
      </c>
      <c r="X135" s="230" t="inlineStr">
        <is>
          <t>8155002162</t>
        </is>
      </c>
      <c r="Y135" s="231" t="inlineStr">
        <is>
          <t>8155002163</t>
        </is>
      </c>
      <c r="Z135" s="231">
        <f>IF(T135&gt;0,"STAR","")</f>
        <v/>
      </c>
    </row>
    <row r="136" ht="15.75" customHeight="1" s="127">
      <c r="A136" s="165" t="inlineStr">
        <is>
          <t>D138</t>
        </is>
      </c>
      <c r="B136" s="166">
        <f>VLOOKUP(A136,'0919門市清單主檔'!B:C,2,FALSE)</f>
        <v/>
      </c>
      <c r="C136" s="167">
        <f>VLOOKUP($A136,'0919門市清單主檔'!B:V,20,FALSE)</f>
        <v/>
      </c>
      <c r="D136" s="168">
        <f>VLOOKUP($A136,'0919門市清單主檔'!B:V,21,FALSE)</f>
        <v/>
      </c>
      <c r="E136" s="169">
        <f>VLOOKUP(D136,區域表!A:B,2,FALSE)</f>
        <v/>
      </c>
      <c r="F136" s="170">
        <f>IFERROR(IF(VLOOKUP(A136,門市狀態!A:D,4,FALSE)=0,"",VLOOKUP(A136,門市狀態!A:D,4,FALSE)),"")</f>
        <v/>
      </c>
      <c r="G136" s="171" t="n"/>
      <c r="H136" s="172">
        <f>IF(I136&gt;0,(TEXT(I136,"yyyymmdd")&amp;$S$2&amp;A136&amp;$S$2&amp;B136&amp;$Q$2),"")</f>
        <v/>
      </c>
      <c r="I136" s="175">
        <f t="array" ref="I136">IF(AND(SUMPRODUCT((IM!$F$2:$F$1812=A136)*(ISNUMBER(SEARCH("PMQ2", IM!$AC$2:$AC$1812))))&gt;0), "PMQ2", "")</f>
        <v/>
      </c>
      <c r="J136" s="174">
        <f t="array" ref="J136">IFERROR(INDEX(IM!$AM$2:$AM$9964, MATCH(1, (IM!$F$2:$F$9964=A136) * (ISNUMBER(SEARCH($C$1, IM!$AC$2:$AC$9964))), 0)), "")</f>
        <v/>
      </c>
      <c r="K136" s="145">
        <f t="array" ref="K136">SUMPRODUCT((IM!$F$2:$F$9812=A136)*(IM!$AD$2:$AD$9812="O")*(ISNUMBER(SEARCH("PMQ2", IM!$AC$2:$AC$9812))))</f>
        <v/>
      </c>
      <c r="L136" s="208">
        <f t="array" ref="L136">IF(K136&gt;0,IFERROR(HYPERLINK("#'IM'!AC"&amp;MATCH(1,(IM!$F$1:$F$7512=A136)*(ISNUMBER(SEARCH("PMQ2",IM!$AC$1:$AC$7512))),0),"檢核"),"未登錄"),"")</f>
        <v/>
      </c>
      <c r="M136" s="347">
        <f>Q136&amp;IF(R136&lt;&gt;"",$P$2,"")&amp;R136</f>
        <v/>
      </c>
      <c r="N136" s="318">
        <f t="array" ref="N136">IF(AND(
    SUMPRODUCT(
        (IM!$F$2:$F$1812=A136) *
        ISNUMBER(SEARCH("HUB", IM!$AC$2:$AC$1812)) *
        (IM!$X$2:$X$1812&gt;=$A$1) *
        (IM!$X$2:$X$1812&lt;=$B$1)*(W136="HUB")
    ) &gt; 0
), "HUB", "")</f>
        <v/>
      </c>
      <c r="O136" s="349">
        <f>IF(I136="","未到店",
IF(AND(S136&gt;I136, R136="STAR", NOT(AND(G136&lt;&gt;"萊到店 WebPOS", Q136&lt;&gt;"EDC"))), "完工已補裝",
IF(AND(G136&lt;&gt;"萊到店 WebPOS", Q136&lt;&gt;"EDC"), "EDC異常",
IF(AND(W136="HUB", N136=""), "HUB異常",
IF(OR(AND(Z136="STAR", R136="STAR"), AND(Z136&lt;&gt;"STAR", R136="")), "已完工", "STAR異常")
))))</f>
        <v/>
      </c>
      <c r="P136" s="225">
        <f>(TEXT(I136,"yyyymmdd"))&amp;$S$2&amp;A136&amp;$S$2&amp;B136&amp;$Q$2</f>
        <v/>
      </c>
      <c r="Q136" s="335">
        <f t="array" ref="Q136">IF(AND(SUMPRODUCT((IM!$F$2:$F$1812=A136)*(ISNUMBER(SEARCH("EDC", IM!$AC$2:$AC$1812))))&gt;0), "EDC", "")</f>
        <v/>
      </c>
      <c r="R136" s="336">
        <f t="array" ref="R136">IF(AND(SUMPRODUCT((IM!$F$2:$F$1812=A136)*(ISNUMBER(SEARCH("STAR", IM!$AC$2:$AC$1812))))&gt;0), "STAR", "")</f>
        <v/>
      </c>
      <c r="S136" s="337">
        <f t="array" ref="S136">IFERROR(INDEX(IM!$X$2:$X$595, MATCH(1, (IM!$F$2:$F$595=A136) * (ISNUMBER(SEARCH($D$1, IM!$AC$2:$AC$595))), 0)), "")</f>
        <v/>
      </c>
      <c r="T136" s="333">
        <f>IF(AND(X136&lt;&gt;"", Y136&lt;&gt;""), 2, IF(OR(X136&lt;&gt;"", Y136&lt;&gt;""), 1, 0))</f>
        <v/>
      </c>
      <c r="U136" s="333" t="n">
        <v>1</v>
      </c>
      <c r="V136" s="351">
        <f>IF(OR(R136="STAR", T136="", U136=""), T136,
"總數：" &amp; T136 &amp; CHAR(10) &amp;
"已維修：" &amp; U136 &amp; CHAR(10) &amp;
"未更換：" &amp; (T136 - U136))</f>
        <v/>
      </c>
      <c r="W136" s="338">
        <f>IF(VLOOKUP(A136,'0919門市清單主檔'!B:E,4,FALSE)=0,"",VLOOKUP(A136,'0919門市清單主檔'!B:E,4,FALSE))</f>
        <v/>
      </c>
      <c r="X136" s="230" t="inlineStr">
        <is>
          <t>8155002435</t>
        </is>
      </c>
      <c r="Y136" s="231" t="inlineStr">
        <is>
          <t>8155002436</t>
        </is>
      </c>
      <c r="Z136" s="231">
        <f>IF(T136&gt;0,"STAR","")</f>
        <v/>
      </c>
    </row>
    <row r="137" ht="15.75" customHeight="1" s="127">
      <c r="A137" s="165" t="n">
        <v>4036</v>
      </c>
      <c r="B137" s="166">
        <f>VLOOKUP(A137,'0919門市清單主檔'!B:C,2,FALSE)</f>
        <v/>
      </c>
      <c r="C137" s="167">
        <f>VLOOKUP($A137,'0919門市清單主檔'!B:V,20,FALSE)</f>
        <v/>
      </c>
      <c r="D137" s="168">
        <f>VLOOKUP($A137,'0919門市清單主檔'!B:V,21,FALSE)</f>
        <v/>
      </c>
      <c r="E137" s="169">
        <f>VLOOKUP(D137,區域表!A:B,2,FALSE)</f>
        <v/>
      </c>
      <c r="F137" s="170">
        <f>IFERROR(IF(VLOOKUP(A137,門市狀態!A:D,4,FALSE)=0,"",VLOOKUP(A137,門市狀態!A:D,4,FALSE)),"")</f>
        <v/>
      </c>
      <c r="G137" s="171" t="n"/>
      <c r="H137" s="172">
        <f>IF(I137&gt;0,(TEXT(I137,"yyyymmdd")&amp;$S$2&amp;A137&amp;$S$2&amp;B137&amp;$Q$2),"")</f>
        <v/>
      </c>
      <c r="I137" s="175">
        <f t="array" ref="I137">IF(AND(SUMPRODUCT((IM!$F$2:$F$1812=A137)*(ISNUMBER(SEARCH("PMQ2", IM!$AC$2:$AC$1812))))&gt;0), "PMQ2", "")</f>
        <v/>
      </c>
      <c r="J137" s="174">
        <f t="array" ref="J137">IFERROR(INDEX(IM!$AM$2:$AM$9964, MATCH(1, (IM!$F$2:$F$9964=A137) * (ISNUMBER(SEARCH($C$1, IM!$AC$2:$AC$9964))), 0)), "")</f>
        <v/>
      </c>
      <c r="K137" s="145">
        <f t="array" ref="K137">SUMPRODUCT((IM!$F$2:$F$9812=A137)*(IM!$AD$2:$AD$9812="O")*(ISNUMBER(SEARCH("PMQ2", IM!$AC$2:$AC$9812))))</f>
        <v/>
      </c>
      <c r="L137" s="208">
        <f t="array" ref="L137">IF(K137&gt;0,IFERROR(HYPERLINK("#'IM'!AC"&amp;MATCH(1,(IM!$F$1:$F$7512=A137)*(ISNUMBER(SEARCH("PMQ2",IM!$AC$1:$AC$7512))),0),"檢核"),"未登錄"),"")</f>
        <v/>
      </c>
      <c r="M137" s="347">
        <f>Q137&amp;IF(R137&lt;&gt;"",$P$2,"")&amp;R137</f>
        <v/>
      </c>
      <c r="N137" s="318">
        <f t="array" ref="N137">IF(AND(
    SUMPRODUCT(
        (IM!$F$2:$F$1812=A137) *
        ISNUMBER(SEARCH("HUB", IM!$AC$2:$AC$1812)) *
        (IM!$X$2:$X$1812&gt;=$A$1) *
        (IM!$X$2:$X$1812&lt;=$B$1)*(W137="HUB")
    ) &gt; 0
), "HUB", "")</f>
        <v/>
      </c>
      <c r="O137" s="349">
        <f>IF(I137="","未到店",
IF(AND(S137&gt;I137, R137="STAR", NOT(AND(G137&lt;&gt;"萊到店 WebPOS", Q137&lt;&gt;"EDC"))), "完工已補裝",
IF(AND(G137&lt;&gt;"萊到店 WebPOS", Q137&lt;&gt;"EDC"), "EDC異常",
IF(AND(W137="HUB", N137=""), "HUB異常",
IF(OR(AND(Z137="STAR", R137="STAR"), AND(Z137&lt;&gt;"STAR", R137="")), "已完工", "STAR異常")
))))</f>
        <v/>
      </c>
      <c r="P137" s="225">
        <f>(TEXT(I137,"yyyymmdd"))&amp;$S$2&amp;A137&amp;$S$2&amp;B137&amp;$Q$2</f>
        <v/>
      </c>
      <c r="Q137" s="335">
        <f t="array" ref="Q137">IF(AND(SUMPRODUCT((IM!$F$2:$F$1812=A137)*(ISNUMBER(SEARCH("EDC", IM!$AC$2:$AC$1812))))&gt;0), "EDC", "")</f>
        <v/>
      </c>
      <c r="R137" s="336">
        <f t="array" ref="R137">IF(AND(SUMPRODUCT((IM!$F$2:$F$1812=A137)*(ISNUMBER(SEARCH("STAR", IM!$AC$2:$AC$1812))))&gt;0), "STAR", "")</f>
        <v/>
      </c>
      <c r="S137" s="337">
        <f t="array" ref="S137">IFERROR(INDEX(IM!$X$2:$X$595, MATCH(1, (IM!$F$2:$F$595=A137) * (ISNUMBER(SEARCH($D$1, IM!$AC$2:$AC$595))), 0)), "")</f>
        <v/>
      </c>
      <c r="T137" s="333">
        <f>IF(AND(X137&lt;&gt;"", Y137&lt;&gt;""), 2, IF(OR(X137&lt;&gt;"", Y137&lt;&gt;""), 1, 0))</f>
        <v/>
      </c>
      <c r="U137" s="333" t="n"/>
      <c r="V137" s="351">
        <f>IF(OR(R137="STAR", T137="", U137=""), T137,
"總數：" &amp; T137 &amp; CHAR(10) &amp;
"已維修：" &amp; U137 &amp; CHAR(10) &amp;
"未更換：" &amp; (T137 - U137))</f>
        <v/>
      </c>
      <c r="W137" s="338">
        <f>IF(VLOOKUP(A137,'0919門市清單主檔'!B:E,4,FALSE)=0,"",VLOOKUP(A137,'0919門市清單主檔'!B:E,4,FALSE))</f>
        <v/>
      </c>
      <c r="X137" s="230" t="inlineStr">
        <is>
          <t>8155001267</t>
        </is>
      </c>
      <c r="Y137" s="231" t="n"/>
      <c r="Z137" s="231">
        <f>IF(T137&gt;0,"STAR","")</f>
        <v/>
      </c>
    </row>
    <row r="138" ht="15.75" customHeight="1" s="127">
      <c r="A138" s="165" t="n">
        <v>2301</v>
      </c>
      <c r="B138" s="166">
        <f>VLOOKUP(A138,'0919門市清單主檔'!B:C,2,FALSE)</f>
        <v/>
      </c>
      <c r="C138" s="167">
        <f>VLOOKUP($A138,'0919門市清單主檔'!B:V,20,FALSE)</f>
        <v/>
      </c>
      <c r="D138" s="168">
        <f>VLOOKUP($A138,'0919門市清單主檔'!B:V,21,FALSE)</f>
        <v/>
      </c>
      <c r="E138" s="169">
        <f>VLOOKUP(D138,區域表!A:B,2,FALSE)</f>
        <v/>
      </c>
      <c r="F138" s="170">
        <f>IFERROR(IF(VLOOKUP(A138,門市狀態!A:D,4,FALSE)=0,"",VLOOKUP(A138,門市狀態!A:D,4,FALSE)),"")</f>
        <v/>
      </c>
      <c r="G138" s="171" t="n"/>
      <c r="H138" s="172">
        <f>IF(I138&gt;0,(TEXT(I138,"yyyymmdd")&amp;$S$2&amp;A138&amp;$S$2&amp;B138&amp;$Q$2),"")</f>
        <v/>
      </c>
      <c r="I138" s="175">
        <f t="array" ref="I138">IF(AND(SUMPRODUCT((IM!$F$2:$F$1812=A138)*(ISNUMBER(SEARCH("PMQ2", IM!$AC$2:$AC$1812))))&gt;0), "PMQ2", "")</f>
        <v/>
      </c>
      <c r="J138" s="174">
        <f t="array" ref="J138">IFERROR(INDEX(IM!$AM$2:$AM$9964, MATCH(1, (IM!$F$2:$F$9964=A138) * (ISNUMBER(SEARCH($C$1, IM!$AC$2:$AC$9964))), 0)), "")</f>
        <v/>
      </c>
      <c r="K138" s="145">
        <f t="array" ref="K138">SUMPRODUCT((IM!$F$2:$F$9812=A138)*(IM!$AD$2:$AD$9812="O")*(ISNUMBER(SEARCH("PMQ2", IM!$AC$2:$AC$9812))))</f>
        <v/>
      </c>
      <c r="L138" s="208">
        <f t="array" ref="L138">IF(K138&gt;0,IFERROR(HYPERLINK("#'IM'!AC"&amp;MATCH(1,(IM!$F$1:$F$7512=A138)*(ISNUMBER(SEARCH("PMQ2",IM!$AC$1:$AC$7512))),0),"檢核"),"未登錄"),"")</f>
        <v/>
      </c>
      <c r="M138" s="347">
        <f>Q138&amp;IF(R138&lt;&gt;"",$P$2,"")&amp;R138</f>
        <v/>
      </c>
      <c r="N138" s="318">
        <f t="array" ref="N138">IF(AND(
    SUMPRODUCT(
        (IM!$F$2:$F$1812=A138) *
        ISNUMBER(SEARCH("HUB", IM!$AC$2:$AC$1812)) *
        (IM!$X$2:$X$1812&gt;=$A$1) *
        (IM!$X$2:$X$1812&lt;=$B$1)*(W138="HUB")
    ) &gt; 0
), "HUB", "")</f>
        <v/>
      </c>
      <c r="O138" s="349">
        <f>IF(I138="","未到店",
IF(AND(S138&gt;I138, R138="STAR", NOT(AND(G138&lt;&gt;"萊到店 WebPOS", Q138&lt;&gt;"EDC"))), "完工已補裝",
IF(AND(G138&lt;&gt;"萊到店 WebPOS", Q138&lt;&gt;"EDC"), "EDC異常",
IF(AND(W138="HUB", N138=""), "HUB異常",
IF(OR(AND(Z138="STAR", R138="STAR"), AND(Z138&lt;&gt;"STAR", R138="")), "已完工", "STAR異常")
))))</f>
        <v/>
      </c>
      <c r="P138" s="225">
        <f>(TEXT(I138,"yyyymmdd"))&amp;$S$2&amp;A138&amp;$S$2&amp;B138&amp;$Q$2</f>
        <v/>
      </c>
      <c r="Q138" s="335">
        <f t="array" ref="Q138">IF(AND(SUMPRODUCT((IM!$F$2:$F$1812=A138)*(ISNUMBER(SEARCH("EDC", IM!$AC$2:$AC$1812))))&gt;0), "EDC", "")</f>
        <v/>
      </c>
      <c r="R138" s="336">
        <f t="array" ref="R138">IF(AND(SUMPRODUCT((IM!$F$2:$F$1812=A138)*(ISNUMBER(SEARCH("STAR", IM!$AC$2:$AC$1812))))&gt;0), "STAR", "")</f>
        <v/>
      </c>
      <c r="S138" s="337">
        <f t="array" ref="S138">IFERROR(INDEX(IM!$X$2:$X$595, MATCH(1, (IM!$F$2:$F$595=A138) * (ISNUMBER(SEARCH($D$1, IM!$AC$2:$AC$595))), 0)), "")</f>
        <v/>
      </c>
      <c r="T138" s="333">
        <f>IF(AND(X138&lt;&gt;"", Y138&lt;&gt;""), 2, IF(OR(X138&lt;&gt;"", Y138&lt;&gt;""), 1, 0))</f>
        <v/>
      </c>
      <c r="U138" s="333" t="n"/>
      <c r="V138" s="351">
        <f>IF(OR(R138="STAR", T138="", U138=""), T138,
"總數：" &amp; T138 &amp; CHAR(10) &amp;
"已維修：" &amp; U138 &amp; CHAR(10) &amp;
"未更換：" &amp; (T138 - U138))</f>
        <v/>
      </c>
      <c r="W138" s="338">
        <f>IF(VLOOKUP(A138,'0919門市清單主檔'!B:E,4,FALSE)=0,"",VLOOKUP(A138,'0919門市清單主檔'!B:E,4,FALSE))</f>
        <v/>
      </c>
      <c r="X138" s="230" t="inlineStr">
        <is>
          <t>8155002374</t>
        </is>
      </c>
      <c r="Y138" s="231" t="inlineStr">
        <is>
          <t>8155000146</t>
        </is>
      </c>
      <c r="Z138" s="231">
        <f>IF(T138&gt;0,"STAR","")</f>
        <v/>
      </c>
    </row>
    <row r="139" ht="15.75" customHeight="1" s="127">
      <c r="A139" s="165" t="n">
        <v>4923</v>
      </c>
      <c r="B139" s="166">
        <f>VLOOKUP(A139,'0919門市清單主檔'!B:C,2,FALSE)</f>
        <v/>
      </c>
      <c r="C139" s="167">
        <f>VLOOKUP($A139,'0919門市清單主檔'!B:V,20,FALSE)</f>
        <v/>
      </c>
      <c r="D139" s="168">
        <f>VLOOKUP($A139,'0919門市清單主檔'!B:V,21,FALSE)</f>
        <v/>
      </c>
      <c r="E139" s="169">
        <f>VLOOKUP(D139,區域表!A:B,2,FALSE)</f>
        <v/>
      </c>
      <c r="F139" s="170">
        <f>IFERROR(IF(VLOOKUP(A139,門市狀態!A:D,4,FALSE)=0,"",VLOOKUP(A139,門市狀態!A:D,4,FALSE)),"")</f>
        <v/>
      </c>
      <c r="G139" s="171" t="n"/>
      <c r="H139" s="172">
        <f>IF(I139&gt;0,(TEXT(I139,"yyyymmdd")&amp;$S$2&amp;A139&amp;$S$2&amp;B139&amp;$Q$2),"")</f>
        <v/>
      </c>
      <c r="I139" s="175">
        <f t="array" ref="I139">IF(AND(SUMPRODUCT((IM!$F$2:$F$1812=A139)*(ISNUMBER(SEARCH("PMQ2", IM!$AC$2:$AC$1812))))&gt;0), "PMQ2", "")</f>
        <v/>
      </c>
      <c r="J139" s="174">
        <f t="array" ref="J139">IFERROR(INDEX(IM!$AM$2:$AM$9964, MATCH(1, (IM!$F$2:$F$9964=A139) * (ISNUMBER(SEARCH($C$1, IM!$AC$2:$AC$9964))), 0)), "")</f>
        <v/>
      </c>
      <c r="K139" s="145">
        <f t="array" ref="K139">SUMPRODUCT((IM!$F$2:$F$9812=A139)*(IM!$AD$2:$AD$9812="O")*(ISNUMBER(SEARCH("PMQ2", IM!$AC$2:$AC$9812))))</f>
        <v/>
      </c>
      <c r="L139" s="208">
        <f t="array" ref="L139">IF(K139&gt;0,IFERROR(HYPERLINK("#'IM'!AC"&amp;MATCH(1,(IM!$F$1:$F$7512=A139)*(ISNUMBER(SEARCH("PMQ2",IM!$AC$1:$AC$7512))),0),"檢核"),"未登錄"),"")</f>
        <v/>
      </c>
      <c r="M139" s="347">
        <f>Q139&amp;IF(R139&lt;&gt;"",$P$2,"")&amp;R139</f>
        <v/>
      </c>
      <c r="N139" s="318">
        <f t="array" ref="N139">IF(AND(
    SUMPRODUCT(
        (IM!$F$2:$F$1812=A139) *
        ISNUMBER(SEARCH("HUB", IM!$AC$2:$AC$1812)) *
        (IM!$X$2:$X$1812&gt;=$A$1) *
        (IM!$X$2:$X$1812&lt;=$B$1)*(W139="HUB")
    ) &gt; 0
), "HUB", "")</f>
        <v/>
      </c>
      <c r="O139" s="349">
        <f>IF(I139="","未到店",
IF(AND(S139&gt;I139, R139="STAR", NOT(AND(G139&lt;&gt;"萊到店 WebPOS", Q139&lt;&gt;"EDC"))), "完工已補裝",
IF(AND(G139&lt;&gt;"萊到店 WebPOS", Q139&lt;&gt;"EDC"), "EDC異常",
IF(AND(W139="HUB", N139=""), "HUB異常",
IF(OR(AND(Z139="STAR", R139="STAR"), AND(Z139&lt;&gt;"STAR", R139="")), "已完工", "STAR異常")
))))</f>
        <v/>
      </c>
      <c r="P139" s="225">
        <f>(TEXT(I139,"yyyymmdd"))&amp;$S$2&amp;A139&amp;$S$2&amp;B139&amp;$Q$2</f>
        <v/>
      </c>
      <c r="Q139" s="335">
        <f t="array" ref="Q139">IF(AND(SUMPRODUCT((IM!$F$2:$F$1812=A139)*(ISNUMBER(SEARCH("EDC", IM!$AC$2:$AC$1812))))&gt;0), "EDC", "")</f>
        <v/>
      </c>
      <c r="R139" s="336">
        <f t="array" ref="R139">IF(AND(SUMPRODUCT((IM!$F$2:$F$1812=A139)*(ISNUMBER(SEARCH("STAR", IM!$AC$2:$AC$1812))))&gt;0), "STAR", "")</f>
        <v/>
      </c>
      <c r="S139" s="337">
        <f t="array" ref="S139">IFERROR(INDEX(IM!$X$2:$X$595, MATCH(1, (IM!$F$2:$F$595=A139) * (ISNUMBER(SEARCH($D$1, IM!$AC$2:$AC$595))), 0)), "")</f>
        <v/>
      </c>
      <c r="T139" s="333">
        <f>IF(AND(X139&lt;&gt;"", Y139&lt;&gt;""), 2, IF(OR(X139&lt;&gt;"", Y139&lt;&gt;""), 1, 0))</f>
        <v/>
      </c>
      <c r="U139" s="333" t="n"/>
      <c r="V139" s="351">
        <f>IF(OR(R139="STAR", T139="", U139=""), T139,
"總數：" &amp; T139 &amp; CHAR(10) &amp;
"已維修：" &amp; U139 &amp; CHAR(10) &amp;
"未更換：" &amp; (T139 - U139))</f>
        <v/>
      </c>
      <c r="W139" s="338">
        <f>IF(VLOOKUP(A139,'0919門市清單主檔'!B:E,4,FALSE)=0,"",VLOOKUP(A139,'0919門市清單主檔'!B:E,4,FALSE))</f>
        <v/>
      </c>
      <c r="Y139" s="231" t="inlineStr">
        <is>
          <t>8155002473</t>
        </is>
      </c>
      <c r="Z139" s="231">
        <f>IF(T139&gt;0,"STAR","")</f>
        <v/>
      </c>
    </row>
    <row r="140" ht="15.75" customHeight="1" s="127">
      <c r="A140" s="165" t="n">
        <v>5057</v>
      </c>
      <c r="B140" s="166">
        <f>VLOOKUP(A140,'0919門市清單主檔'!B:C,2,FALSE)</f>
        <v/>
      </c>
      <c r="C140" s="167">
        <f>VLOOKUP($A140,'0919門市清單主檔'!B:V,20,FALSE)</f>
        <v/>
      </c>
      <c r="D140" s="168">
        <f>VLOOKUP($A140,'0919門市清單主檔'!B:V,21,FALSE)</f>
        <v/>
      </c>
      <c r="E140" s="169">
        <f>VLOOKUP(D140,區域表!A:B,2,FALSE)</f>
        <v/>
      </c>
      <c r="F140" s="170">
        <f>IFERROR(IF(VLOOKUP(A140,門市狀態!A:D,4,FALSE)=0,"",VLOOKUP(A140,門市狀態!A:D,4,FALSE)),"")</f>
        <v/>
      </c>
      <c r="G140" s="171" t="n"/>
      <c r="H140" s="172">
        <f>IF(I140&gt;0,(TEXT(I140,"yyyymmdd")&amp;$S$2&amp;A140&amp;$S$2&amp;B140&amp;$Q$2),"")</f>
        <v/>
      </c>
      <c r="I140" s="175">
        <f t="array" ref="I140">IF(AND(SUMPRODUCT((IM!$F$2:$F$1812=A140)*(ISNUMBER(SEARCH("PMQ2", IM!$AC$2:$AC$1812))))&gt;0), "PMQ2", "")</f>
        <v/>
      </c>
      <c r="J140" s="174">
        <f t="array" ref="J140">IFERROR(INDEX(IM!$AM$2:$AM$9964, MATCH(1, (IM!$F$2:$F$9964=A140) * (ISNUMBER(SEARCH($C$1, IM!$AC$2:$AC$9964))), 0)), "")</f>
        <v/>
      </c>
      <c r="K140" s="145">
        <f t="array" ref="K140">SUMPRODUCT((IM!$F$2:$F$9812=A140)*(IM!$AD$2:$AD$9812="O")*(ISNUMBER(SEARCH("PMQ2", IM!$AC$2:$AC$9812))))</f>
        <v/>
      </c>
      <c r="L140" s="208">
        <f t="array" ref="L140">IF(K140&gt;0,IFERROR(HYPERLINK("#'IM'!AC"&amp;MATCH(1,(IM!$F$1:$F$7512=A140)*(ISNUMBER(SEARCH("PMQ2",IM!$AC$1:$AC$7512))),0),"檢核"),"未登錄"),"")</f>
        <v/>
      </c>
      <c r="M140" s="347">
        <f>Q140&amp;IF(R140&lt;&gt;"",$P$2,"")&amp;R140</f>
        <v/>
      </c>
      <c r="N140" s="318">
        <f t="array" ref="N140">IF(AND(
    SUMPRODUCT(
        (IM!$F$2:$F$1812=A140) *
        ISNUMBER(SEARCH("HUB", IM!$AC$2:$AC$1812)) *
        (IM!$X$2:$X$1812&gt;=$A$1) *
        (IM!$X$2:$X$1812&lt;=$B$1)*(W140="HUB")
    ) &gt; 0
), "HUB", "")</f>
        <v/>
      </c>
      <c r="O140" s="349">
        <f>IF(I140="","未到店",
IF(AND(S140&gt;I140, R140="STAR", NOT(AND(G140&lt;&gt;"萊到店 WebPOS", Q140&lt;&gt;"EDC"))), "完工已補裝",
IF(AND(G140&lt;&gt;"萊到店 WebPOS", Q140&lt;&gt;"EDC"), "EDC異常",
IF(AND(W140="HUB", N140=""), "HUB異常",
IF(OR(AND(Z140="STAR", R140="STAR"), AND(Z140&lt;&gt;"STAR", R140="")), "已完工", "STAR異常")
))))</f>
        <v/>
      </c>
      <c r="P140" s="225">
        <f>(TEXT(I140,"yyyymmdd"))&amp;$S$2&amp;A140&amp;$S$2&amp;B140&amp;$Q$2</f>
        <v/>
      </c>
      <c r="Q140" s="335">
        <f t="array" ref="Q140">IF(AND(SUMPRODUCT((IM!$F$2:$F$1812=A140)*(ISNUMBER(SEARCH("EDC", IM!$AC$2:$AC$1812))))&gt;0), "EDC", "")</f>
        <v/>
      </c>
      <c r="R140" s="336">
        <f t="array" ref="R140">IF(AND(SUMPRODUCT((IM!$F$2:$F$1812=A140)*(ISNUMBER(SEARCH("STAR", IM!$AC$2:$AC$1812))))&gt;0), "STAR", "")</f>
        <v/>
      </c>
      <c r="S140" s="337">
        <f t="array" ref="S140">IFERROR(INDEX(IM!$X$2:$X$595, MATCH(1, (IM!$F$2:$F$595=A140) * (ISNUMBER(SEARCH($D$1, IM!$AC$2:$AC$595))), 0)), "")</f>
        <v/>
      </c>
      <c r="T140" s="333">
        <f>IF(AND(X140&lt;&gt;"", Y140&lt;&gt;""), 2, IF(OR(X140&lt;&gt;"", Y140&lt;&gt;""), 1, 0))</f>
        <v/>
      </c>
      <c r="U140" s="333" t="n"/>
      <c r="V140" s="351">
        <f>IF(OR(R140="STAR", T140="", U140=""), T140,
"總數：" &amp; T140 &amp; CHAR(10) &amp;
"已維修：" &amp; U140 &amp; CHAR(10) &amp;
"未更換：" &amp; (T140 - U140))</f>
        <v/>
      </c>
      <c r="W140" s="338">
        <f>IF(VLOOKUP(A140,'0919門市清單主檔'!B:E,4,FALSE)=0,"",VLOOKUP(A140,'0919門市清單主檔'!B:E,4,FALSE))</f>
        <v/>
      </c>
      <c r="X140" s="230" t="inlineStr">
        <is>
          <t>8155002177</t>
        </is>
      </c>
      <c r="Y140" s="231" t="inlineStr">
        <is>
          <t>8155000123</t>
        </is>
      </c>
      <c r="Z140" s="231">
        <f>IF(T140&gt;0,"STAR","")</f>
        <v/>
      </c>
    </row>
    <row r="141" ht="15.75" customHeight="1" s="127">
      <c r="A141" s="165" t="n">
        <v>3380</v>
      </c>
      <c r="B141" s="166">
        <f>VLOOKUP(A141,'0919門市清單主檔'!B:C,2,FALSE)</f>
        <v/>
      </c>
      <c r="C141" s="167">
        <f>VLOOKUP($A141,'0919門市清單主檔'!B:V,20,FALSE)</f>
        <v/>
      </c>
      <c r="D141" s="168">
        <f>VLOOKUP($A141,'0919門市清單主檔'!B:V,21,FALSE)</f>
        <v/>
      </c>
      <c r="E141" s="169">
        <f>VLOOKUP(D141,區域表!A:B,2,FALSE)</f>
        <v/>
      </c>
      <c r="F141" s="170">
        <f>IFERROR(IF(VLOOKUP(A141,門市狀態!A:D,4,FALSE)=0,"",VLOOKUP(A141,門市狀態!A:D,4,FALSE)),"")</f>
        <v/>
      </c>
      <c r="G141" s="171" t="n"/>
      <c r="H141" s="172">
        <f>IF(I141&gt;0,(TEXT(I141,"yyyymmdd")&amp;$S$2&amp;A141&amp;$S$2&amp;B141&amp;$Q$2),"")</f>
        <v/>
      </c>
      <c r="I141" s="175">
        <f t="array" ref="I141">IF(AND(SUMPRODUCT((IM!$F$2:$F$1812=A141)*(ISNUMBER(SEARCH("PMQ2", IM!$AC$2:$AC$1812))))&gt;0), "PMQ2", "")</f>
        <v/>
      </c>
      <c r="J141" s="174">
        <f t="array" ref="J141">IFERROR(INDEX(IM!$AM$2:$AM$9964, MATCH(1, (IM!$F$2:$F$9964=A141) * (ISNUMBER(SEARCH($C$1, IM!$AC$2:$AC$9964))), 0)), "")</f>
        <v/>
      </c>
      <c r="K141" s="145">
        <f t="array" ref="K141">SUMPRODUCT((IM!$F$2:$F$9812=A141)*(IM!$AD$2:$AD$9812="O")*(ISNUMBER(SEARCH("PMQ2", IM!$AC$2:$AC$9812))))</f>
        <v/>
      </c>
      <c r="L141" s="208">
        <f t="array" ref="L141">IF(K141&gt;0,IFERROR(HYPERLINK("#'IM'!AC"&amp;MATCH(1,(IM!$F$1:$F$7512=A141)*(ISNUMBER(SEARCH("PMQ2",IM!$AC$1:$AC$7512))),0),"檢核"),"未登錄"),"")</f>
        <v/>
      </c>
      <c r="M141" s="347">
        <f>Q141&amp;IF(R141&lt;&gt;"",$P$2,"")&amp;R141</f>
        <v/>
      </c>
      <c r="N141" s="318">
        <f t="array" ref="N141">IF(AND(
    SUMPRODUCT(
        (IM!$F$2:$F$1812=A141) *
        ISNUMBER(SEARCH("HUB", IM!$AC$2:$AC$1812)) *
        (IM!$X$2:$X$1812&gt;=$A$1) *
        (IM!$X$2:$X$1812&lt;=$B$1)*(W141="HUB")
    ) &gt; 0
), "HUB", "")</f>
        <v/>
      </c>
      <c r="O141" s="349">
        <f>IF(I141="","未到店",
IF(AND(S141&gt;I141, R141="STAR", NOT(AND(G141&lt;&gt;"萊到店 WebPOS", Q141&lt;&gt;"EDC"))), "完工已補裝",
IF(AND(G141&lt;&gt;"萊到店 WebPOS", Q141&lt;&gt;"EDC"), "EDC異常",
IF(AND(W141="HUB", N141=""), "HUB異常",
IF(OR(AND(Z141="STAR", R141="STAR"), AND(Z141&lt;&gt;"STAR", R141="")), "已完工", "STAR異常")
))))</f>
        <v/>
      </c>
      <c r="P141" s="225">
        <f>(TEXT(I141,"yyyymmdd"))&amp;$S$2&amp;A141&amp;$S$2&amp;B141&amp;$Q$2</f>
        <v/>
      </c>
      <c r="Q141" s="335">
        <f t="array" ref="Q141">IF(AND(SUMPRODUCT((IM!$F$2:$F$1812=A141)*(ISNUMBER(SEARCH("EDC", IM!$AC$2:$AC$1812))))&gt;0), "EDC", "")</f>
        <v/>
      </c>
      <c r="R141" s="336">
        <f t="array" ref="R141">IF(AND(SUMPRODUCT((IM!$F$2:$F$1812=A141)*(ISNUMBER(SEARCH("STAR", IM!$AC$2:$AC$1812))))&gt;0), "STAR", "")</f>
        <v/>
      </c>
      <c r="S141" s="337">
        <f t="array" ref="S141">IFERROR(INDEX(IM!$X$2:$X$595, MATCH(1, (IM!$F$2:$F$595=A141) * (ISNUMBER(SEARCH($D$1, IM!$AC$2:$AC$595))), 0)), "")</f>
        <v/>
      </c>
      <c r="T141" s="333">
        <f>IF(AND(X141&lt;&gt;"", Y141&lt;&gt;""), 2, IF(OR(X141&lt;&gt;"", Y141&lt;&gt;""), 1, 0))</f>
        <v/>
      </c>
      <c r="U141" s="333" t="n"/>
      <c r="V141" s="351">
        <f>IF(OR(R141="STAR", T141="", U141=""), T141,
"總數：" &amp; T141 &amp; CHAR(10) &amp;
"已維修：" &amp; U141 &amp; CHAR(10) &amp;
"未更換：" &amp; (T141 - U141))</f>
        <v/>
      </c>
      <c r="W141" s="338">
        <f>IF(VLOOKUP(A141,'0919門市清單主檔'!B:E,4,FALSE)=0,"",VLOOKUP(A141,'0919門市清單主檔'!B:E,4,FALSE))</f>
        <v/>
      </c>
      <c r="Y141" s="231" t="inlineStr">
        <is>
          <t>8155000722</t>
        </is>
      </c>
      <c r="Z141" s="231">
        <f>IF(T141&gt;0,"STAR","")</f>
        <v/>
      </c>
    </row>
    <row r="142" ht="15.75" customHeight="1" s="127">
      <c r="A142" s="165" t="n">
        <v>4167</v>
      </c>
      <c r="B142" s="166">
        <f>VLOOKUP(A142,'0919門市清單主檔'!B:C,2,FALSE)</f>
        <v/>
      </c>
      <c r="C142" s="167">
        <f>VLOOKUP($A142,'0919門市清單主檔'!B:V,20,FALSE)</f>
        <v/>
      </c>
      <c r="D142" s="168">
        <f>VLOOKUP($A142,'0919門市清單主檔'!B:V,21,FALSE)</f>
        <v/>
      </c>
      <c r="E142" s="169">
        <f>VLOOKUP(D142,區域表!A:B,2,FALSE)</f>
        <v/>
      </c>
      <c r="F142" s="170">
        <f>IFERROR(IF(VLOOKUP(A142,門市狀態!A:D,4,FALSE)=0,"",VLOOKUP(A142,門市狀態!A:D,4,FALSE)),"")</f>
        <v/>
      </c>
      <c r="G142" s="171" t="n"/>
      <c r="H142" s="172">
        <f>IF(I142&gt;0,(TEXT(I142,"yyyymmdd")&amp;$S$2&amp;A142&amp;$S$2&amp;B142&amp;$Q$2),"")</f>
        <v/>
      </c>
      <c r="I142" s="175">
        <f t="array" ref="I142">IF(AND(SUMPRODUCT((IM!$F$2:$F$1812=A142)*(ISNUMBER(SEARCH("PMQ2", IM!$AC$2:$AC$1812))))&gt;0), "PMQ2", "")</f>
        <v/>
      </c>
      <c r="J142" s="174">
        <f t="array" ref="J142">IFERROR(INDEX(IM!$AM$2:$AM$9964, MATCH(1, (IM!$F$2:$F$9964=A142) * (ISNUMBER(SEARCH($C$1, IM!$AC$2:$AC$9964))), 0)), "")</f>
        <v/>
      </c>
      <c r="K142" s="145">
        <f t="array" ref="K142">SUMPRODUCT((IM!$F$2:$F$9812=A142)*(IM!$AD$2:$AD$9812="O")*(ISNUMBER(SEARCH("PMQ2", IM!$AC$2:$AC$9812))))</f>
        <v/>
      </c>
      <c r="L142" s="208">
        <f t="array" ref="L142">IF(K142&gt;0,IFERROR(HYPERLINK("#'IM'!AC"&amp;MATCH(1,(IM!$F$1:$F$7512=A142)*(ISNUMBER(SEARCH("PMQ2",IM!$AC$1:$AC$7512))),0),"檢核"),"未登錄"),"")</f>
        <v/>
      </c>
      <c r="M142" s="347">
        <f>Q142&amp;IF(R142&lt;&gt;"",$P$2,"")&amp;R142</f>
        <v/>
      </c>
      <c r="N142" s="318">
        <f t="array" ref="N142">IF(AND(
    SUMPRODUCT(
        (IM!$F$2:$F$1812=A142) *
        ISNUMBER(SEARCH("HUB", IM!$AC$2:$AC$1812)) *
        (IM!$X$2:$X$1812&gt;=$A$1) *
        (IM!$X$2:$X$1812&lt;=$B$1)*(W142="HUB")
    ) &gt; 0
), "HUB", "")</f>
        <v/>
      </c>
      <c r="O142" s="349">
        <f>IF(I142="","未到店",
IF(AND(S142&gt;I142, R142="STAR", NOT(AND(G142&lt;&gt;"萊到店 WebPOS", Q142&lt;&gt;"EDC"))), "完工已補裝",
IF(AND(G142&lt;&gt;"萊到店 WebPOS", Q142&lt;&gt;"EDC"), "EDC異常",
IF(AND(W142="HUB", N142=""), "HUB異常",
IF(OR(AND(Z142="STAR", R142="STAR"), AND(Z142&lt;&gt;"STAR", R142="")), "已完工", "STAR異常")
))))</f>
        <v/>
      </c>
      <c r="P142" s="225">
        <f>(TEXT(I142,"yyyymmdd"))&amp;$S$2&amp;A142&amp;$S$2&amp;B142&amp;$Q$2</f>
        <v/>
      </c>
      <c r="Q142" s="335">
        <f t="array" ref="Q142">IF(AND(SUMPRODUCT((IM!$F$2:$F$1812=A142)*(ISNUMBER(SEARCH("EDC", IM!$AC$2:$AC$1812))))&gt;0), "EDC", "")</f>
        <v/>
      </c>
      <c r="R142" s="336">
        <f t="array" ref="R142">IF(AND(SUMPRODUCT((IM!$F$2:$F$1812=A142)*(ISNUMBER(SEARCH("STAR", IM!$AC$2:$AC$1812))))&gt;0), "STAR", "")</f>
        <v/>
      </c>
      <c r="S142" s="337">
        <f t="array" ref="S142">IFERROR(INDEX(IM!$X$2:$X$595, MATCH(1, (IM!$F$2:$F$595=A142) * (ISNUMBER(SEARCH($D$1, IM!$AC$2:$AC$595))), 0)), "")</f>
        <v/>
      </c>
      <c r="T142" s="333">
        <f>IF(AND(X142&lt;&gt;"", Y142&lt;&gt;""), 2, IF(OR(X142&lt;&gt;"", Y142&lt;&gt;""), 1, 0))</f>
        <v/>
      </c>
      <c r="U142" s="333" t="n"/>
      <c r="V142" s="351">
        <f>IF(OR(R142="STAR", T142="", U142=""), T142,
"總數：" &amp; T142 &amp; CHAR(10) &amp;
"已維修：" &amp; U142 &amp; CHAR(10) &amp;
"未更換：" &amp; (T142 - U142))</f>
        <v/>
      </c>
      <c r="W142" s="338">
        <f>IF(VLOOKUP(A142,'0919門市清單主檔'!B:E,4,FALSE)=0,"",VLOOKUP(A142,'0919門市清單主檔'!B:E,4,FALSE))</f>
        <v/>
      </c>
      <c r="X142" s="230" t="inlineStr">
        <is>
          <t>8155001478</t>
        </is>
      </c>
      <c r="Y142" s="231" t="inlineStr">
        <is>
          <t>8155001479</t>
        </is>
      </c>
      <c r="Z142" s="231">
        <f>IF(T142&gt;0,"STAR","")</f>
        <v/>
      </c>
    </row>
    <row r="143" ht="15.75" customHeight="1" s="127">
      <c r="A143" s="165" t="inlineStr">
        <is>
          <t>D767</t>
        </is>
      </c>
      <c r="B143" s="166">
        <f>VLOOKUP(A143,'0919門市清單主檔'!B:C,2,FALSE)</f>
        <v/>
      </c>
      <c r="C143" s="167">
        <f>VLOOKUP($A143,'0919門市清單主檔'!B:V,20,FALSE)</f>
        <v/>
      </c>
      <c r="D143" s="168">
        <f>VLOOKUP($A143,'0919門市清單主檔'!B:V,21,FALSE)</f>
        <v/>
      </c>
      <c r="E143" s="169">
        <f>VLOOKUP(D143,區域表!A:B,2,FALSE)</f>
        <v/>
      </c>
      <c r="F143" s="170">
        <f>IFERROR(IF(VLOOKUP(A143,門市狀態!A:D,4,FALSE)=0,"",VLOOKUP(A143,門市狀態!A:D,4,FALSE)),"")</f>
        <v/>
      </c>
      <c r="G143" s="171" t="n"/>
      <c r="H143" s="172">
        <f>IF(I143&gt;0,(TEXT(I143,"yyyymmdd")&amp;$S$2&amp;A143&amp;$S$2&amp;B143&amp;$Q$2),"")</f>
        <v/>
      </c>
      <c r="I143" s="175">
        <f t="array" ref="I143">IF(AND(SUMPRODUCT((IM!$F$2:$F$1812=A143)*(ISNUMBER(SEARCH("PMQ2", IM!$AC$2:$AC$1812))))&gt;0), "PMQ2", "")</f>
        <v/>
      </c>
      <c r="J143" s="174">
        <f t="array" ref="J143">IFERROR(INDEX(IM!$AM$2:$AM$9964, MATCH(1, (IM!$F$2:$F$9964=A143) * (ISNUMBER(SEARCH($C$1, IM!$AC$2:$AC$9964))), 0)), "")</f>
        <v/>
      </c>
      <c r="K143" s="145">
        <f t="array" ref="K143">SUMPRODUCT((IM!$F$2:$F$9812=A143)*(IM!$AD$2:$AD$9812="O")*(ISNUMBER(SEARCH("PMQ2", IM!$AC$2:$AC$9812))))</f>
        <v/>
      </c>
      <c r="L143" s="208">
        <f t="array" ref="L143">IF(K143&gt;0,IFERROR(HYPERLINK("#'IM'!AC"&amp;MATCH(1,(IM!$F$1:$F$7512=A143)*(ISNUMBER(SEARCH("PMQ2",IM!$AC$1:$AC$7512))),0),"檢核"),"未登錄"),"")</f>
        <v/>
      </c>
      <c r="M143" s="347">
        <f>Q143&amp;IF(R143&lt;&gt;"",$P$2,"")&amp;R143</f>
        <v/>
      </c>
      <c r="N143" s="318">
        <f t="array" ref="N143">IF(AND(
    SUMPRODUCT(
        (IM!$F$2:$F$1812=A143) *
        ISNUMBER(SEARCH("HUB", IM!$AC$2:$AC$1812)) *
        (IM!$X$2:$X$1812&gt;=$A$1) *
        (IM!$X$2:$X$1812&lt;=$B$1)*(W143="HUB")
    ) &gt; 0
), "HUB", "")</f>
        <v/>
      </c>
      <c r="O143" s="349">
        <f>IF(I143="","未到店",
IF(AND(S143&gt;I143, R143="STAR", NOT(AND(G143&lt;&gt;"萊到店 WebPOS", Q143&lt;&gt;"EDC"))), "完工已補裝",
IF(AND(G143&lt;&gt;"萊到店 WebPOS", Q143&lt;&gt;"EDC"), "EDC異常",
IF(AND(W143="HUB", N143=""), "HUB異常",
IF(OR(AND(Z143="STAR", R143="STAR"), AND(Z143&lt;&gt;"STAR", R143="")), "已完工", "STAR異常")
))))</f>
        <v/>
      </c>
      <c r="P143" s="225">
        <f>(TEXT(I143,"yyyymmdd"))&amp;$S$2&amp;A143&amp;$S$2&amp;B143&amp;$Q$2</f>
        <v/>
      </c>
      <c r="Q143" s="335">
        <f t="array" ref="Q143">IF(AND(SUMPRODUCT((IM!$F$2:$F$1812=A143)*(ISNUMBER(SEARCH("EDC", IM!$AC$2:$AC$1812))))&gt;0), "EDC", "")</f>
        <v/>
      </c>
      <c r="R143" s="336">
        <f t="array" ref="R143">IF(AND(SUMPRODUCT((IM!$F$2:$F$1812=A143)*(ISNUMBER(SEARCH("STAR", IM!$AC$2:$AC$1812))))&gt;0), "STAR", "")</f>
        <v/>
      </c>
      <c r="S143" s="337">
        <f t="array" ref="S143">IFERROR(INDEX(IM!$X$2:$X$595, MATCH(1, (IM!$F$2:$F$595=A143) * (ISNUMBER(SEARCH($D$1, IM!$AC$2:$AC$595))), 0)), "")</f>
        <v/>
      </c>
      <c r="T143" s="333">
        <f>IF(AND(X143&lt;&gt;"", Y143&lt;&gt;""), 2, IF(OR(X143&lt;&gt;"", Y143&lt;&gt;""), 1, 0))</f>
        <v/>
      </c>
      <c r="U143" s="333" t="n"/>
      <c r="V143" s="351">
        <f>IF(OR(R143="STAR", T143="", U143=""), T143,
"總數：" &amp; T143 &amp; CHAR(10) &amp;
"已維修：" &amp; U143 &amp; CHAR(10) &amp;
"未更換：" &amp; (T143 - U143))</f>
        <v/>
      </c>
      <c r="W143" s="338">
        <f>IF(VLOOKUP(A143,'0919門市清單主檔'!B:E,4,FALSE)=0,"",VLOOKUP(A143,'0919門市清單主檔'!B:E,4,FALSE))</f>
        <v/>
      </c>
      <c r="X143" s="230" t="inlineStr">
        <is>
          <t>8155002475</t>
        </is>
      </c>
      <c r="Y143" s="231" t="inlineStr">
        <is>
          <t>8155002476</t>
        </is>
      </c>
      <c r="Z143" s="231">
        <f>IF(T143&gt;0,"STAR","")</f>
        <v/>
      </c>
    </row>
    <row r="144" ht="15.75" customHeight="1" s="127">
      <c r="A144" s="165" t="inlineStr">
        <is>
          <t>D087</t>
        </is>
      </c>
      <c r="B144" s="166">
        <f>VLOOKUP(A144,'0919門市清單主檔'!B:C,2,FALSE)</f>
        <v/>
      </c>
      <c r="C144" s="167">
        <f>VLOOKUP($A144,'0919門市清單主檔'!B:V,20,FALSE)</f>
        <v/>
      </c>
      <c r="D144" s="168">
        <f>VLOOKUP($A144,'0919門市清單主檔'!B:V,21,FALSE)</f>
        <v/>
      </c>
      <c r="E144" s="169">
        <f>VLOOKUP(D144,區域表!A:B,2,FALSE)</f>
        <v/>
      </c>
      <c r="F144" s="170">
        <f>IFERROR(IF(VLOOKUP(A144,門市狀態!A:D,4,FALSE)=0,"",VLOOKUP(A144,門市狀態!A:D,4,FALSE)),"")</f>
        <v/>
      </c>
      <c r="G144" s="171" t="n"/>
      <c r="H144" s="172">
        <f>IF(I144&gt;0,(TEXT(I144,"yyyymmdd")&amp;$S$2&amp;A144&amp;$S$2&amp;B144&amp;$Q$2),"")</f>
        <v/>
      </c>
      <c r="I144" s="175">
        <f t="array" ref="I144">IF(AND(SUMPRODUCT((IM!$F$2:$F$1812=A144)*(ISNUMBER(SEARCH("PMQ2", IM!$AC$2:$AC$1812))))&gt;0), "PMQ2", "")</f>
        <v/>
      </c>
      <c r="J144" s="174">
        <f t="array" ref="J144">IFERROR(INDEX(IM!$AM$2:$AM$9964, MATCH(1, (IM!$F$2:$F$9964=A144) * (ISNUMBER(SEARCH($C$1, IM!$AC$2:$AC$9964))), 0)), "")</f>
        <v/>
      </c>
      <c r="K144" s="145">
        <f t="array" ref="K144">SUMPRODUCT((IM!$F$2:$F$9812=A144)*(IM!$AD$2:$AD$9812="O")*(ISNUMBER(SEARCH("PMQ2", IM!$AC$2:$AC$9812))))</f>
        <v/>
      </c>
      <c r="L144" s="208">
        <f t="array" ref="L144">IF(K144&gt;0,IFERROR(HYPERLINK("#'IM'!AC"&amp;MATCH(1,(IM!$F$1:$F$7512=A144)*(ISNUMBER(SEARCH("PMQ2",IM!$AC$1:$AC$7512))),0),"檢核"),"未登錄"),"")</f>
        <v/>
      </c>
      <c r="M144" s="347">
        <f>Q144&amp;IF(R144&lt;&gt;"",$P$2,"")&amp;R144</f>
        <v/>
      </c>
      <c r="N144" s="318">
        <f t="array" ref="N144">IF(AND(
    SUMPRODUCT(
        (IM!$F$2:$F$1812=A144) *
        ISNUMBER(SEARCH("HUB", IM!$AC$2:$AC$1812)) *
        (IM!$X$2:$X$1812&gt;=$A$1) *
        (IM!$X$2:$X$1812&lt;=$B$1)*(W144="HUB")
    ) &gt; 0
), "HUB", "")</f>
        <v/>
      </c>
      <c r="O144" s="349">
        <f>IF(I144="","未到店",
IF(AND(S144&gt;I144, R144="STAR", NOT(AND(G144&lt;&gt;"萊到店 WebPOS", Q144&lt;&gt;"EDC"))), "完工已補裝",
IF(AND(G144&lt;&gt;"萊到店 WebPOS", Q144&lt;&gt;"EDC"), "EDC異常",
IF(AND(W144="HUB", N144=""), "HUB異常",
IF(OR(AND(Z144="STAR", R144="STAR"), AND(Z144&lt;&gt;"STAR", R144="")), "已完工", "STAR異常")
))))</f>
        <v/>
      </c>
      <c r="P144" s="225">
        <f>(TEXT(I144,"yyyymmdd"))&amp;$S$2&amp;A144&amp;$S$2&amp;B144&amp;$Q$2</f>
        <v/>
      </c>
      <c r="Q144" s="335">
        <f t="array" ref="Q144">IF(AND(SUMPRODUCT((IM!$F$2:$F$1812=A144)*(ISNUMBER(SEARCH("EDC", IM!$AC$2:$AC$1812))))&gt;0), "EDC", "")</f>
        <v/>
      </c>
      <c r="R144" s="336">
        <f t="array" ref="R144">IF(AND(SUMPRODUCT((IM!$F$2:$F$1812=A144)*(ISNUMBER(SEARCH("STAR", IM!$AC$2:$AC$1812))))&gt;0), "STAR", "")</f>
        <v/>
      </c>
      <c r="S144" s="337">
        <f t="array" ref="S144">IFERROR(INDEX(IM!$X$2:$X$595, MATCH(1, (IM!$F$2:$F$595=A144) * (ISNUMBER(SEARCH($D$1, IM!$AC$2:$AC$595))), 0)), "")</f>
        <v/>
      </c>
      <c r="T144" s="333">
        <f>IF(AND(X144&lt;&gt;"", Y144&lt;&gt;""), 2, IF(OR(X144&lt;&gt;"", Y144&lt;&gt;""), 1, 0))</f>
        <v/>
      </c>
      <c r="U144" s="333" t="n"/>
      <c r="V144" s="351">
        <f>IF(OR(R144="STAR", T144="", U144=""), T144,
"總數：" &amp; T144 &amp; CHAR(10) &amp;
"已維修：" &amp; U144 &amp; CHAR(10) &amp;
"未更換：" &amp; (T144 - U144))</f>
        <v/>
      </c>
      <c r="W144" s="338">
        <f>IF(VLOOKUP(A144,'0919門市清單主檔'!B:E,4,FALSE)=0,"",VLOOKUP(A144,'0919門市清單主檔'!B:E,4,FALSE))</f>
        <v/>
      </c>
      <c r="Y144" s="231" t="inlineStr">
        <is>
          <t>8155002430</t>
        </is>
      </c>
      <c r="Z144" s="231">
        <f>IF(T144&gt;0,"STAR","")</f>
        <v/>
      </c>
    </row>
    <row r="145" ht="15.75" customHeight="1" s="127">
      <c r="A145" s="165" t="n">
        <v>4483</v>
      </c>
      <c r="B145" s="166">
        <f>VLOOKUP(A145,'0919門市清單主檔'!B:C,2,FALSE)</f>
        <v/>
      </c>
      <c r="C145" s="167">
        <f>VLOOKUP($A145,'0919門市清單主檔'!B:V,20,FALSE)</f>
        <v/>
      </c>
      <c r="D145" s="168">
        <f>VLOOKUP($A145,'0919門市清單主檔'!B:V,21,FALSE)</f>
        <v/>
      </c>
      <c r="E145" s="169">
        <f>VLOOKUP(D145,區域表!A:B,2,FALSE)</f>
        <v/>
      </c>
      <c r="F145" s="170">
        <f>IFERROR(IF(VLOOKUP(A145,門市狀態!A:D,4,FALSE)=0,"",VLOOKUP(A145,門市狀態!A:D,4,FALSE)),"")</f>
        <v/>
      </c>
      <c r="G145" s="171" t="n"/>
      <c r="H145" s="172">
        <f>IF(I145&gt;0,(TEXT(I145,"yyyymmdd")&amp;$S$2&amp;A145&amp;$S$2&amp;B145&amp;$Q$2),"")</f>
        <v/>
      </c>
      <c r="I145" s="175">
        <f t="array" ref="I145">IF(AND(SUMPRODUCT((IM!$F$2:$F$1812=A145)*(ISNUMBER(SEARCH("PMQ2", IM!$AC$2:$AC$1812))))&gt;0), "PMQ2", "")</f>
        <v/>
      </c>
      <c r="J145" s="174">
        <f t="array" ref="J145">IFERROR(INDEX(IM!$AM$2:$AM$9964, MATCH(1, (IM!$F$2:$F$9964=A145) * (ISNUMBER(SEARCH($C$1, IM!$AC$2:$AC$9964))), 0)), "")</f>
        <v/>
      </c>
      <c r="K145" s="145">
        <f t="array" ref="K145">SUMPRODUCT((IM!$F$2:$F$9812=A145)*(IM!$AD$2:$AD$9812="O")*(ISNUMBER(SEARCH("PMQ2", IM!$AC$2:$AC$9812))))</f>
        <v/>
      </c>
      <c r="L145" s="208">
        <f t="array" ref="L145">IF(K145&gt;0,IFERROR(HYPERLINK("#'IM'!AC"&amp;MATCH(1,(IM!$F$1:$F$7512=A145)*(ISNUMBER(SEARCH("PMQ2",IM!$AC$1:$AC$7512))),0),"檢核"),"未登錄"),"")</f>
        <v/>
      </c>
      <c r="M145" s="347">
        <f>Q145&amp;IF(R145&lt;&gt;"",$P$2,"")&amp;R145</f>
        <v/>
      </c>
      <c r="N145" s="318">
        <f t="array" ref="N145">IF(AND(
    SUMPRODUCT(
        (IM!$F$2:$F$1812=A145) *
        ISNUMBER(SEARCH("HUB", IM!$AC$2:$AC$1812)) *
        (IM!$X$2:$X$1812&gt;=$A$1) *
        (IM!$X$2:$X$1812&lt;=$B$1)*(W145="HUB")
    ) &gt; 0
), "HUB", "")</f>
        <v/>
      </c>
      <c r="O145" s="349">
        <f>IF(I145="","未到店",
IF(AND(S145&gt;I145, R145="STAR", NOT(AND(G145&lt;&gt;"萊到店 WebPOS", Q145&lt;&gt;"EDC"))), "完工已補裝",
IF(AND(G145&lt;&gt;"萊到店 WebPOS", Q145&lt;&gt;"EDC"), "EDC異常",
IF(AND(W145="HUB", N145=""), "HUB異常",
IF(OR(AND(Z145="STAR", R145="STAR"), AND(Z145&lt;&gt;"STAR", R145="")), "已完工", "STAR異常")
))))</f>
        <v/>
      </c>
      <c r="P145" s="225">
        <f>(TEXT(I145,"yyyymmdd"))&amp;$S$2&amp;A145&amp;$S$2&amp;B145&amp;$Q$2</f>
        <v/>
      </c>
      <c r="Q145" s="335">
        <f t="array" ref="Q145">IF(AND(SUMPRODUCT((IM!$F$2:$F$1812=A145)*(ISNUMBER(SEARCH("EDC", IM!$AC$2:$AC$1812))))&gt;0), "EDC", "")</f>
        <v/>
      </c>
      <c r="R145" s="336">
        <f t="array" ref="R145">IF(AND(SUMPRODUCT((IM!$F$2:$F$1812=A145)*(ISNUMBER(SEARCH("STAR", IM!$AC$2:$AC$1812))))&gt;0), "STAR", "")</f>
        <v/>
      </c>
      <c r="S145" s="337">
        <f t="array" ref="S145">IFERROR(INDEX(IM!$X$2:$X$595, MATCH(1, (IM!$F$2:$F$595=A145) * (ISNUMBER(SEARCH($D$1, IM!$AC$2:$AC$595))), 0)), "")</f>
        <v/>
      </c>
      <c r="T145" s="333">
        <f>IF(AND(X145&lt;&gt;"", Y145&lt;&gt;""), 2, IF(OR(X145&lt;&gt;"", Y145&lt;&gt;""), 1, 0))</f>
        <v/>
      </c>
      <c r="U145" s="333" t="n"/>
      <c r="V145" s="351">
        <f>IF(OR(R145="STAR", T145="", U145=""), T145,
"總數：" &amp; T145 &amp; CHAR(10) &amp;
"已維修：" &amp; U145 &amp; CHAR(10) &amp;
"未更換：" &amp; (T145 - U145))</f>
        <v/>
      </c>
      <c r="W145" s="338">
        <f>IF(VLOOKUP(A145,'0919門市清單主檔'!B:E,4,FALSE)=0,"",VLOOKUP(A145,'0919門市清單主檔'!B:E,4,FALSE))</f>
        <v/>
      </c>
      <c r="X145" s="230" t="inlineStr">
        <is>
          <t>8155001328</t>
        </is>
      </c>
      <c r="Y145" s="231" t="n"/>
      <c r="Z145" s="231">
        <f>IF(T145&gt;0,"STAR","")</f>
        <v/>
      </c>
    </row>
    <row r="146" ht="15.75" customHeight="1" s="127">
      <c r="A146" s="165" t="n">
        <v>4514</v>
      </c>
      <c r="B146" s="166">
        <f>VLOOKUP(A146,'0919門市清單主檔'!B:C,2,FALSE)</f>
        <v/>
      </c>
      <c r="C146" s="167">
        <f>VLOOKUP($A146,'0919門市清單主檔'!B:V,20,FALSE)</f>
        <v/>
      </c>
      <c r="D146" s="168">
        <f>VLOOKUP($A146,'0919門市清單主檔'!B:V,21,FALSE)</f>
        <v/>
      </c>
      <c r="E146" s="169">
        <f>VLOOKUP(D146,區域表!A:B,2,FALSE)</f>
        <v/>
      </c>
      <c r="F146" s="170">
        <f>IFERROR(IF(VLOOKUP(A146,門市狀態!A:D,4,FALSE)=0,"",VLOOKUP(A146,門市狀態!A:D,4,FALSE)),"")</f>
        <v/>
      </c>
      <c r="G146" s="171" t="n"/>
      <c r="H146" s="172">
        <f>IF(I146&gt;0,(TEXT(I146,"yyyymmdd")&amp;$S$2&amp;A146&amp;$S$2&amp;B146&amp;$Q$2),"")</f>
        <v/>
      </c>
      <c r="I146" s="175">
        <f t="array" ref="I146">IF(AND(SUMPRODUCT((IM!$F$2:$F$1812=A146)*(ISNUMBER(SEARCH("PMQ2", IM!$AC$2:$AC$1812))))&gt;0), "PMQ2", "")</f>
        <v/>
      </c>
      <c r="J146" s="174">
        <f t="array" ref="J146">IFERROR(INDEX(IM!$AM$2:$AM$9964, MATCH(1, (IM!$F$2:$F$9964=A146) * (ISNUMBER(SEARCH($C$1, IM!$AC$2:$AC$9964))), 0)), "")</f>
        <v/>
      </c>
      <c r="K146" s="145">
        <f t="array" ref="K146">SUMPRODUCT((IM!$F$2:$F$9812=A146)*(IM!$AD$2:$AD$9812="O")*(ISNUMBER(SEARCH("PMQ2", IM!$AC$2:$AC$9812))))</f>
        <v/>
      </c>
      <c r="L146" s="208">
        <f t="array" ref="L146">IF(K146&gt;0,IFERROR(HYPERLINK("#'IM'!AC"&amp;MATCH(1,(IM!$F$1:$F$7512=A146)*(ISNUMBER(SEARCH("PMQ2",IM!$AC$1:$AC$7512))),0),"檢核"),"未登錄"),"")</f>
        <v/>
      </c>
      <c r="M146" s="347">
        <f>Q146&amp;IF(R146&lt;&gt;"",$P$2,"")&amp;R146</f>
        <v/>
      </c>
      <c r="N146" s="318">
        <f t="array" ref="N146">IF(AND(
    SUMPRODUCT(
        (IM!$F$2:$F$1812=A146) *
        ISNUMBER(SEARCH("HUB", IM!$AC$2:$AC$1812)) *
        (IM!$X$2:$X$1812&gt;=$A$1) *
        (IM!$X$2:$X$1812&lt;=$B$1)*(W146="HUB")
    ) &gt; 0
), "HUB", "")</f>
        <v/>
      </c>
      <c r="O146" s="349">
        <f>IF(I146="","未到店",
IF(AND(S146&gt;I146, R146="STAR", NOT(AND(G146&lt;&gt;"萊到店 WebPOS", Q146&lt;&gt;"EDC"))), "完工已補裝",
IF(AND(G146&lt;&gt;"萊到店 WebPOS", Q146&lt;&gt;"EDC"), "EDC異常",
IF(AND(W146="HUB", N146=""), "HUB異常",
IF(OR(AND(Z146="STAR", R146="STAR"), AND(Z146&lt;&gt;"STAR", R146="")), "已完工", "STAR異常")
))))</f>
        <v/>
      </c>
      <c r="P146" s="225">
        <f>(TEXT(I146,"yyyymmdd"))&amp;$S$2&amp;A146&amp;$S$2&amp;B146&amp;$Q$2</f>
        <v/>
      </c>
      <c r="Q146" s="335">
        <f t="array" ref="Q146">IF(AND(SUMPRODUCT((IM!$F$2:$F$1812=A146)*(ISNUMBER(SEARCH("EDC", IM!$AC$2:$AC$1812))))&gt;0), "EDC", "")</f>
        <v/>
      </c>
      <c r="R146" s="336">
        <f t="array" ref="R146">IF(AND(SUMPRODUCT((IM!$F$2:$F$1812=A146)*(ISNUMBER(SEARCH("STAR", IM!$AC$2:$AC$1812))))&gt;0), "STAR", "")</f>
        <v/>
      </c>
      <c r="S146" s="337">
        <f t="array" ref="S146">IFERROR(INDEX(IM!$X$2:$X$595, MATCH(1, (IM!$F$2:$F$595=A146) * (ISNUMBER(SEARCH($D$1, IM!$AC$2:$AC$595))), 0)), "")</f>
        <v/>
      </c>
      <c r="T146" s="333">
        <f>IF(AND(X146&lt;&gt;"", Y146&lt;&gt;""), 2, IF(OR(X146&lt;&gt;"", Y146&lt;&gt;""), 1, 0))</f>
        <v/>
      </c>
      <c r="U146" s="333" t="n"/>
      <c r="V146" s="351">
        <f>IF(OR(R146="STAR", T146="", U146=""), T146,
"總數：" &amp; T146 &amp; CHAR(10) &amp;
"已維修：" &amp; U146 &amp; CHAR(10) &amp;
"未更換：" &amp; (T146 - U146))</f>
        <v/>
      </c>
      <c r="W146" s="338">
        <f>IF(VLOOKUP(A146,'0919門市清單主檔'!B:E,4,FALSE)=0,"",VLOOKUP(A146,'0919門市清單主檔'!B:E,4,FALSE))</f>
        <v/>
      </c>
      <c r="Y146" s="231" t="n"/>
      <c r="Z146" s="231">
        <f>IF(T146&gt;0,"STAR","")</f>
        <v/>
      </c>
    </row>
    <row r="147" ht="15.75" customHeight="1" s="127">
      <c r="A147" s="165" t="n">
        <v>3137</v>
      </c>
      <c r="B147" s="166">
        <f>VLOOKUP(A147,'0919門市清單主檔'!B:C,2,FALSE)</f>
        <v/>
      </c>
      <c r="C147" s="167">
        <f>VLOOKUP($A147,'0919門市清單主檔'!B:V,20,FALSE)</f>
        <v/>
      </c>
      <c r="D147" s="168">
        <f>VLOOKUP($A147,'0919門市清單主檔'!B:V,21,FALSE)</f>
        <v/>
      </c>
      <c r="E147" s="169">
        <f>VLOOKUP(D147,區域表!A:B,2,FALSE)</f>
        <v/>
      </c>
      <c r="F147" s="170">
        <f>IFERROR(IF(VLOOKUP(A147,門市狀態!A:D,4,FALSE)=0,"",VLOOKUP(A147,門市狀態!A:D,4,FALSE)),"")</f>
        <v/>
      </c>
      <c r="G147" s="171" t="inlineStr">
        <is>
          <t>學校</t>
        </is>
      </c>
      <c r="H147" s="172">
        <f>IF(I147&gt;0,(TEXT(I147,"yyyymmdd")&amp;$S$2&amp;A147&amp;$S$2&amp;B147&amp;$Q$2),"")</f>
        <v/>
      </c>
      <c r="I147" s="175">
        <f t="array" ref="I147">IF(AND(SUMPRODUCT((IM!$F$2:$F$1812=A147)*(ISNUMBER(SEARCH("PMQ2", IM!$AC$2:$AC$1812))))&gt;0), "PMQ2", "")</f>
        <v/>
      </c>
      <c r="J147" s="174">
        <f t="array" ref="J147">IFERROR(INDEX(IM!$AM$2:$AM$9964, MATCH(1, (IM!$F$2:$F$9964=A147) * (ISNUMBER(SEARCH($C$1, IM!$AC$2:$AC$9964))), 0)), "")</f>
        <v/>
      </c>
      <c r="K147" s="145">
        <f t="array" ref="K147">SUMPRODUCT((IM!$F$2:$F$9812=A147)*(IM!$AD$2:$AD$9812="O")*(ISNUMBER(SEARCH("PMQ2", IM!$AC$2:$AC$9812))))</f>
        <v/>
      </c>
      <c r="L147" s="208">
        <f t="array" ref="L147">IF(K147&gt;0,IFERROR(HYPERLINK("#'IM'!AC"&amp;MATCH(1,(IM!$F$1:$F$7512=A147)*(ISNUMBER(SEARCH("PMQ2",IM!$AC$1:$AC$7512))),0),"檢核"),"未登錄"),"")</f>
        <v/>
      </c>
      <c r="M147" s="347">
        <f>Q147&amp;IF(R147&lt;&gt;"",$P$2,"")&amp;R147</f>
        <v/>
      </c>
      <c r="N147" s="318">
        <f t="array" ref="N147">IF(AND(
    SUMPRODUCT(
        (IM!$F$2:$F$1812=A147) *
        ISNUMBER(SEARCH("HUB", IM!$AC$2:$AC$1812)) *
        (IM!$X$2:$X$1812&gt;=$A$1) *
        (IM!$X$2:$X$1812&lt;=$B$1)*(W147="HUB")
    ) &gt; 0
), "HUB", "")</f>
        <v/>
      </c>
      <c r="O147" s="349">
        <f>IF(I147="","未到店",
IF(AND(S147&gt;I147, R147="STAR", NOT(AND(G147&lt;&gt;"萊到店 WebPOS", Q147&lt;&gt;"EDC"))), "完工已補裝",
IF(AND(G147&lt;&gt;"萊到店 WebPOS", Q147&lt;&gt;"EDC"), "EDC異常",
IF(AND(W147="HUB", N147=""), "HUB異常",
IF(OR(AND(Z147="STAR", R147="STAR"), AND(Z147&lt;&gt;"STAR", R147="")), "已完工", "STAR異常")
))))</f>
        <v/>
      </c>
      <c r="P147" s="225">
        <f>(TEXT(I147,"yyyymmdd"))&amp;$S$2&amp;A147&amp;$S$2&amp;B147&amp;$Q$2</f>
        <v/>
      </c>
      <c r="Q147" s="335">
        <f t="array" ref="Q147">IF(AND(SUMPRODUCT((IM!$F$2:$F$1812=A147)*(ISNUMBER(SEARCH("EDC", IM!$AC$2:$AC$1812))))&gt;0), "EDC", "")</f>
        <v/>
      </c>
      <c r="R147" s="336">
        <f t="array" ref="R147">IF(AND(SUMPRODUCT((IM!$F$2:$F$1812=A147)*(ISNUMBER(SEARCH("STAR", IM!$AC$2:$AC$1812))))&gt;0), "STAR", "")</f>
        <v/>
      </c>
      <c r="S147" s="337">
        <f t="array" ref="S147">IFERROR(INDEX(IM!$X$2:$X$595, MATCH(1, (IM!$F$2:$F$595=A147) * (ISNUMBER(SEARCH($D$1, IM!$AC$2:$AC$595))), 0)), "")</f>
        <v/>
      </c>
      <c r="T147" s="333">
        <f>IF(AND(X147&lt;&gt;"", Y147&lt;&gt;""), 2, IF(OR(X147&lt;&gt;"", Y147&lt;&gt;""), 1, 0))</f>
        <v/>
      </c>
      <c r="U147" s="333" t="n"/>
      <c r="V147" s="351">
        <f>IF(OR(R147="STAR", T147="", U147=""), T147,
"總數：" &amp; T147 &amp; CHAR(10) &amp;
"已維修：" &amp; U147 &amp; CHAR(10) &amp;
"未更換：" &amp; (T147 - U147))</f>
        <v/>
      </c>
      <c r="W147" s="338">
        <f>IF(VLOOKUP(A147,'0919門市清單主檔'!B:E,4,FALSE)=0,"",VLOOKUP(A147,'0919門市清單主檔'!B:E,4,FALSE))</f>
        <v/>
      </c>
      <c r="Y147" s="231" t="n"/>
      <c r="Z147" s="231">
        <f>IF(T147&gt;0,"STAR","")</f>
        <v/>
      </c>
    </row>
    <row r="148" ht="15.75" customHeight="1" s="127">
      <c r="A148" s="165" t="n">
        <v>4977</v>
      </c>
      <c r="B148" s="166">
        <f>VLOOKUP(A148,'0919門市清單主檔'!B:C,2,FALSE)</f>
        <v/>
      </c>
      <c r="C148" s="167">
        <f>VLOOKUP($A148,'0919門市清單主檔'!B:V,20,FALSE)</f>
        <v/>
      </c>
      <c r="D148" s="168">
        <f>VLOOKUP($A148,'0919門市清單主檔'!B:V,21,FALSE)</f>
        <v/>
      </c>
      <c r="E148" s="169">
        <f>VLOOKUP(D148,區域表!A:B,2,FALSE)</f>
        <v/>
      </c>
      <c r="F148" s="170">
        <f>IFERROR(IF(VLOOKUP(A148,門市狀態!A:D,4,FALSE)=0,"",VLOOKUP(A148,門市狀態!A:D,4,FALSE)),"")</f>
        <v/>
      </c>
      <c r="G148" s="171" t="n"/>
      <c r="H148" s="172">
        <f>IF(I148&gt;0,(TEXT(I148,"yyyymmdd")&amp;$S$2&amp;A148&amp;$S$2&amp;B148&amp;$Q$2),"")</f>
        <v/>
      </c>
      <c r="I148" s="175">
        <f t="array" ref="I148">IF(AND(SUMPRODUCT((IM!$F$2:$F$1812=A148)*(ISNUMBER(SEARCH("PMQ2", IM!$AC$2:$AC$1812))))&gt;0), "PMQ2", "")</f>
        <v/>
      </c>
      <c r="J148" s="174">
        <f t="array" ref="J148">IFERROR(INDEX(IM!$AM$2:$AM$9964, MATCH(1, (IM!$F$2:$F$9964=A148) * (ISNUMBER(SEARCH($C$1, IM!$AC$2:$AC$9964))), 0)), "")</f>
        <v/>
      </c>
      <c r="K148" s="145">
        <f t="array" ref="K148">SUMPRODUCT((IM!$F$2:$F$9812=A148)*(IM!$AD$2:$AD$9812="O")*(ISNUMBER(SEARCH("PMQ2", IM!$AC$2:$AC$9812))))</f>
        <v/>
      </c>
      <c r="L148" s="208">
        <f t="array" ref="L148">IF(K148&gt;0,IFERROR(HYPERLINK("#'IM'!AC"&amp;MATCH(1,(IM!$F$1:$F$7512=A148)*(ISNUMBER(SEARCH("PMQ2",IM!$AC$1:$AC$7512))),0),"檢核"),"未登錄"),"")</f>
        <v/>
      </c>
      <c r="M148" s="347">
        <f>Q148&amp;IF(R148&lt;&gt;"",$P$2,"")&amp;R148</f>
        <v/>
      </c>
      <c r="N148" s="318">
        <f t="array" ref="N148">IF(AND(
    SUMPRODUCT(
        (IM!$F$2:$F$1812=A148) *
        ISNUMBER(SEARCH("HUB", IM!$AC$2:$AC$1812)) *
        (IM!$X$2:$X$1812&gt;=$A$1) *
        (IM!$X$2:$X$1812&lt;=$B$1)*(W148="HUB")
    ) &gt; 0
), "HUB", "")</f>
        <v/>
      </c>
      <c r="O148" s="349">
        <f>IF(I148="","未到店",
IF(AND(S148&gt;I148, R148="STAR", NOT(AND(G148&lt;&gt;"萊到店 WebPOS", Q148&lt;&gt;"EDC"))), "完工已補裝",
IF(AND(G148&lt;&gt;"萊到店 WebPOS", Q148&lt;&gt;"EDC"), "EDC異常",
IF(AND(W148="HUB", N148=""), "HUB異常",
IF(OR(AND(Z148="STAR", R148="STAR"), AND(Z148&lt;&gt;"STAR", R148="")), "已完工", "STAR異常")
))))</f>
        <v/>
      </c>
      <c r="P148" s="225">
        <f>(TEXT(I148,"yyyymmdd"))&amp;$S$2&amp;A148&amp;$S$2&amp;B148&amp;$Q$2</f>
        <v/>
      </c>
      <c r="Q148" s="335">
        <f t="array" ref="Q148">IF(AND(SUMPRODUCT((IM!$F$2:$F$1812=A148)*(ISNUMBER(SEARCH("EDC", IM!$AC$2:$AC$1812))))&gt;0), "EDC", "")</f>
        <v/>
      </c>
      <c r="R148" s="336">
        <f t="array" ref="R148">IF(AND(SUMPRODUCT((IM!$F$2:$F$1812=A148)*(ISNUMBER(SEARCH("STAR", IM!$AC$2:$AC$1812))))&gt;0), "STAR", "")</f>
        <v/>
      </c>
      <c r="S148" s="337">
        <f t="array" ref="S148">IFERROR(INDEX(IM!$X$2:$X$595, MATCH(1, (IM!$F$2:$F$595=A148) * (ISNUMBER(SEARCH($D$1, IM!$AC$2:$AC$595))), 0)), "")</f>
        <v/>
      </c>
      <c r="T148" s="333">
        <f>IF(AND(X148&lt;&gt;"", Y148&lt;&gt;""), 2, IF(OR(X148&lt;&gt;"", Y148&lt;&gt;""), 1, 0))</f>
        <v/>
      </c>
      <c r="U148" s="333" t="n"/>
      <c r="V148" s="351">
        <f>IF(OR(R148="STAR", T148="", U148=""), T148,
"總數：" &amp; T148 &amp; CHAR(10) &amp;
"已維修：" &amp; U148 &amp; CHAR(10) &amp;
"未更換：" &amp; (T148 - U148))</f>
        <v/>
      </c>
      <c r="W148" s="338">
        <f>IF(VLOOKUP(A148,'0919門市清單主檔'!B:E,4,FALSE)=0,"",VLOOKUP(A148,'0919門市清單主檔'!B:E,4,FALSE))</f>
        <v/>
      </c>
      <c r="X148" s="230" t="inlineStr">
        <is>
          <t>8155002285</t>
        </is>
      </c>
      <c r="Y148" s="231" t="inlineStr">
        <is>
          <t>8155002107</t>
        </is>
      </c>
      <c r="Z148" s="231">
        <f>IF(T148&gt;0,"STAR","")</f>
        <v/>
      </c>
    </row>
    <row r="149" ht="15.75" customHeight="1" s="127">
      <c r="A149" s="165" t="n">
        <v>3890</v>
      </c>
      <c r="B149" s="166">
        <f>VLOOKUP(A149,'0919門市清單主檔'!B:C,2,FALSE)</f>
        <v/>
      </c>
      <c r="C149" s="167">
        <f>VLOOKUP($A149,'0919門市清單主檔'!B:V,20,FALSE)</f>
        <v/>
      </c>
      <c r="D149" s="168">
        <f>VLOOKUP($A149,'0919門市清單主檔'!B:V,21,FALSE)</f>
        <v/>
      </c>
      <c r="E149" s="169">
        <f>VLOOKUP(D149,區域表!A:B,2,FALSE)</f>
        <v/>
      </c>
      <c r="F149" s="170">
        <f>IFERROR(IF(VLOOKUP(A149,門市狀態!A:D,4,FALSE)=0,"",VLOOKUP(A149,門市狀態!A:D,4,FALSE)),"")</f>
        <v/>
      </c>
      <c r="G149" s="171" t="n"/>
      <c r="H149" s="172">
        <f>IF(I149&gt;0,(TEXT(I149,"yyyymmdd")&amp;$S$2&amp;A149&amp;$S$2&amp;B149&amp;$Q$2),"")</f>
        <v/>
      </c>
      <c r="I149" s="175">
        <f t="array" ref="I149">IF(AND(SUMPRODUCT((IM!$F$2:$F$1812=A149)*(ISNUMBER(SEARCH("PMQ2", IM!$AC$2:$AC$1812))))&gt;0), "PMQ2", "")</f>
        <v/>
      </c>
      <c r="J149" s="174">
        <f t="array" ref="J149">IFERROR(INDEX(IM!$AM$2:$AM$9964, MATCH(1, (IM!$F$2:$F$9964=A149) * (ISNUMBER(SEARCH($C$1, IM!$AC$2:$AC$9964))), 0)), "")</f>
        <v/>
      </c>
      <c r="K149" s="145">
        <f t="array" ref="K149">SUMPRODUCT((IM!$F$2:$F$9812=A149)*(IM!$AD$2:$AD$9812="O")*(ISNUMBER(SEARCH("PMQ2", IM!$AC$2:$AC$9812))))</f>
        <v/>
      </c>
      <c r="L149" s="208">
        <f t="array" ref="L149">IF(K149&gt;0,IFERROR(HYPERLINK("#'IM'!AC"&amp;MATCH(1,(IM!$F$1:$F$7512=A149)*(ISNUMBER(SEARCH("PMQ2",IM!$AC$1:$AC$7512))),0),"檢核"),"未登錄"),"")</f>
        <v/>
      </c>
      <c r="M149" s="347">
        <f>Q149&amp;IF(R149&lt;&gt;"",$P$2,"")&amp;R149</f>
        <v/>
      </c>
      <c r="N149" s="318">
        <f t="array" ref="N149">IF(AND(
    SUMPRODUCT(
        (IM!$F$2:$F$1812=A149) *
        ISNUMBER(SEARCH("HUB", IM!$AC$2:$AC$1812)) *
        (IM!$X$2:$X$1812&gt;=$A$1) *
        (IM!$X$2:$X$1812&lt;=$B$1)*(W149="HUB")
    ) &gt; 0
), "HUB", "")</f>
        <v/>
      </c>
      <c r="O149" s="349">
        <f>IF(I149="","未到店",
IF(AND(S149&gt;I149, R149="STAR", NOT(AND(G149&lt;&gt;"萊到店 WebPOS", Q149&lt;&gt;"EDC"))), "完工已補裝",
IF(AND(G149&lt;&gt;"萊到店 WebPOS", Q149&lt;&gt;"EDC"), "EDC異常",
IF(AND(W149="HUB", N149=""), "HUB異常",
IF(OR(AND(Z149="STAR", R149="STAR"), AND(Z149&lt;&gt;"STAR", R149="")), "已完工", "STAR異常")
))))</f>
        <v/>
      </c>
      <c r="P149" s="225">
        <f>(TEXT(I149,"yyyymmdd"))&amp;$S$2&amp;A149&amp;$S$2&amp;B149&amp;$Q$2</f>
        <v/>
      </c>
      <c r="Q149" s="335">
        <f t="array" ref="Q149">IF(AND(SUMPRODUCT((IM!$F$2:$F$1812=A149)*(ISNUMBER(SEARCH("EDC", IM!$AC$2:$AC$1812))))&gt;0), "EDC", "")</f>
        <v/>
      </c>
      <c r="R149" s="336">
        <f t="array" ref="R149">IF(AND(SUMPRODUCT((IM!$F$2:$F$1812=A149)*(ISNUMBER(SEARCH("STAR", IM!$AC$2:$AC$1812))))&gt;0), "STAR", "")</f>
        <v/>
      </c>
      <c r="S149" s="337">
        <f t="array" ref="S149">IFERROR(INDEX(IM!$X$2:$X$595, MATCH(1, (IM!$F$2:$F$595=A149) * (ISNUMBER(SEARCH($D$1, IM!$AC$2:$AC$595))), 0)), "")</f>
        <v/>
      </c>
      <c r="T149" s="333">
        <f>IF(AND(X149&lt;&gt;"", Y149&lt;&gt;""), 2, IF(OR(X149&lt;&gt;"", Y149&lt;&gt;""), 1, 0))</f>
        <v/>
      </c>
      <c r="U149" s="333" t="n"/>
      <c r="V149" s="351">
        <f>IF(OR(R149="STAR", T149="", U149=""), T149,
"總數：" &amp; T149 &amp; CHAR(10) &amp;
"已維修：" &amp; U149 &amp; CHAR(10) &amp;
"未更換：" &amp; (T149 - U149))</f>
        <v/>
      </c>
      <c r="W149" s="338">
        <f>IF(VLOOKUP(A149,'0919門市清單主檔'!B:E,4,FALSE)=0,"",VLOOKUP(A149,'0919門市清單主檔'!B:E,4,FALSE))</f>
        <v/>
      </c>
      <c r="X149" s="230" t="inlineStr">
        <is>
          <t>8155002279</t>
        </is>
      </c>
      <c r="Y149" s="231" t="inlineStr">
        <is>
          <t>8155002284</t>
        </is>
      </c>
      <c r="Z149" s="231">
        <f>IF(T149&gt;0,"STAR","")</f>
        <v/>
      </c>
    </row>
    <row r="150" ht="15.75" customHeight="1" s="127">
      <c r="A150" s="165" t="n">
        <v>4388</v>
      </c>
      <c r="B150" s="166">
        <f>VLOOKUP(A150,'0919門市清單主檔'!B:C,2,FALSE)</f>
        <v/>
      </c>
      <c r="C150" s="167">
        <f>VLOOKUP($A150,'0919門市清單主檔'!B:V,20,FALSE)</f>
        <v/>
      </c>
      <c r="D150" s="168">
        <f>VLOOKUP($A150,'0919門市清單主檔'!B:V,21,FALSE)</f>
        <v/>
      </c>
      <c r="E150" s="169">
        <f>VLOOKUP(D150,區域表!A:B,2,FALSE)</f>
        <v/>
      </c>
      <c r="F150" s="170">
        <f>IFERROR(IF(VLOOKUP(A150,門市狀態!A:D,4,FALSE)=0,"",VLOOKUP(A150,門市狀態!A:D,4,FALSE)),"")</f>
        <v/>
      </c>
      <c r="G150" s="171" t="n"/>
      <c r="H150" s="172">
        <f>IF(I150&gt;0,(TEXT(I150,"yyyymmdd")&amp;$S$2&amp;A150&amp;$S$2&amp;B150&amp;$Q$2),"")</f>
        <v/>
      </c>
      <c r="I150" s="175">
        <f t="array" ref="I150">IF(AND(SUMPRODUCT((IM!$F$2:$F$1812=A150)*(ISNUMBER(SEARCH("PMQ2", IM!$AC$2:$AC$1812))))&gt;0), "PMQ2", "")</f>
        <v/>
      </c>
      <c r="J150" s="174">
        <f t="array" ref="J150">IFERROR(INDEX(IM!$AM$2:$AM$9964, MATCH(1, (IM!$F$2:$F$9964=A150) * (ISNUMBER(SEARCH($C$1, IM!$AC$2:$AC$9964))), 0)), "")</f>
        <v/>
      </c>
      <c r="K150" s="145">
        <f t="array" ref="K150">SUMPRODUCT((IM!$F$2:$F$9812=A150)*(IM!$AD$2:$AD$9812="O")*(ISNUMBER(SEARCH("PMQ2", IM!$AC$2:$AC$9812))))</f>
        <v/>
      </c>
      <c r="L150" s="208">
        <f t="array" ref="L150">IF(K150&gt;0,IFERROR(HYPERLINK("#'IM'!AC"&amp;MATCH(1,(IM!$F$1:$F$7512=A150)*(ISNUMBER(SEARCH("PMQ2",IM!$AC$1:$AC$7512))),0),"檢核"),"未登錄"),"")</f>
        <v/>
      </c>
      <c r="M150" s="347">
        <f>Q150&amp;IF(R150&lt;&gt;"",$P$2,"")&amp;R150</f>
        <v/>
      </c>
      <c r="N150" s="318">
        <f t="array" ref="N150">IF(AND(
    SUMPRODUCT(
        (IM!$F$2:$F$1812=A150) *
        ISNUMBER(SEARCH("HUB", IM!$AC$2:$AC$1812)) *
        (IM!$X$2:$X$1812&gt;=$A$1) *
        (IM!$X$2:$X$1812&lt;=$B$1)*(W150="HUB")
    ) &gt; 0
), "HUB", "")</f>
        <v/>
      </c>
      <c r="O150" s="349">
        <f>IF(I150="","未到店",
IF(AND(S150&gt;I150, R150="STAR", NOT(AND(G150&lt;&gt;"萊到店 WebPOS", Q150&lt;&gt;"EDC"))), "完工已補裝",
IF(AND(G150&lt;&gt;"萊到店 WebPOS", Q150&lt;&gt;"EDC"), "EDC異常",
IF(AND(W150="HUB", N150=""), "HUB異常",
IF(OR(AND(Z150="STAR", R150="STAR"), AND(Z150&lt;&gt;"STAR", R150="")), "已完工", "STAR異常")
))))</f>
        <v/>
      </c>
      <c r="P150" s="225">
        <f>(TEXT(I150,"yyyymmdd"))&amp;$S$2&amp;A150&amp;$S$2&amp;B150&amp;$Q$2</f>
        <v/>
      </c>
      <c r="Q150" s="335">
        <f t="array" ref="Q150">IF(AND(SUMPRODUCT((IM!$F$2:$F$1812=A150)*(ISNUMBER(SEARCH("EDC", IM!$AC$2:$AC$1812))))&gt;0), "EDC", "")</f>
        <v/>
      </c>
      <c r="R150" s="336">
        <f t="array" ref="R150">IF(AND(SUMPRODUCT((IM!$F$2:$F$1812=A150)*(ISNUMBER(SEARCH("STAR", IM!$AC$2:$AC$1812))))&gt;0), "STAR", "")</f>
        <v/>
      </c>
      <c r="S150" s="337">
        <f t="array" ref="S150">IFERROR(INDEX(IM!$X$2:$X$595, MATCH(1, (IM!$F$2:$F$595=A150) * (ISNUMBER(SEARCH($D$1, IM!$AC$2:$AC$595))), 0)), "")</f>
        <v/>
      </c>
      <c r="T150" s="333">
        <f>IF(AND(X150&lt;&gt;"", Y150&lt;&gt;""), 2, IF(OR(X150&lt;&gt;"", Y150&lt;&gt;""), 1, 0))</f>
        <v/>
      </c>
      <c r="U150" s="333" t="n"/>
      <c r="V150" s="351">
        <f>IF(OR(R150="STAR", T150="", U150=""), T150,
"總數：" &amp; T150 &amp; CHAR(10) &amp;
"已維修：" &amp; U150 &amp; CHAR(10) &amp;
"未更換：" &amp; (T150 - U150))</f>
        <v/>
      </c>
      <c r="W150" s="338">
        <f>IF(VLOOKUP(A150,'0919門市清單主檔'!B:E,4,FALSE)=0,"",VLOOKUP(A150,'0919門市清單主檔'!B:E,4,FALSE))</f>
        <v/>
      </c>
      <c r="X150" s="230" t="inlineStr">
        <is>
          <t>8155001598</t>
        </is>
      </c>
      <c r="Y150" s="231" t="inlineStr">
        <is>
          <t>8155000174</t>
        </is>
      </c>
      <c r="Z150" s="231">
        <f>IF(T150&gt;0,"STAR","")</f>
        <v/>
      </c>
    </row>
    <row r="151" ht="15.75" customHeight="1" s="127">
      <c r="A151" s="165" t="n">
        <v>4341</v>
      </c>
      <c r="B151" s="166">
        <f>VLOOKUP(A151,'0919門市清單主檔'!B:C,2,FALSE)</f>
        <v/>
      </c>
      <c r="C151" s="167">
        <f>VLOOKUP($A151,'0919門市清單主檔'!B:V,20,FALSE)</f>
        <v/>
      </c>
      <c r="D151" s="168">
        <f>VLOOKUP($A151,'0919門市清單主檔'!B:V,21,FALSE)</f>
        <v/>
      </c>
      <c r="E151" s="169">
        <f>VLOOKUP(D151,區域表!A:B,2,FALSE)</f>
        <v/>
      </c>
      <c r="F151" s="170">
        <f>IFERROR(IF(VLOOKUP(A151,門市狀態!A:D,4,FALSE)=0,"",VLOOKUP(A151,門市狀態!A:D,4,FALSE)),"")</f>
        <v/>
      </c>
      <c r="G151" s="171" t="n"/>
      <c r="H151" s="172">
        <f>IF(I151&gt;0,(TEXT(I151,"yyyymmdd")&amp;$S$2&amp;A151&amp;$S$2&amp;B151&amp;$Q$2),"")</f>
        <v/>
      </c>
      <c r="I151" s="175">
        <f t="array" ref="I151">IF(AND(SUMPRODUCT((IM!$F$2:$F$1812=A151)*(ISNUMBER(SEARCH("PMQ2", IM!$AC$2:$AC$1812))))&gt;0), "PMQ2", "")</f>
        <v/>
      </c>
      <c r="J151" s="174">
        <f t="array" ref="J151">IFERROR(INDEX(IM!$AM$2:$AM$9964, MATCH(1, (IM!$F$2:$F$9964=A151) * (ISNUMBER(SEARCH($C$1, IM!$AC$2:$AC$9964))), 0)), "")</f>
        <v/>
      </c>
      <c r="K151" s="145">
        <f t="array" ref="K151">SUMPRODUCT((IM!$F$2:$F$9812=A151)*(IM!$AD$2:$AD$9812="O")*(ISNUMBER(SEARCH("PMQ2", IM!$AC$2:$AC$9812))))</f>
        <v/>
      </c>
      <c r="L151" s="208">
        <f t="array" ref="L151">IF(K151&gt;0,IFERROR(HYPERLINK("#'IM'!AC"&amp;MATCH(1,(IM!$F$1:$F$7512=A151)*(ISNUMBER(SEARCH("PMQ2",IM!$AC$1:$AC$7512))),0),"檢核"),"未登錄"),"")</f>
        <v/>
      </c>
      <c r="M151" s="347">
        <f>Q151&amp;IF(R151&lt;&gt;"",$P$2,"")&amp;R151</f>
        <v/>
      </c>
      <c r="N151" s="318">
        <f t="array" ref="N151">IF(AND(
    SUMPRODUCT(
        (IM!$F$2:$F$1812=A151) *
        ISNUMBER(SEARCH("HUB", IM!$AC$2:$AC$1812)) *
        (IM!$X$2:$X$1812&gt;=$A$1) *
        (IM!$X$2:$X$1812&lt;=$B$1)*(W151="HUB")
    ) &gt; 0
), "HUB", "")</f>
        <v/>
      </c>
      <c r="O151" s="349">
        <f>IF(I151="","未到店",
IF(AND(S151&gt;I151, R151="STAR", NOT(AND(G151&lt;&gt;"萊到店 WebPOS", Q151&lt;&gt;"EDC"))), "完工已補裝",
IF(AND(G151&lt;&gt;"萊到店 WebPOS", Q151&lt;&gt;"EDC"), "EDC異常",
IF(AND(W151="HUB", N151=""), "HUB異常",
IF(OR(AND(Z151="STAR", R151="STAR"), AND(Z151&lt;&gt;"STAR", R151="")), "已完工", "STAR異常")
))))</f>
        <v/>
      </c>
      <c r="P151" s="225">
        <f>(TEXT(I151,"yyyymmdd"))&amp;$S$2&amp;A151&amp;$S$2&amp;B151&amp;$Q$2</f>
        <v/>
      </c>
      <c r="Q151" s="335">
        <f t="array" ref="Q151">IF(AND(SUMPRODUCT((IM!$F$2:$F$1812=A151)*(ISNUMBER(SEARCH("EDC", IM!$AC$2:$AC$1812))))&gt;0), "EDC", "")</f>
        <v/>
      </c>
      <c r="R151" s="336">
        <f t="array" ref="R151">IF(AND(SUMPRODUCT((IM!$F$2:$F$1812=A151)*(ISNUMBER(SEARCH("STAR", IM!$AC$2:$AC$1812))))&gt;0), "STAR", "")</f>
        <v/>
      </c>
      <c r="S151" s="337">
        <f t="array" ref="S151">IFERROR(INDEX(IM!$X$2:$X$595, MATCH(1, (IM!$F$2:$F$595=A151) * (ISNUMBER(SEARCH($D$1, IM!$AC$2:$AC$595))), 0)), "")</f>
        <v/>
      </c>
      <c r="T151" s="333">
        <f>IF(AND(X151&lt;&gt;"", Y151&lt;&gt;""), 2, IF(OR(X151&lt;&gt;"", Y151&lt;&gt;""), 1, 0))</f>
        <v/>
      </c>
      <c r="U151" s="333" t="n"/>
      <c r="V151" s="351">
        <f>IF(OR(R151="STAR", T151="", U151=""), T151,
"總數：" &amp; T151 &amp; CHAR(10) &amp;
"已維修：" &amp; U151 &amp; CHAR(10) &amp;
"未更換：" &amp; (T151 - U151))</f>
        <v/>
      </c>
      <c r="W151" s="338">
        <f>IF(VLOOKUP(A151,'0919門市清單主檔'!B:E,4,FALSE)=0,"",VLOOKUP(A151,'0919門市清單主檔'!B:E,4,FALSE))</f>
        <v/>
      </c>
      <c r="X151" s="230" t="inlineStr">
        <is>
          <t>8155002461</t>
        </is>
      </c>
      <c r="Y151" s="231" t="inlineStr">
        <is>
          <t>8155002462</t>
        </is>
      </c>
      <c r="Z151" s="231">
        <f>IF(T151&gt;0,"STAR","")</f>
        <v/>
      </c>
    </row>
    <row r="152" ht="15.75" customHeight="1" s="127">
      <c r="A152" s="165" t="n">
        <v>3751</v>
      </c>
      <c r="B152" s="166">
        <f>VLOOKUP(A152,'0919門市清單主檔'!B:C,2,FALSE)</f>
        <v/>
      </c>
      <c r="C152" s="167">
        <f>VLOOKUP($A152,'0919門市清單主檔'!B:V,20,FALSE)</f>
        <v/>
      </c>
      <c r="D152" s="168">
        <f>VLOOKUP($A152,'0919門市清單主檔'!B:V,21,FALSE)</f>
        <v/>
      </c>
      <c r="E152" s="169">
        <f>VLOOKUP(D152,區域表!A:B,2,FALSE)</f>
        <v/>
      </c>
      <c r="F152" s="170">
        <f>IFERROR(IF(VLOOKUP(A152,門市狀態!A:D,4,FALSE)=0,"",VLOOKUP(A152,門市狀態!A:D,4,FALSE)),"")</f>
        <v/>
      </c>
      <c r="G152" s="171" t="inlineStr">
        <is>
          <t>學校</t>
        </is>
      </c>
      <c r="H152" s="172">
        <f>IF(I152&gt;0,(TEXT(I152,"yyyymmdd")&amp;$S$2&amp;A152&amp;$S$2&amp;B152&amp;$Q$2),"")</f>
        <v/>
      </c>
      <c r="I152" s="175">
        <f t="array" ref="I152">IF(AND(SUMPRODUCT((IM!$F$2:$F$1812=A152)*(ISNUMBER(SEARCH("PMQ2", IM!$AC$2:$AC$1812))))&gt;0), "PMQ2", "")</f>
        <v/>
      </c>
      <c r="J152" s="174">
        <f t="array" ref="J152">IFERROR(INDEX(IM!$AM$2:$AM$9964, MATCH(1, (IM!$F$2:$F$9964=A152) * (ISNUMBER(SEARCH($C$1, IM!$AC$2:$AC$9964))), 0)), "")</f>
        <v/>
      </c>
      <c r="K152" s="145">
        <f t="array" ref="K152">SUMPRODUCT((IM!$F$2:$F$9812=A152)*(IM!$AD$2:$AD$9812="O")*(ISNUMBER(SEARCH("PMQ2", IM!$AC$2:$AC$9812))))</f>
        <v/>
      </c>
      <c r="L152" s="208">
        <f t="array" ref="L152">IF(K152&gt;0,IFERROR(HYPERLINK("#'IM'!AC"&amp;MATCH(1,(IM!$F$1:$F$7512=A152)*(ISNUMBER(SEARCH("PMQ2",IM!$AC$1:$AC$7512))),0),"檢核"),"未登錄"),"")</f>
        <v/>
      </c>
      <c r="M152" s="347">
        <f>Q152&amp;IF(R152&lt;&gt;"",$P$2,"")&amp;R152</f>
        <v/>
      </c>
      <c r="N152" s="318">
        <f t="array" ref="N152">IF(AND(
    SUMPRODUCT(
        (IM!$F$2:$F$1812=A152) *
        ISNUMBER(SEARCH("HUB", IM!$AC$2:$AC$1812)) *
        (IM!$X$2:$X$1812&gt;=$A$1) *
        (IM!$X$2:$X$1812&lt;=$B$1)*(W152="HUB")
    ) &gt; 0
), "HUB", "")</f>
        <v/>
      </c>
      <c r="O152" s="349">
        <f>IF(I152="","未到店",
IF(AND(S152&gt;I152, R152="STAR", NOT(AND(G152&lt;&gt;"萊到店 WebPOS", Q152&lt;&gt;"EDC"))), "完工已補裝",
IF(AND(G152&lt;&gt;"萊到店 WebPOS", Q152&lt;&gt;"EDC"), "EDC異常",
IF(AND(W152="HUB", N152=""), "HUB異常",
IF(OR(AND(Z152="STAR", R152="STAR"), AND(Z152&lt;&gt;"STAR", R152="")), "已完工", "STAR異常")
))))</f>
        <v/>
      </c>
      <c r="P152" s="225">
        <f>(TEXT(I152,"yyyymmdd"))&amp;$S$2&amp;A152&amp;$S$2&amp;B152&amp;$Q$2</f>
        <v/>
      </c>
      <c r="Q152" s="335">
        <f t="array" ref="Q152">IF(AND(SUMPRODUCT((IM!$F$2:$F$1812=A152)*(ISNUMBER(SEARCH("EDC", IM!$AC$2:$AC$1812))))&gt;0), "EDC", "")</f>
        <v/>
      </c>
      <c r="R152" s="336">
        <f t="array" ref="R152">IF(AND(SUMPRODUCT((IM!$F$2:$F$1812=A152)*(ISNUMBER(SEARCH("STAR", IM!$AC$2:$AC$1812))))&gt;0), "STAR", "")</f>
        <v/>
      </c>
      <c r="S152" s="337">
        <f t="array" ref="S152">IFERROR(INDEX(IM!$X$2:$X$595, MATCH(1, (IM!$F$2:$F$595=A152) * (ISNUMBER(SEARCH($D$1, IM!$AC$2:$AC$595))), 0)), "")</f>
        <v/>
      </c>
      <c r="T152" s="333">
        <f>IF(AND(X152&lt;&gt;"", Y152&lt;&gt;""), 2, IF(OR(X152&lt;&gt;"", Y152&lt;&gt;""), 1, 0))</f>
        <v/>
      </c>
      <c r="U152" s="333" t="n"/>
      <c r="V152" s="351">
        <f>IF(OR(R152="STAR", T152="", U152=""), T152,
"總數：" &amp; T152 &amp; CHAR(10) &amp;
"已維修：" &amp; U152 &amp; CHAR(10) &amp;
"未更換：" &amp; (T152 - U152))</f>
        <v/>
      </c>
      <c r="W152" s="338">
        <f>IF(VLOOKUP(A152,'0919門市清單主檔'!B:E,4,FALSE)=0,"",VLOOKUP(A152,'0919門市清單主檔'!B:E,4,FALSE))</f>
        <v/>
      </c>
      <c r="X152" s="230" t="inlineStr">
        <is>
          <t>8155002215</t>
        </is>
      </c>
      <c r="Y152" s="231" t="inlineStr">
        <is>
          <t>8155002216</t>
        </is>
      </c>
      <c r="Z152" s="231">
        <f>IF(T152&gt;0,"STAR","")</f>
        <v/>
      </c>
    </row>
    <row r="153" ht="15.75" customHeight="1" s="127">
      <c r="A153" s="165" t="n">
        <v>4093</v>
      </c>
      <c r="B153" s="166">
        <f>VLOOKUP(A153,'0919門市清單主檔'!B:C,2,FALSE)</f>
        <v/>
      </c>
      <c r="C153" s="167">
        <f>VLOOKUP($A153,'0919門市清單主檔'!B:V,20,FALSE)</f>
        <v/>
      </c>
      <c r="D153" s="168">
        <f>VLOOKUP($A153,'0919門市清單主檔'!B:V,21,FALSE)</f>
        <v/>
      </c>
      <c r="E153" s="169">
        <f>VLOOKUP(D153,區域表!A:B,2,FALSE)</f>
        <v/>
      </c>
      <c r="F153" s="170">
        <f>IFERROR(IF(VLOOKUP(A153,門市狀態!A:D,4,FALSE)=0,"",VLOOKUP(A153,門市狀態!A:D,4,FALSE)),"")</f>
        <v/>
      </c>
      <c r="G153" s="171" t="n"/>
      <c r="H153" s="172">
        <f>IF(I153&gt;0,(TEXT(I153,"yyyymmdd")&amp;$S$2&amp;A153&amp;$S$2&amp;B153&amp;$Q$2),"")</f>
        <v/>
      </c>
      <c r="I153" s="175">
        <f t="array" ref="I153">IF(AND(SUMPRODUCT((IM!$F$2:$F$1812=A153)*(ISNUMBER(SEARCH("PMQ2", IM!$AC$2:$AC$1812))))&gt;0), "PMQ2", "")</f>
        <v/>
      </c>
      <c r="J153" s="174">
        <f t="array" ref="J153">IFERROR(INDEX(IM!$AM$2:$AM$9964, MATCH(1, (IM!$F$2:$F$9964=A153) * (ISNUMBER(SEARCH($C$1, IM!$AC$2:$AC$9964))), 0)), "")</f>
        <v/>
      </c>
      <c r="K153" s="145">
        <f t="array" ref="K153">SUMPRODUCT((IM!$F$2:$F$9812=A153)*(IM!$AD$2:$AD$9812="O")*(ISNUMBER(SEARCH("PMQ2", IM!$AC$2:$AC$9812))))</f>
        <v/>
      </c>
      <c r="L153" s="208">
        <f t="array" ref="L153">IF(K153&gt;0,IFERROR(HYPERLINK("#'IM'!AC"&amp;MATCH(1,(IM!$F$1:$F$7512=A153)*(ISNUMBER(SEARCH("PMQ2",IM!$AC$1:$AC$7512))),0),"檢核"),"未登錄"),"")</f>
        <v/>
      </c>
      <c r="M153" s="347">
        <f>Q153&amp;IF(R153&lt;&gt;"",$P$2,"")&amp;R153</f>
        <v/>
      </c>
      <c r="N153" s="318">
        <f t="array" ref="N153">IF(AND(
    SUMPRODUCT(
        (IM!$F$2:$F$1812=A153) *
        ISNUMBER(SEARCH("HUB", IM!$AC$2:$AC$1812)) *
        (IM!$X$2:$X$1812&gt;=$A$1) *
        (IM!$X$2:$X$1812&lt;=$B$1)*(W153="HUB")
    ) &gt; 0
), "HUB", "")</f>
        <v/>
      </c>
      <c r="O153" s="349">
        <f>IF(I153="","未到店",
IF(AND(S153&gt;I153, R153="STAR", NOT(AND(G153&lt;&gt;"萊到店 WebPOS", Q153&lt;&gt;"EDC"))), "完工已補裝",
IF(AND(G153&lt;&gt;"萊到店 WebPOS", Q153&lt;&gt;"EDC"), "EDC異常",
IF(AND(W153="HUB", N153=""), "HUB異常",
IF(OR(AND(Z153="STAR", R153="STAR"), AND(Z153&lt;&gt;"STAR", R153="")), "已完工", "STAR異常")
))))</f>
        <v/>
      </c>
      <c r="P153" s="225">
        <f>(TEXT(I153,"yyyymmdd"))&amp;$S$2&amp;A153&amp;$S$2&amp;B153&amp;$Q$2</f>
        <v/>
      </c>
      <c r="Q153" s="335">
        <f t="array" ref="Q153">IF(AND(SUMPRODUCT((IM!$F$2:$F$1812=A153)*(ISNUMBER(SEARCH("EDC", IM!$AC$2:$AC$1812))))&gt;0), "EDC", "")</f>
        <v/>
      </c>
      <c r="R153" s="336">
        <f t="array" ref="R153">IF(AND(SUMPRODUCT((IM!$F$2:$F$1812=A153)*(ISNUMBER(SEARCH("STAR", IM!$AC$2:$AC$1812))))&gt;0), "STAR", "")</f>
        <v/>
      </c>
      <c r="S153" s="337">
        <f t="array" ref="S153">IFERROR(INDEX(IM!$X$2:$X$595, MATCH(1, (IM!$F$2:$F$595=A153) * (ISNUMBER(SEARCH($D$1, IM!$AC$2:$AC$595))), 0)), "")</f>
        <v/>
      </c>
      <c r="T153" s="333">
        <f>IF(AND(X153&lt;&gt;"", Y153&lt;&gt;""), 2, IF(OR(X153&lt;&gt;"", Y153&lt;&gt;""), 1, 0))</f>
        <v/>
      </c>
      <c r="U153" s="333" t="n"/>
      <c r="V153" s="351">
        <f>IF(OR(R153="STAR", T153="", U153=""), T153,
"總數：" &amp; T153 &amp; CHAR(10) &amp;
"已維修：" &amp; U153 &amp; CHAR(10) &amp;
"未更換：" &amp; (T153 - U153))</f>
        <v/>
      </c>
      <c r="W153" s="338">
        <f>IF(VLOOKUP(A153,'0919門市清單主檔'!B:E,4,FALSE)=0,"",VLOOKUP(A153,'0919門市清單主檔'!B:E,4,FALSE))</f>
        <v/>
      </c>
      <c r="Y153" s="231" t="inlineStr">
        <is>
          <t>8155000860</t>
        </is>
      </c>
      <c r="Z153" s="231">
        <f>IF(T153&gt;0,"STAR","")</f>
        <v/>
      </c>
    </row>
    <row r="154" ht="15.75" customHeight="1" s="127">
      <c r="A154" s="165" t="n">
        <v>4228</v>
      </c>
      <c r="B154" s="166">
        <f>VLOOKUP(A154,'0919門市清單主檔'!B:C,2,FALSE)</f>
        <v/>
      </c>
      <c r="C154" s="167">
        <f>VLOOKUP($A154,'0919門市清單主檔'!B:V,20,FALSE)</f>
        <v/>
      </c>
      <c r="D154" s="168">
        <f>VLOOKUP($A154,'0919門市清單主檔'!B:V,21,FALSE)</f>
        <v/>
      </c>
      <c r="E154" s="169">
        <f>VLOOKUP(D154,區域表!A:B,2,FALSE)</f>
        <v/>
      </c>
      <c r="F154" s="170">
        <f>IFERROR(IF(VLOOKUP(A154,門市狀態!A:D,4,FALSE)=0,"",VLOOKUP(A154,門市狀態!A:D,4,FALSE)),"")</f>
        <v/>
      </c>
      <c r="G154" s="171" t="n"/>
      <c r="H154" s="172">
        <f>IF(I154&gt;0,(TEXT(I154,"yyyymmdd")&amp;$S$2&amp;A154&amp;$S$2&amp;B154&amp;$Q$2),"")</f>
        <v/>
      </c>
      <c r="I154" s="175">
        <f t="array" ref="I154">IF(AND(SUMPRODUCT((IM!$F$2:$F$1812=A154)*(ISNUMBER(SEARCH("PMQ2", IM!$AC$2:$AC$1812))))&gt;0), "PMQ2", "")</f>
        <v/>
      </c>
      <c r="J154" s="174">
        <f t="array" ref="J154">IFERROR(INDEX(IM!$AM$2:$AM$9964, MATCH(1, (IM!$F$2:$F$9964=A154) * (ISNUMBER(SEARCH($C$1, IM!$AC$2:$AC$9964))), 0)), "")</f>
        <v/>
      </c>
      <c r="K154" s="145">
        <f t="array" ref="K154">SUMPRODUCT((IM!$F$2:$F$9812=A154)*(IM!$AD$2:$AD$9812="O")*(ISNUMBER(SEARCH("PMQ2", IM!$AC$2:$AC$9812))))</f>
        <v/>
      </c>
      <c r="L154" s="208">
        <f t="array" ref="L154">IF(K154&gt;0,IFERROR(HYPERLINK("#'IM'!AC"&amp;MATCH(1,(IM!$F$1:$F$7512=A154)*(ISNUMBER(SEARCH("PMQ2",IM!$AC$1:$AC$7512))),0),"檢核"),"未登錄"),"")</f>
        <v/>
      </c>
      <c r="M154" s="347">
        <f>Q154&amp;IF(R154&lt;&gt;"",$P$2,"")&amp;R154</f>
        <v/>
      </c>
      <c r="N154" s="318">
        <f t="array" ref="N154">IF(AND(
    SUMPRODUCT(
        (IM!$F$2:$F$1812=A154) *
        ISNUMBER(SEARCH("HUB", IM!$AC$2:$AC$1812)) *
        (IM!$X$2:$X$1812&gt;=$A$1) *
        (IM!$X$2:$X$1812&lt;=$B$1)*(W154="HUB")
    ) &gt; 0
), "HUB", "")</f>
        <v/>
      </c>
      <c r="O154" s="349">
        <f>IF(I154="","未到店",
IF(AND(S154&gt;I154, R154="STAR", NOT(AND(G154&lt;&gt;"萊到店 WebPOS", Q154&lt;&gt;"EDC"))), "完工已補裝",
IF(AND(G154&lt;&gt;"萊到店 WebPOS", Q154&lt;&gt;"EDC"), "EDC異常",
IF(AND(W154="HUB", N154=""), "HUB異常",
IF(OR(AND(Z154="STAR", R154="STAR"), AND(Z154&lt;&gt;"STAR", R154="")), "已完工", "STAR異常")
))))</f>
        <v/>
      </c>
      <c r="P154" s="225">
        <f>(TEXT(I154,"yyyymmdd"))&amp;$S$2&amp;A154&amp;$S$2&amp;B154&amp;$Q$2</f>
        <v/>
      </c>
      <c r="Q154" s="335">
        <f t="array" ref="Q154">IF(AND(SUMPRODUCT((IM!$F$2:$F$1812=A154)*(ISNUMBER(SEARCH("EDC", IM!$AC$2:$AC$1812))))&gt;0), "EDC", "")</f>
        <v/>
      </c>
      <c r="R154" s="336">
        <f t="array" ref="R154">IF(AND(SUMPRODUCT((IM!$F$2:$F$1812=A154)*(ISNUMBER(SEARCH("STAR", IM!$AC$2:$AC$1812))))&gt;0), "STAR", "")</f>
        <v/>
      </c>
      <c r="S154" s="337">
        <f t="array" ref="S154">IFERROR(INDEX(IM!$X$2:$X$595, MATCH(1, (IM!$F$2:$F$595=A154) * (ISNUMBER(SEARCH($D$1, IM!$AC$2:$AC$595))), 0)), "")</f>
        <v/>
      </c>
      <c r="T154" s="333">
        <f>IF(AND(X154&lt;&gt;"", Y154&lt;&gt;""), 2, IF(OR(X154&lt;&gt;"", Y154&lt;&gt;""), 1, 0))</f>
        <v/>
      </c>
      <c r="U154" s="333" t="n"/>
      <c r="V154" s="351">
        <f>IF(OR(R154="STAR", T154="", U154=""), T154,
"總數：" &amp; T154 &amp; CHAR(10) &amp;
"已維修：" &amp; U154 &amp; CHAR(10) &amp;
"未更換：" &amp; (T154 - U154))</f>
        <v/>
      </c>
      <c r="W154" s="338">
        <f>IF(VLOOKUP(A154,'0919門市清單主檔'!B:E,4,FALSE)=0,"",VLOOKUP(A154,'0919門市清單主檔'!B:E,4,FALSE))</f>
        <v/>
      </c>
      <c r="X154" s="230" t="inlineStr">
        <is>
          <t>8155001071</t>
        </is>
      </c>
      <c r="Y154" s="231" t="inlineStr">
        <is>
          <t>8155001072</t>
        </is>
      </c>
      <c r="Z154" s="231">
        <f>IF(T154&gt;0,"STAR","")</f>
        <v/>
      </c>
    </row>
    <row r="155" ht="15.75" customHeight="1" s="127">
      <c r="A155" s="165" t="n">
        <v>4153</v>
      </c>
      <c r="B155" s="166">
        <f>VLOOKUP(A155,'0919門市清單主檔'!B:C,2,FALSE)</f>
        <v/>
      </c>
      <c r="C155" s="167">
        <f>VLOOKUP($A155,'0919門市清單主檔'!B:V,20,FALSE)</f>
        <v/>
      </c>
      <c r="D155" s="168">
        <f>VLOOKUP($A155,'0919門市清單主檔'!B:V,21,FALSE)</f>
        <v/>
      </c>
      <c r="E155" s="169">
        <f>VLOOKUP(D155,區域表!A:B,2,FALSE)</f>
        <v/>
      </c>
      <c r="F155" s="170">
        <f>IFERROR(IF(VLOOKUP(A155,門市狀態!A:D,4,FALSE)=0,"",VLOOKUP(A155,門市狀態!A:D,4,FALSE)),"")</f>
        <v/>
      </c>
      <c r="G155" s="171" t="n"/>
      <c r="H155" s="172">
        <f>IF(I155&gt;0,(TEXT(I155,"yyyymmdd")&amp;$S$2&amp;A155&amp;$S$2&amp;B155&amp;$Q$2),"")</f>
        <v/>
      </c>
      <c r="I155" s="175">
        <f t="array" ref="I155">IF(AND(SUMPRODUCT((IM!$F$2:$F$1812=A155)*(ISNUMBER(SEARCH("PMQ2", IM!$AC$2:$AC$1812))))&gt;0), "PMQ2", "")</f>
        <v/>
      </c>
      <c r="J155" s="174">
        <f t="array" ref="J155">IFERROR(INDEX(IM!$AM$2:$AM$9964, MATCH(1, (IM!$F$2:$F$9964=A155) * (ISNUMBER(SEARCH($C$1, IM!$AC$2:$AC$9964))), 0)), "")</f>
        <v/>
      </c>
      <c r="K155" s="145">
        <f t="array" ref="K155">SUMPRODUCT((IM!$F$2:$F$9812=A155)*(IM!$AD$2:$AD$9812="O")*(ISNUMBER(SEARCH("PMQ2", IM!$AC$2:$AC$9812))))</f>
        <v/>
      </c>
      <c r="L155" s="208">
        <f t="array" ref="L155">IF(K155&gt;0,IFERROR(HYPERLINK("#'IM'!AC"&amp;MATCH(1,(IM!$F$1:$F$7512=A155)*(ISNUMBER(SEARCH("PMQ2",IM!$AC$1:$AC$7512))),0),"檢核"),"未登錄"),"")</f>
        <v/>
      </c>
      <c r="M155" s="347">
        <f>Q155&amp;IF(R155&lt;&gt;"",$P$2,"")&amp;R155</f>
        <v/>
      </c>
      <c r="N155" s="318">
        <f t="array" ref="N155">IF(AND(
    SUMPRODUCT(
        (IM!$F$2:$F$1812=A155) *
        ISNUMBER(SEARCH("HUB", IM!$AC$2:$AC$1812)) *
        (IM!$X$2:$X$1812&gt;=$A$1) *
        (IM!$X$2:$X$1812&lt;=$B$1)*(W155="HUB")
    ) &gt; 0
), "HUB", "")</f>
        <v/>
      </c>
      <c r="O155" s="349">
        <f>IF(I155="","未到店",
IF(AND(S155&gt;I155, R155="STAR", NOT(AND(G155&lt;&gt;"萊到店 WebPOS", Q155&lt;&gt;"EDC"))), "完工已補裝",
IF(AND(G155&lt;&gt;"萊到店 WebPOS", Q155&lt;&gt;"EDC"), "EDC異常",
IF(AND(W155="HUB", N155=""), "HUB異常",
IF(OR(AND(Z155="STAR", R155="STAR"), AND(Z155&lt;&gt;"STAR", R155="")), "已完工", "STAR異常")
))))</f>
        <v/>
      </c>
      <c r="P155" s="225">
        <f>(TEXT(I155,"yyyymmdd"))&amp;$S$2&amp;A155&amp;$S$2&amp;B155&amp;$Q$2</f>
        <v/>
      </c>
      <c r="Q155" s="335">
        <f t="array" ref="Q155">IF(AND(SUMPRODUCT((IM!$F$2:$F$1812=A155)*(ISNUMBER(SEARCH("EDC", IM!$AC$2:$AC$1812))))&gt;0), "EDC", "")</f>
        <v/>
      </c>
      <c r="R155" s="336">
        <f t="array" ref="R155">IF(AND(SUMPRODUCT((IM!$F$2:$F$1812=A155)*(ISNUMBER(SEARCH("STAR", IM!$AC$2:$AC$1812))))&gt;0), "STAR", "")</f>
        <v/>
      </c>
      <c r="S155" s="337">
        <f t="array" ref="S155">IFERROR(INDEX(IM!$X$2:$X$595, MATCH(1, (IM!$F$2:$F$595=A155) * (ISNUMBER(SEARCH($D$1, IM!$AC$2:$AC$595))), 0)), "")</f>
        <v/>
      </c>
      <c r="T155" s="333">
        <f>IF(AND(X155&lt;&gt;"", Y155&lt;&gt;""), 2, IF(OR(X155&lt;&gt;"", Y155&lt;&gt;""), 1, 0))</f>
        <v/>
      </c>
      <c r="U155" s="333" t="n"/>
      <c r="V155" s="351">
        <f>IF(OR(R155="STAR", T155="", U155=""), T155,
"總數：" &amp; T155 &amp; CHAR(10) &amp;
"已維修：" &amp; U155 &amp; CHAR(10) &amp;
"未更換：" &amp; (T155 - U155))</f>
        <v/>
      </c>
      <c r="W155" s="338">
        <f>IF(VLOOKUP(A155,'0919門市清單主檔'!B:E,4,FALSE)=0,"",VLOOKUP(A155,'0919門市清單主檔'!B:E,4,FALSE))</f>
        <v/>
      </c>
      <c r="X155" s="230" t="inlineStr">
        <is>
          <t>8155002395</t>
        </is>
      </c>
      <c r="Y155" s="231" t="inlineStr">
        <is>
          <t>8155002396</t>
        </is>
      </c>
      <c r="Z155" s="231">
        <f>IF(T155&gt;0,"STAR","")</f>
        <v/>
      </c>
    </row>
    <row r="156" ht="15.75" customHeight="1" s="127">
      <c r="A156" s="165" t="n">
        <v>4529</v>
      </c>
      <c r="B156" s="166">
        <f>VLOOKUP(A156,'0919門市清單主檔'!B:C,2,FALSE)</f>
        <v/>
      </c>
      <c r="C156" s="167">
        <f>VLOOKUP($A156,'0919門市清單主檔'!B:V,20,FALSE)</f>
        <v/>
      </c>
      <c r="D156" s="168">
        <f>VLOOKUP($A156,'0919門市清單主檔'!B:V,21,FALSE)</f>
        <v/>
      </c>
      <c r="E156" s="169">
        <f>VLOOKUP(D156,區域表!A:B,2,FALSE)</f>
        <v/>
      </c>
      <c r="F156" s="170">
        <f>IFERROR(IF(VLOOKUP(A156,門市狀態!A:D,4,FALSE)=0,"",VLOOKUP(A156,門市狀態!A:D,4,FALSE)),"")</f>
        <v/>
      </c>
      <c r="G156" s="171" t="n"/>
      <c r="H156" s="172">
        <f>IF(I156&gt;0,(TEXT(I156,"yyyymmdd")&amp;$S$2&amp;A156&amp;$S$2&amp;B156&amp;$Q$2),"")</f>
        <v/>
      </c>
      <c r="I156" s="175">
        <f t="array" ref="I156">IF(AND(SUMPRODUCT((IM!$F$2:$F$1812=A156)*(ISNUMBER(SEARCH("PMQ2", IM!$AC$2:$AC$1812))))&gt;0), "PMQ2", "")</f>
        <v/>
      </c>
      <c r="J156" s="174">
        <f t="array" ref="J156">IFERROR(INDEX(IM!$AM$2:$AM$9964, MATCH(1, (IM!$F$2:$F$9964=A156) * (ISNUMBER(SEARCH($C$1, IM!$AC$2:$AC$9964))), 0)), "")</f>
        <v/>
      </c>
      <c r="K156" s="145">
        <f t="array" ref="K156">SUMPRODUCT((IM!$F$2:$F$9812=A156)*(IM!$AD$2:$AD$9812="O")*(ISNUMBER(SEARCH("PMQ2", IM!$AC$2:$AC$9812))))</f>
        <v/>
      </c>
      <c r="L156" s="208">
        <f t="array" ref="L156">IF(K156&gt;0,IFERROR(HYPERLINK("#'IM'!AC"&amp;MATCH(1,(IM!$F$1:$F$7512=A156)*(ISNUMBER(SEARCH("PMQ2",IM!$AC$1:$AC$7512))),0),"檢核"),"未登錄"),"")</f>
        <v/>
      </c>
      <c r="M156" s="347">
        <f>Q156&amp;IF(R156&lt;&gt;"",$P$2,"")&amp;R156</f>
        <v/>
      </c>
      <c r="N156" s="318">
        <f t="array" ref="N156">IF(AND(
    SUMPRODUCT(
        (IM!$F$2:$F$1812=A156) *
        ISNUMBER(SEARCH("HUB", IM!$AC$2:$AC$1812)) *
        (IM!$X$2:$X$1812&gt;=$A$1) *
        (IM!$X$2:$X$1812&lt;=$B$1)*(W156="HUB")
    ) &gt; 0
), "HUB", "")</f>
        <v/>
      </c>
      <c r="O156" s="349">
        <f>IF(I156="","未到店",
IF(AND(S156&gt;I156, R156="STAR", NOT(AND(G156&lt;&gt;"萊到店 WebPOS", Q156&lt;&gt;"EDC"))), "完工已補裝",
IF(AND(G156&lt;&gt;"萊到店 WebPOS", Q156&lt;&gt;"EDC"), "EDC異常",
IF(AND(W156="HUB", N156=""), "HUB異常",
IF(OR(AND(Z156="STAR", R156="STAR"), AND(Z156&lt;&gt;"STAR", R156="")), "已完工", "STAR異常")
))))</f>
        <v/>
      </c>
      <c r="P156" s="225">
        <f>(TEXT(I156,"yyyymmdd"))&amp;$S$2&amp;A156&amp;$S$2&amp;B156&amp;$Q$2</f>
        <v/>
      </c>
      <c r="Q156" s="335">
        <f t="array" ref="Q156">IF(AND(SUMPRODUCT((IM!$F$2:$F$1812=A156)*(ISNUMBER(SEARCH("EDC", IM!$AC$2:$AC$1812))))&gt;0), "EDC", "")</f>
        <v/>
      </c>
      <c r="R156" s="336">
        <f t="array" ref="R156">IF(AND(SUMPRODUCT((IM!$F$2:$F$1812=A156)*(ISNUMBER(SEARCH("STAR", IM!$AC$2:$AC$1812))))&gt;0), "STAR", "")</f>
        <v/>
      </c>
      <c r="S156" s="337">
        <f t="array" ref="S156">IFERROR(INDEX(IM!$X$2:$X$595, MATCH(1, (IM!$F$2:$F$595=A156) * (ISNUMBER(SEARCH($D$1, IM!$AC$2:$AC$595))), 0)), "")</f>
        <v/>
      </c>
      <c r="T156" s="333">
        <f>IF(AND(X156&lt;&gt;"", Y156&lt;&gt;""), 2, IF(OR(X156&lt;&gt;"", Y156&lt;&gt;""), 1, 0))</f>
        <v/>
      </c>
      <c r="U156" s="333" t="n"/>
      <c r="V156" s="351">
        <f>IF(OR(R156="STAR", T156="", U156=""), T156,
"總數：" &amp; T156 &amp; CHAR(10) &amp;
"已維修：" &amp; U156 &amp; CHAR(10) &amp;
"未更換：" &amp; (T156 - U156))</f>
        <v/>
      </c>
      <c r="W156" s="338">
        <f>IF(VLOOKUP(A156,'0919門市清單主檔'!B:E,4,FALSE)=0,"",VLOOKUP(A156,'0919門市清單主檔'!B:E,4,FALSE))</f>
        <v/>
      </c>
      <c r="X156" s="230" t="inlineStr">
        <is>
          <t>8155002768</t>
        </is>
      </c>
      <c r="Y156" s="231" t="inlineStr">
        <is>
          <t>8155002769</t>
        </is>
      </c>
      <c r="Z156" s="231">
        <f>IF(T156&gt;0,"STAR","")</f>
        <v/>
      </c>
    </row>
    <row r="157" ht="15.75" customHeight="1" s="127">
      <c r="A157" s="165" t="n">
        <v>4788</v>
      </c>
      <c r="B157" s="166">
        <f>VLOOKUP(A157,'0919門市清單主檔'!B:C,2,FALSE)</f>
        <v/>
      </c>
      <c r="C157" s="167">
        <f>VLOOKUP($A157,'0919門市清單主檔'!B:V,20,FALSE)</f>
        <v/>
      </c>
      <c r="D157" s="168">
        <f>VLOOKUP($A157,'0919門市清單主檔'!B:V,21,FALSE)</f>
        <v/>
      </c>
      <c r="E157" s="169">
        <f>VLOOKUP(D157,區域表!A:B,2,FALSE)</f>
        <v/>
      </c>
      <c r="F157" s="170">
        <f>IFERROR(IF(VLOOKUP(A157,門市狀態!A:D,4,FALSE)=0,"",VLOOKUP(A157,門市狀態!A:D,4,FALSE)),"")</f>
        <v/>
      </c>
      <c r="G157" s="171" t="n"/>
      <c r="H157" s="172">
        <f>IF(I157&gt;0,(TEXT(I157,"yyyymmdd")&amp;$S$2&amp;A157&amp;$S$2&amp;B157&amp;$Q$2),"")</f>
        <v/>
      </c>
      <c r="I157" s="175">
        <f t="array" ref="I157">IF(AND(SUMPRODUCT((IM!$F$2:$F$1812=A157)*(ISNUMBER(SEARCH("PMQ2", IM!$AC$2:$AC$1812))))&gt;0), "PMQ2", "")</f>
        <v/>
      </c>
      <c r="J157" s="174">
        <f t="array" ref="J157">IFERROR(INDEX(IM!$AM$2:$AM$9964, MATCH(1, (IM!$F$2:$F$9964=A157) * (ISNUMBER(SEARCH($C$1, IM!$AC$2:$AC$9964))), 0)), "")</f>
        <v/>
      </c>
      <c r="K157" s="145">
        <f t="array" ref="K157">SUMPRODUCT((IM!$F$2:$F$9812=A157)*(IM!$AD$2:$AD$9812="O")*(ISNUMBER(SEARCH("PMQ2", IM!$AC$2:$AC$9812))))</f>
        <v/>
      </c>
      <c r="L157" s="208">
        <f t="array" ref="L157">IF(K157&gt;0,IFERROR(HYPERLINK("#'IM'!AC"&amp;MATCH(1,(IM!$F$1:$F$7512=A157)*(ISNUMBER(SEARCH("PMQ2",IM!$AC$1:$AC$7512))),0),"檢核"),"未登錄"),"")</f>
        <v/>
      </c>
      <c r="M157" s="347">
        <f>Q157&amp;IF(R157&lt;&gt;"",$P$2,"")&amp;R157</f>
        <v/>
      </c>
      <c r="N157" s="318">
        <f t="array" ref="N157">IF(AND(
    SUMPRODUCT(
        (IM!$F$2:$F$1812=A157) *
        ISNUMBER(SEARCH("HUB", IM!$AC$2:$AC$1812)) *
        (IM!$X$2:$X$1812&gt;=$A$1) *
        (IM!$X$2:$X$1812&lt;=$B$1)*(W157="HUB")
    ) &gt; 0
), "HUB", "")</f>
        <v/>
      </c>
      <c r="O157" s="349">
        <f>IF(I157="","未到店",
IF(AND(S157&gt;I157, R157="STAR", NOT(AND(G157&lt;&gt;"萊到店 WebPOS", Q157&lt;&gt;"EDC"))), "完工已補裝",
IF(AND(G157&lt;&gt;"萊到店 WebPOS", Q157&lt;&gt;"EDC"), "EDC異常",
IF(AND(W157="HUB", N157=""), "HUB異常",
IF(OR(AND(Z157="STAR", R157="STAR"), AND(Z157&lt;&gt;"STAR", R157="")), "已完工", "STAR異常")
))))</f>
        <v/>
      </c>
      <c r="P157" s="225">
        <f>(TEXT(I157,"yyyymmdd"))&amp;$S$2&amp;A157&amp;$S$2&amp;B157&amp;$Q$2</f>
        <v/>
      </c>
      <c r="Q157" s="335">
        <f t="array" ref="Q157">IF(AND(SUMPRODUCT((IM!$F$2:$F$1812=A157)*(ISNUMBER(SEARCH("EDC", IM!$AC$2:$AC$1812))))&gt;0), "EDC", "")</f>
        <v/>
      </c>
      <c r="R157" s="336">
        <f t="array" ref="R157">IF(AND(SUMPRODUCT((IM!$F$2:$F$1812=A157)*(ISNUMBER(SEARCH("STAR", IM!$AC$2:$AC$1812))))&gt;0), "STAR", "")</f>
        <v/>
      </c>
      <c r="S157" s="337">
        <f t="array" ref="S157">IFERROR(INDEX(IM!$X$2:$X$595, MATCH(1, (IM!$F$2:$F$595=A157) * (ISNUMBER(SEARCH($D$1, IM!$AC$2:$AC$595))), 0)), "")</f>
        <v/>
      </c>
      <c r="T157" s="333">
        <f>IF(AND(X157&lt;&gt;"", Y157&lt;&gt;""), 2, IF(OR(X157&lt;&gt;"", Y157&lt;&gt;""), 1, 0))</f>
        <v/>
      </c>
      <c r="U157" s="333" t="n"/>
      <c r="V157" s="351">
        <f>IF(OR(R157="STAR", T157="", U157=""), T157,
"總數：" &amp; T157 &amp; CHAR(10) &amp;
"已維修：" &amp; U157 &amp; CHAR(10) &amp;
"未更換：" &amp; (T157 - U157))</f>
        <v/>
      </c>
      <c r="W157" s="338">
        <f>IF(VLOOKUP(A157,'0919門市清單主檔'!B:E,4,FALSE)=0,"",VLOOKUP(A157,'0919門市清單主檔'!B:E,4,FALSE))</f>
        <v/>
      </c>
      <c r="X157" s="230" t="inlineStr">
        <is>
          <t>8155001588</t>
        </is>
      </c>
      <c r="Y157" s="231" t="inlineStr">
        <is>
          <t>8155001589</t>
        </is>
      </c>
      <c r="Z157" s="231">
        <f>IF(T157&gt;0,"STAR","")</f>
        <v/>
      </c>
    </row>
    <row r="158" ht="15.75" customHeight="1" s="127">
      <c r="A158" s="165" t="n">
        <v>4298</v>
      </c>
      <c r="B158" s="166">
        <f>VLOOKUP(A158,'0919門市清單主檔'!B:C,2,FALSE)</f>
        <v/>
      </c>
      <c r="C158" s="167">
        <f>VLOOKUP($A158,'0919門市清單主檔'!B:V,20,FALSE)</f>
        <v/>
      </c>
      <c r="D158" s="168">
        <f>VLOOKUP($A158,'0919門市清單主檔'!B:V,21,FALSE)</f>
        <v/>
      </c>
      <c r="E158" s="169">
        <f>VLOOKUP(D158,區域表!A:B,2,FALSE)</f>
        <v/>
      </c>
      <c r="F158" s="170">
        <f>IFERROR(IF(VLOOKUP(A158,門市狀態!A:D,4,FALSE)=0,"",VLOOKUP(A158,門市狀態!A:D,4,FALSE)),"")</f>
        <v/>
      </c>
      <c r="G158" s="171" t="n"/>
      <c r="H158" s="172">
        <f>IF(I158&gt;0,(TEXT(I158,"yyyymmdd")&amp;$S$2&amp;A158&amp;$S$2&amp;B158&amp;$Q$2),"")</f>
        <v/>
      </c>
      <c r="I158" s="175">
        <f t="array" ref="I158">IF(AND(SUMPRODUCT((IM!$F$2:$F$1812=A158)*(ISNUMBER(SEARCH("PMQ2", IM!$AC$2:$AC$1812))))&gt;0), "PMQ2", "")</f>
        <v/>
      </c>
      <c r="J158" s="174">
        <f t="array" ref="J158">IFERROR(INDEX(IM!$AM$2:$AM$9964, MATCH(1, (IM!$F$2:$F$9964=A158) * (ISNUMBER(SEARCH($C$1, IM!$AC$2:$AC$9964))), 0)), "")</f>
        <v/>
      </c>
      <c r="K158" s="145">
        <f t="array" ref="K158">SUMPRODUCT((IM!$F$2:$F$9812=A158)*(IM!$AD$2:$AD$9812="O")*(ISNUMBER(SEARCH("PMQ2", IM!$AC$2:$AC$9812))))</f>
        <v/>
      </c>
      <c r="L158" s="208">
        <f t="array" ref="L158">IF(K158&gt;0,IFERROR(HYPERLINK("#'IM'!AC"&amp;MATCH(1,(IM!$F$1:$F$7512=A158)*(ISNUMBER(SEARCH("PMQ2",IM!$AC$1:$AC$7512))),0),"檢核"),"未登錄"),"")</f>
        <v/>
      </c>
      <c r="M158" s="347">
        <f>Q158&amp;IF(R158&lt;&gt;"",$P$2,"")&amp;R158</f>
        <v/>
      </c>
      <c r="N158" s="318">
        <f t="array" ref="N158">IF(AND(
    SUMPRODUCT(
        (IM!$F$2:$F$1812=A158) *
        ISNUMBER(SEARCH("HUB", IM!$AC$2:$AC$1812)) *
        (IM!$X$2:$X$1812&gt;=$A$1) *
        (IM!$X$2:$X$1812&lt;=$B$1)*(W158="HUB")
    ) &gt; 0
), "HUB", "")</f>
        <v/>
      </c>
      <c r="O158" s="349">
        <f>IF(I158="","未到店",
IF(AND(S158&gt;I158, R158="STAR", NOT(AND(G158&lt;&gt;"萊到店 WebPOS", Q158&lt;&gt;"EDC"))), "完工已補裝",
IF(AND(G158&lt;&gt;"萊到店 WebPOS", Q158&lt;&gt;"EDC"), "EDC異常",
IF(AND(W158="HUB", N158=""), "HUB異常",
IF(OR(AND(Z158="STAR", R158="STAR"), AND(Z158&lt;&gt;"STAR", R158="")), "已完工", "STAR異常")
))))</f>
        <v/>
      </c>
      <c r="P158" s="225">
        <f>(TEXT(I158,"yyyymmdd"))&amp;$S$2&amp;A158&amp;$S$2&amp;B158&amp;$Q$2</f>
        <v/>
      </c>
      <c r="Q158" s="335">
        <f t="array" ref="Q158">IF(AND(SUMPRODUCT((IM!$F$2:$F$1812=A158)*(ISNUMBER(SEARCH("EDC", IM!$AC$2:$AC$1812))))&gt;0), "EDC", "")</f>
        <v/>
      </c>
      <c r="R158" s="336">
        <f t="array" ref="R158">IF(AND(SUMPRODUCT((IM!$F$2:$F$1812=A158)*(ISNUMBER(SEARCH("STAR", IM!$AC$2:$AC$1812))))&gt;0), "STAR", "")</f>
        <v/>
      </c>
      <c r="S158" s="337">
        <f t="array" ref="S158">IFERROR(INDEX(IM!$X$2:$X$595, MATCH(1, (IM!$F$2:$F$595=A158) * (ISNUMBER(SEARCH($D$1, IM!$AC$2:$AC$595))), 0)), "")</f>
        <v/>
      </c>
      <c r="T158" s="333">
        <f>IF(AND(X158&lt;&gt;"", Y158&lt;&gt;""), 2, IF(OR(X158&lt;&gt;"", Y158&lt;&gt;""), 1, 0))</f>
        <v/>
      </c>
      <c r="U158" s="333" t="n"/>
      <c r="V158" s="351">
        <f>IF(OR(R158="STAR", T158="", U158=""), T158,
"總數：" &amp; T158 &amp; CHAR(10) &amp;
"已維修：" &amp; U158 &amp; CHAR(10) &amp;
"未更換：" &amp; (T158 - U158))</f>
        <v/>
      </c>
      <c r="W158" s="338">
        <f>IF(VLOOKUP(A158,'0919門市清單主檔'!B:E,4,FALSE)=0,"",VLOOKUP(A158,'0919門市清單主檔'!B:E,4,FALSE))</f>
        <v/>
      </c>
      <c r="X158" s="230" t="inlineStr">
        <is>
          <t>8155001783</t>
        </is>
      </c>
      <c r="Y158" s="231" t="inlineStr">
        <is>
          <t>8155001784</t>
        </is>
      </c>
      <c r="Z158" s="231">
        <f>IF(T158&gt;0,"STAR","")</f>
        <v/>
      </c>
    </row>
    <row r="159" ht="15.75" customHeight="1" s="127">
      <c r="A159" s="165" t="n">
        <v>4538</v>
      </c>
      <c r="B159" s="166">
        <f>VLOOKUP(A159,'0919門市清單主檔'!B:C,2,FALSE)</f>
        <v/>
      </c>
      <c r="C159" s="167">
        <f>VLOOKUP($A159,'0919門市清單主檔'!B:V,20,FALSE)</f>
        <v/>
      </c>
      <c r="D159" s="168">
        <f>VLOOKUP($A159,'0919門市清單主檔'!B:V,21,FALSE)</f>
        <v/>
      </c>
      <c r="E159" s="169">
        <f>VLOOKUP(D159,區域表!A:B,2,FALSE)</f>
        <v/>
      </c>
      <c r="F159" s="170">
        <f>IFERROR(IF(VLOOKUP(A159,門市狀態!A:D,4,FALSE)=0,"",VLOOKUP(A159,門市狀態!A:D,4,FALSE)),"")</f>
        <v/>
      </c>
      <c r="G159" s="171" t="n"/>
      <c r="H159" s="172">
        <f>IF(I159&gt;0,(TEXT(I159,"yyyymmdd")&amp;$S$2&amp;A159&amp;$S$2&amp;B159&amp;$Q$2),"")</f>
        <v/>
      </c>
      <c r="I159" s="175">
        <f t="array" ref="I159">IF(AND(SUMPRODUCT((IM!$F$2:$F$1812=A159)*(ISNUMBER(SEARCH("PMQ2", IM!$AC$2:$AC$1812))))&gt;0), "PMQ2", "")</f>
        <v/>
      </c>
      <c r="J159" s="174">
        <f t="array" ref="J159">IFERROR(INDEX(IM!$AM$2:$AM$9964, MATCH(1, (IM!$F$2:$F$9964=A159) * (ISNUMBER(SEARCH($C$1, IM!$AC$2:$AC$9964))), 0)), "")</f>
        <v/>
      </c>
      <c r="K159" s="145">
        <f t="array" ref="K159">SUMPRODUCT((IM!$F$2:$F$9812=A159)*(IM!$AD$2:$AD$9812="O")*(ISNUMBER(SEARCH("PMQ2", IM!$AC$2:$AC$9812))))</f>
        <v/>
      </c>
      <c r="L159" s="208">
        <f t="array" ref="L159">IF(K159&gt;0,IFERROR(HYPERLINK("#'IM'!AC"&amp;MATCH(1,(IM!$F$1:$F$7512=A159)*(ISNUMBER(SEARCH("PMQ2",IM!$AC$1:$AC$7512))),0),"檢核"),"未登錄"),"")</f>
        <v/>
      </c>
      <c r="M159" s="347">
        <f>Q159&amp;IF(R159&lt;&gt;"",$P$2,"")&amp;R159</f>
        <v/>
      </c>
      <c r="N159" s="318">
        <f t="array" ref="N159">IF(AND(
    SUMPRODUCT(
        (IM!$F$2:$F$1812=A159) *
        ISNUMBER(SEARCH("HUB", IM!$AC$2:$AC$1812)) *
        (IM!$X$2:$X$1812&gt;=$A$1) *
        (IM!$X$2:$X$1812&lt;=$B$1)*(W159="HUB")
    ) &gt; 0
), "HUB", "")</f>
        <v/>
      </c>
      <c r="O159" s="349">
        <f>IF(I159="","未到店",
IF(AND(S159&gt;I159, R159="STAR", NOT(AND(G159&lt;&gt;"萊到店 WebPOS", Q159&lt;&gt;"EDC"))), "完工已補裝",
IF(AND(G159&lt;&gt;"萊到店 WebPOS", Q159&lt;&gt;"EDC"), "EDC異常",
IF(AND(W159="HUB", N159=""), "HUB異常",
IF(OR(AND(Z159="STAR", R159="STAR"), AND(Z159&lt;&gt;"STAR", R159="")), "已完工", "STAR異常")
))))</f>
        <v/>
      </c>
      <c r="P159" s="225">
        <f>(TEXT(I159,"yyyymmdd"))&amp;$S$2&amp;A159&amp;$S$2&amp;B159&amp;$Q$2</f>
        <v/>
      </c>
      <c r="Q159" s="335">
        <f t="array" ref="Q159">IF(AND(SUMPRODUCT((IM!$F$2:$F$1812=A159)*(ISNUMBER(SEARCH("EDC", IM!$AC$2:$AC$1812))))&gt;0), "EDC", "")</f>
        <v/>
      </c>
      <c r="R159" s="336">
        <f t="array" ref="R159">IF(AND(SUMPRODUCT((IM!$F$2:$F$1812=A159)*(ISNUMBER(SEARCH("STAR", IM!$AC$2:$AC$1812))))&gt;0), "STAR", "")</f>
        <v/>
      </c>
      <c r="S159" s="337">
        <f t="array" ref="S159">IFERROR(INDEX(IM!$X$2:$X$595, MATCH(1, (IM!$F$2:$F$595=A159) * (ISNUMBER(SEARCH($D$1, IM!$AC$2:$AC$595))), 0)), "")</f>
        <v/>
      </c>
      <c r="T159" s="333">
        <f>IF(AND(X159&lt;&gt;"", Y159&lt;&gt;""), 2, IF(OR(X159&lt;&gt;"", Y159&lt;&gt;""), 1, 0))</f>
        <v/>
      </c>
      <c r="U159" s="333" t="n"/>
      <c r="V159" s="351">
        <f>IF(OR(R159="STAR", T159="", U159=""), T159,
"總數：" &amp; T159 &amp; CHAR(10) &amp;
"已維修：" &amp; U159 &amp; CHAR(10) &amp;
"未更換：" &amp; (T159 - U159))</f>
        <v/>
      </c>
      <c r="W159" s="338">
        <f>IF(VLOOKUP(A159,'0919門市清單主檔'!B:E,4,FALSE)=0,"",VLOOKUP(A159,'0919門市清單主檔'!B:E,4,FALSE))</f>
        <v/>
      </c>
      <c r="Y159" s="231" t="n"/>
      <c r="Z159" s="231">
        <f>IF(T159&gt;0,"STAR","")</f>
        <v/>
      </c>
    </row>
    <row r="160" ht="15.75" customHeight="1" s="127">
      <c r="A160" s="165" t="inlineStr">
        <is>
          <t>D390</t>
        </is>
      </c>
      <c r="B160" s="166">
        <f>VLOOKUP(A160,'0919門市清單主檔'!B:C,2,FALSE)</f>
        <v/>
      </c>
      <c r="C160" s="167">
        <f>VLOOKUP($A160,'0919門市清單主檔'!B:V,20,FALSE)</f>
        <v/>
      </c>
      <c r="D160" s="168">
        <f>VLOOKUP($A160,'0919門市清單主檔'!B:V,21,FALSE)</f>
        <v/>
      </c>
      <c r="E160" s="169">
        <f>VLOOKUP(D160,區域表!A:B,2,FALSE)</f>
        <v/>
      </c>
      <c r="F160" s="170">
        <f>IFERROR(IF(VLOOKUP(A160,門市狀態!A:D,4,FALSE)=0,"",VLOOKUP(A160,門市狀態!A:D,4,FALSE)),"")</f>
        <v/>
      </c>
      <c r="G160" s="171" t="n"/>
      <c r="H160" s="172">
        <f>IF(I160&gt;0,(TEXT(I160,"yyyymmdd")&amp;$S$2&amp;A160&amp;$S$2&amp;B160&amp;$Q$2),"")</f>
        <v/>
      </c>
      <c r="I160" s="175">
        <f t="array" ref="I160">IF(AND(SUMPRODUCT((IM!$F$2:$F$1812=A160)*(ISNUMBER(SEARCH("PMQ2", IM!$AC$2:$AC$1812))))&gt;0), "PMQ2", "")</f>
        <v/>
      </c>
      <c r="J160" s="174">
        <f t="array" ref="J160">IFERROR(INDEX(IM!$AM$2:$AM$9964, MATCH(1, (IM!$F$2:$F$9964=A160) * (ISNUMBER(SEARCH($C$1, IM!$AC$2:$AC$9964))), 0)), "")</f>
        <v/>
      </c>
      <c r="K160" s="145">
        <f t="array" ref="K160">SUMPRODUCT((IM!$F$2:$F$9812=A160)*(IM!$AD$2:$AD$9812="O")*(ISNUMBER(SEARCH("PMQ2", IM!$AC$2:$AC$9812))))</f>
        <v/>
      </c>
      <c r="L160" s="208">
        <f t="array" ref="L160">IF(K160&gt;0,IFERROR(HYPERLINK("#'IM'!AC"&amp;MATCH(1,(IM!$F$1:$F$7512=A160)*(ISNUMBER(SEARCH("PMQ2",IM!$AC$1:$AC$7512))),0),"檢核"),"未登錄"),"")</f>
        <v/>
      </c>
      <c r="M160" s="347">
        <f>Q160&amp;IF(R160&lt;&gt;"",$P$2,"")&amp;R160</f>
        <v/>
      </c>
      <c r="N160" s="318">
        <f t="array" ref="N160">IF(AND(
    SUMPRODUCT(
        (IM!$F$2:$F$1812=A160) *
        ISNUMBER(SEARCH("HUB", IM!$AC$2:$AC$1812)) *
        (IM!$X$2:$X$1812&gt;=$A$1) *
        (IM!$X$2:$X$1812&lt;=$B$1)*(W160="HUB")
    ) &gt; 0
), "HUB", "")</f>
        <v/>
      </c>
      <c r="O160" s="349">
        <f>IF(I160="","未到店",
IF(AND(S160&gt;I160, R160="STAR", NOT(AND(G160&lt;&gt;"萊到店 WebPOS", Q160&lt;&gt;"EDC"))), "完工已補裝",
IF(AND(G160&lt;&gt;"萊到店 WebPOS", Q160&lt;&gt;"EDC"), "EDC異常",
IF(AND(W160="HUB", N160=""), "HUB異常",
IF(OR(AND(Z160="STAR", R160="STAR"), AND(Z160&lt;&gt;"STAR", R160="")), "已完工", "STAR異常")
))))</f>
        <v/>
      </c>
      <c r="P160" s="225">
        <f>(TEXT(I160,"yyyymmdd"))&amp;$S$2&amp;A160&amp;$S$2&amp;B160&amp;$Q$2</f>
        <v/>
      </c>
      <c r="Q160" s="335">
        <f t="array" ref="Q160">IF(AND(SUMPRODUCT((IM!$F$2:$F$1812=A160)*(ISNUMBER(SEARCH("EDC", IM!$AC$2:$AC$1812))))&gt;0), "EDC", "")</f>
        <v/>
      </c>
      <c r="R160" s="336">
        <f t="array" ref="R160">IF(AND(SUMPRODUCT((IM!$F$2:$F$1812=A160)*(ISNUMBER(SEARCH("STAR", IM!$AC$2:$AC$1812))))&gt;0), "STAR", "")</f>
        <v/>
      </c>
      <c r="S160" s="337">
        <f t="array" ref="S160">IFERROR(INDEX(IM!$X$2:$X$595, MATCH(1, (IM!$F$2:$F$595=A160) * (ISNUMBER(SEARCH($D$1, IM!$AC$2:$AC$595))), 0)), "")</f>
        <v/>
      </c>
      <c r="T160" s="333">
        <f>IF(AND(X160&lt;&gt;"", Y160&lt;&gt;""), 2, IF(OR(X160&lt;&gt;"", Y160&lt;&gt;""), 1, 0))</f>
        <v/>
      </c>
      <c r="U160" s="333" t="n"/>
      <c r="V160" s="351">
        <f>IF(OR(R160="STAR", T160="", U160=""), T160,
"總數：" &amp; T160 &amp; CHAR(10) &amp;
"已維修：" &amp; U160 &amp; CHAR(10) &amp;
"未更換：" &amp; (T160 - U160))</f>
        <v/>
      </c>
      <c r="W160" s="338">
        <f>IF(VLOOKUP(A160,'0919門市清單主檔'!B:E,4,FALSE)=0,"",VLOOKUP(A160,'0919門市清單主檔'!B:E,4,FALSE))</f>
        <v/>
      </c>
      <c r="X160" s="230" t="inlineStr">
        <is>
          <t>8155002453</t>
        </is>
      </c>
      <c r="Y160" s="231" t="inlineStr">
        <is>
          <t>8155002602</t>
        </is>
      </c>
      <c r="Z160" s="231">
        <f>IF(T160&gt;0,"STAR","")</f>
        <v/>
      </c>
    </row>
    <row r="161" ht="15.75" customHeight="1" s="127">
      <c r="A161" s="165" t="n">
        <v>3955</v>
      </c>
      <c r="B161" s="166">
        <f>VLOOKUP(A161,'0919門市清單主檔'!B:C,2,FALSE)</f>
        <v/>
      </c>
      <c r="C161" s="167">
        <f>VLOOKUP($A161,'0919門市清單主檔'!B:V,20,FALSE)</f>
        <v/>
      </c>
      <c r="D161" s="168">
        <f>VLOOKUP($A161,'0919門市清單主檔'!B:V,21,FALSE)</f>
        <v/>
      </c>
      <c r="E161" s="169">
        <f>VLOOKUP(D161,區域表!A:B,2,FALSE)</f>
        <v/>
      </c>
      <c r="F161" s="170">
        <f>IFERROR(IF(VLOOKUP(A161,門市狀態!A:D,4,FALSE)=0,"",VLOOKUP(A161,門市狀態!A:D,4,FALSE)),"")</f>
        <v/>
      </c>
      <c r="G161" s="171" t="n"/>
      <c r="H161" s="172">
        <f>IF(I161&gt;0,(TEXT(I161,"yyyymmdd")&amp;$S$2&amp;A161&amp;$S$2&amp;B161&amp;$Q$2),"")</f>
        <v/>
      </c>
      <c r="I161" s="175">
        <f t="array" ref="I161">IF(AND(SUMPRODUCT((IM!$F$2:$F$1812=A161)*(ISNUMBER(SEARCH("PMQ2", IM!$AC$2:$AC$1812))))&gt;0), "PMQ2", "")</f>
        <v/>
      </c>
      <c r="J161" s="174">
        <f t="array" ref="J161">IFERROR(INDEX(IM!$AM$2:$AM$9964, MATCH(1, (IM!$F$2:$F$9964=A161) * (ISNUMBER(SEARCH($C$1, IM!$AC$2:$AC$9964))), 0)), "")</f>
        <v/>
      </c>
      <c r="K161" s="145">
        <f t="array" ref="K161">SUMPRODUCT((IM!$F$2:$F$9812=A161)*(IM!$AD$2:$AD$9812="O")*(ISNUMBER(SEARCH("PMQ2", IM!$AC$2:$AC$9812))))</f>
        <v/>
      </c>
      <c r="L161" s="208">
        <f t="array" ref="L161">IF(K161&gt;0,IFERROR(HYPERLINK("#'IM'!AC"&amp;MATCH(1,(IM!$F$1:$F$7512=A161)*(ISNUMBER(SEARCH("PMQ2",IM!$AC$1:$AC$7512))),0),"檢核"),"未登錄"),"")</f>
        <v/>
      </c>
      <c r="M161" s="347">
        <f>Q161&amp;IF(R161&lt;&gt;"",$P$2,"")&amp;R161</f>
        <v/>
      </c>
      <c r="N161" s="318">
        <f t="array" ref="N161">IF(AND(
    SUMPRODUCT(
        (IM!$F$2:$F$1812=A161) *
        ISNUMBER(SEARCH("HUB", IM!$AC$2:$AC$1812)) *
        (IM!$X$2:$X$1812&gt;=$A$1) *
        (IM!$X$2:$X$1812&lt;=$B$1)*(W161="HUB")
    ) &gt; 0
), "HUB", "")</f>
        <v/>
      </c>
      <c r="O161" s="349">
        <f>IF(I161="","未到店",
IF(AND(S161&gt;I161, R161="STAR", NOT(AND(G161&lt;&gt;"萊到店 WebPOS", Q161&lt;&gt;"EDC"))), "完工已補裝",
IF(AND(G161&lt;&gt;"萊到店 WebPOS", Q161&lt;&gt;"EDC"), "EDC異常",
IF(AND(W161="HUB", N161=""), "HUB異常",
IF(OR(AND(Z161="STAR", R161="STAR"), AND(Z161&lt;&gt;"STAR", R161="")), "已完工", "STAR異常")
))))</f>
        <v/>
      </c>
      <c r="P161" s="225">
        <f>(TEXT(I161,"yyyymmdd"))&amp;$S$2&amp;A161&amp;$S$2&amp;B161&amp;$Q$2</f>
        <v/>
      </c>
      <c r="Q161" s="335">
        <f t="array" ref="Q161">IF(AND(SUMPRODUCT((IM!$F$2:$F$1812=A161)*(ISNUMBER(SEARCH("EDC", IM!$AC$2:$AC$1812))))&gt;0), "EDC", "")</f>
        <v/>
      </c>
      <c r="R161" s="336">
        <f t="array" ref="R161">IF(AND(SUMPRODUCT((IM!$F$2:$F$1812=A161)*(ISNUMBER(SEARCH("STAR", IM!$AC$2:$AC$1812))))&gt;0), "STAR", "")</f>
        <v/>
      </c>
      <c r="S161" s="337">
        <f t="array" ref="S161">IFERROR(INDEX(IM!$X$2:$X$595, MATCH(1, (IM!$F$2:$F$595=A161) * (ISNUMBER(SEARCH($D$1, IM!$AC$2:$AC$595))), 0)), "")</f>
        <v/>
      </c>
      <c r="T161" s="333">
        <f>IF(AND(X161&lt;&gt;"", Y161&lt;&gt;""), 2, IF(OR(X161&lt;&gt;"", Y161&lt;&gt;""), 1, 0))</f>
        <v/>
      </c>
      <c r="U161" s="333" t="n"/>
      <c r="V161" s="351">
        <f>IF(OR(R161="STAR", T161="", U161=""), T161,
"總數：" &amp; T161 &amp; CHAR(10) &amp;
"已維修：" &amp; U161 &amp; CHAR(10) &amp;
"未更換：" &amp; (T161 - U161))</f>
        <v/>
      </c>
      <c r="W161" s="338">
        <f>IF(VLOOKUP(A161,'0919門市清單主檔'!B:E,4,FALSE)=0,"",VLOOKUP(A161,'0919門市清單主檔'!B:E,4,FALSE))</f>
        <v/>
      </c>
      <c r="X161" s="230" t="inlineStr">
        <is>
          <t>8155000249</t>
        </is>
      </c>
      <c r="Y161" s="231" t="inlineStr">
        <is>
          <t>8155001197</t>
        </is>
      </c>
      <c r="Z161" s="231">
        <f>IF(T161&gt;0,"STAR","")</f>
        <v/>
      </c>
    </row>
    <row r="162" ht="15.75" customHeight="1" s="127">
      <c r="A162" s="165" t="n">
        <v>4819</v>
      </c>
      <c r="B162" s="166">
        <f>VLOOKUP(A162,'0919門市清單主檔'!B:C,2,FALSE)</f>
        <v/>
      </c>
      <c r="C162" s="167">
        <f>VLOOKUP($A162,'0919門市清單主檔'!B:V,20,FALSE)</f>
        <v/>
      </c>
      <c r="D162" s="168">
        <f>VLOOKUP($A162,'0919門市清單主檔'!B:V,21,FALSE)</f>
        <v/>
      </c>
      <c r="E162" s="169">
        <f>VLOOKUP(D162,區域表!A:B,2,FALSE)</f>
        <v/>
      </c>
      <c r="F162" s="170">
        <f>IFERROR(IF(VLOOKUP(A162,門市狀態!A:D,4,FALSE)=0,"",VLOOKUP(A162,門市狀態!A:D,4,FALSE)),"")</f>
        <v/>
      </c>
      <c r="G162" s="171" t="n"/>
      <c r="H162" s="172">
        <f>IF(I162&gt;0,(TEXT(I162,"yyyymmdd")&amp;$S$2&amp;A162&amp;$S$2&amp;B162&amp;$Q$2),"")</f>
        <v/>
      </c>
      <c r="I162" s="175">
        <f t="array" ref="I162">IF(AND(SUMPRODUCT((IM!$F$2:$F$1812=A162)*(ISNUMBER(SEARCH("PMQ2", IM!$AC$2:$AC$1812))))&gt;0), "PMQ2", "")</f>
        <v/>
      </c>
      <c r="J162" s="174">
        <f t="array" ref="J162">IFERROR(INDEX(IM!$AM$2:$AM$9964, MATCH(1, (IM!$F$2:$F$9964=A162) * (ISNUMBER(SEARCH($C$1, IM!$AC$2:$AC$9964))), 0)), "")</f>
        <v/>
      </c>
      <c r="K162" s="145">
        <f t="array" ref="K162">SUMPRODUCT((IM!$F$2:$F$9812=A162)*(IM!$AD$2:$AD$9812="O")*(ISNUMBER(SEARCH("PMQ2", IM!$AC$2:$AC$9812))))</f>
        <v/>
      </c>
      <c r="L162" s="208">
        <f t="array" ref="L162">IF(K162&gt;0,IFERROR(HYPERLINK("#'IM'!AC"&amp;MATCH(1,(IM!$F$1:$F$7512=A162)*(ISNUMBER(SEARCH("PMQ2",IM!$AC$1:$AC$7512))),0),"檢核"),"未登錄"),"")</f>
        <v/>
      </c>
      <c r="M162" s="347">
        <f>Q162&amp;IF(R162&lt;&gt;"",$P$2,"")&amp;R162</f>
        <v/>
      </c>
      <c r="N162" s="318">
        <f t="array" ref="N162">IF(AND(
    SUMPRODUCT(
        (IM!$F$2:$F$1812=A162) *
        ISNUMBER(SEARCH("HUB", IM!$AC$2:$AC$1812)) *
        (IM!$X$2:$X$1812&gt;=$A$1) *
        (IM!$X$2:$X$1812&lt;=$B$1)*(W162="HUB")
    ) &gt; 0
), "HUB", "")</f>
        <v/>
      </c>
      <c r="O162" s="349">
        <f>IF(I162="","未到店",
IF(AND(S162&gt;I162, R162="STAR", NOT(AND(G162&lt;&gt;"萊到店 WebPOS", Q162&lt;&gt;"EDC"))), "完工已補裝",
IF(AND(G162&lt;&gt;"萊到店 WebPOS", Q162&lt;&gt;"EDC"), "EDC異常",
IF(AND(W162="HUB", N162=""), "HUB異常",
IF(OR(AND(Z162="STAR", R162="STAR"), AND(Z162&lt;&gt;"STAR", R162="")), "已完工", "STAR異常")
))))</f>
        <v/>
      </c>
      <c r="P162" s="225">
        <f>(TEXT(I162,"yyyymmdd"))&amp;$S$2&amp;A162&amp;$S$2&amp;B162&amp;$Q$2</f>
        <v/>
      </c>
      <c r="Q162" s="335">
        <f t="array" ref="Q162">IF(AND(SUMPRODUCT((IM!$F$2:$F$1812=A162)*(ISNUMBER(SEARCH("EDC", IM!$AC$2:$AC$1812))))&gt;0), "EDC", "")</f>
        <v/>
      </c>
      <c r="R162" s="336">
        <f t="array" ref="R162">IF(AND(SUMPRODUCT((IM!$F$2:$F$1812=A162)*(ISNUMBER(SEARCH("STAR", IM!$AC$2:$AC$1812))))&gt;0), "STAR", "")</f>
        <v/>
      </c>
      <c r="S162" s="337">
        <f t="array" ref="S162">IFERROR(INDEX(IM!$X$2:$X$595, MATCH(1, (IM!$F$2:$F$595=A162) * (ISNUMBER(SEARCH($D$1, IM!$AC$2:$AC$595))), 0)), "")</f>
        <v/>
      </c>
      <c r="T162" s="333">
        <f>IF(AND(X162&lt;&gt;"", Y162&lt;&gt;""), 2, IF(OR(X162&lt;&gt;"", Y162&lt;&gt;""), 1, 0))</f>
        <v/>
      </c>
      <c r="U162" s="333" t="n"/>
      <c r="V162" s="351">
        <f>IF(OR(R162="STAR", T162="", U162=""), T162,
"總數：" &amp; T162 &amp; CHAR(10) &amp;
"已維修：" &amp; U162 &amp; CHAR(10) &amp;
"未更換：" &amp; (T162 - U162))</f>
        <v/>
      </c>
      <c r="W162" s="338">
        <f>IF(VLOOKUP(A162,'0919門市清單主檔'!B:E,4,FALSE)=0,"",VLOOKUP(A162,'0919門市清單主檔'!B:E,4,FALSE))</f>
        <v/>
      </c>
      <c r="X162" s="230" t="inlineStr">
        <is>
          <t>8155002755</t>
        </is>
      </c>
      <c r="Y162" s="231" t="inlineStr">
        <is>
          <t>8155002756</t>
        </is>
      </c>
      <c r="Z162" s="231">
        <f>IF(T162&gt;0,"STAR","")</f>
        <v/>
      </c>
    </row>
    <row r="163" ht="15.75" customHeight="1" s="127">
      <c r="A163" s="165" t="n">
        <v>4801</v>
      </c>
      <c r="B163" s="166">
        <f>VLOOKUP(A163,'0919門市清單主檔'!B:C,2,FALSE)</f>
        <v/>
      </c>
      <c r="C163" s="167">
        <f>VLOOKUP($A163,'0919門市清單主檔'!B:V,20,FALSE)</f>
        <v/>
      </c>
      <c r="D163" s="168">
        <f>VLOOKUP($A163,'0919門市清單主檔'!B:V,21,FALSE)</f>
        <v/>
      </c>
      <c r="E163" s="169">
        <f>VLOOKUP(D163,區域表!A:B,2,FALSE)</f>
        <v/>
      </c>
      <c r="F163" s="170">
        <f>IFERROR(IF(VLOOKUP(A163,門市狀態!A:D,4,FALSE)=0,"",VLOOKUP(A163,門市狀態!A:D,4,FALSE)),"")</f>
        <v/>
      </c>
      <c r="G163" s="171" t="n"/>
      <c r="H163" s="172">
        <f>IF(I163&gt;0,(TEXT(I163,"yyyymmdd")&amp;$S$2&amp;A163&amp;$S$2&amp;B163&amp;$Q$2),"")</f>
        <v/>
      </c>
      <c r="I163" s="175">
        <f t="array" ref="I163">IF(AND(SUMPRODUCT((IM!$F$2:$F$1812=A163)*(ISNUMBER(SEARCH("PMQ2", IM!$AC$2:$AC$1812))))&gt;0), "PMQ2", "")</f>
        <v/>
      </c>
      <c r="J163" s="174">
        <f t="array" ref="J163">IFERROR(INDEX(IM!$AM$2:$AM$9964, MATCH(1, (IM!$F$2:$F$9964=A163) * (ISNUMBER(SEARCH($C$1, IM!$AC$2:$AC$9964))), 0)), "")</f>
        <v/>
      </c>
      <c r="K163" s="145">
        <f t="array" ref="K163">SUMPRODUCT((IM!$F$2:$F$9812=A163)*(IM!$AD$2:$AD$9812="O")*(ISNUMBER(SEARCH("PMQ2", IM!$AC$2:$AC$9812))))</f>
        <v/>
      </c>
      <c r="L163" s="208">
        <f t="array" ref="L163">IF(K163&gt;0,IFERROR(HYPERLINK("#'IM'!AC"&amp;MATCH(1,(IM!$F$1:$F$7512=A163)*(ISNUMBER(SEARCH("PMQ2",IM!$AC$1:$AC$7512))),0),"檢核"),"未登錄"),"")</f>
        <v/>
      </c>
      <c r="M163" s="347">
        <f>Q163&amp;IF(R163&lt;&gt;"",$P$2,"")&amp;R163</f>
        <v/>
      </c>
      <c r="N163" s="318">
        <f t="array" ref="N163">IF(AND(
    SUMPRODUCT(
        (IM!$F$2:$F$1812=A163) *
        ISNUMBER(SEARCH("HUB", IM!$AC$2:$AC$1812)) *
        (IM!$X$2:$X$1812&gt;=$A$1) *
        (IM!$X$2:$X$1812&lt;=$B$1)*(W163="HUB")
    ) &gt; 0
), "HUB", "")</f>
        <v/>
      </c>
      <c r="O163" s="349">
        <f>IF(I163="","未到店",
IF(AND(S163&gt;I163, R163="STAR", NOT(AND(G163&lt;&gt;"萊到店 WebPOS", Q163&lt;&gt;"EDC"))), "完工已補裝",
IF(AND(G163&lt;&gt;"萊到店 WebPOS", Q163&lt;&gt;"EDC"), "EDC異常",
IF(AND(W163="HUB", N163=""), "HUB異常",
IF(OR(AND(Z163="STAR", R163="STAR"), AND(Z163&lt;&gt;"STAR", R163="")), "已完工", "STAR異常")
))))</f>
        <v/>
      </c>
      <c r="P163" s="225">
        <f>(TEXT(I163,"yyyymmdd"))&amp;$S$2&amp;A163&amp;$S$2&amp;B163&amp;$Q$2</f>
        <v/>
      </c>
      <c r="Q163" s="335">
        <f t="array" ref="Q163">IF(AND(SUMPRODUCT((IM!$F$2:$F$1812=A163)*(ISNUMBER(SEARCH("EDC", IM!$AC$2:$AC$1812))))&gt;0), "EDC", "")</f>
        <v/>
      </c>
      <c r="R163" s="336">
        <f t="array" ref="R163">IF(AND(SUMPRODUCT((IM!$F$2:$F$1812=A163)*(ISNUMBER(SEARCH("STAR", IM!$AC$2:$AC$1812))))&gt;0), "STAR", "")</f>
        <v/>
      </c>
      <c r="S163" s="337">
        <f t="array" ref="S163">IFERROR(INDEX(IM!$X$2:$X$595, MATCH(1, (IM!$F$2:$F$595=A163) * (ISNUMBER(SEARCH($D$1, IM!$AC$2:$AC$595))), 0)), "")</f>
        <v/>
      </c>
      <c r="T163" s="333">
        <f>IF(AND(X163&lt;&gt;"", Y163&lt;&gt;""), 2, IF(OR(X163&lt;&gt;"", Y163&lt;&gt;""), 1, 0))</f>
        <v/>
      </c>
      <c r="U163" s="333" t="n"/>
      <c r="V163" s="351">
        <f>IF(OR(R163="STAR", T163="", U163=""), T163,
"總數：" &amp; T163 &amp; CHAR(10) &amp;
"已維修：" &amp; U163 &amp; CHAR(10) &amp;
"未更換：" &amp; (T163 - U163))</f>
        <v/>
      </c>
      <c r="W163" s="338">
        <f>IF(VLOOKUP(A163,'0919門市清單主檔'!B:E,4,FALSE)=0,"",VLOOKUP(A163,'0919門市清單主檔'!B:E,4,FALSE))</f>
        <v/>
      </c>
      <c r="X163" s="230" t="inlineStr">
        <is>
          <t>8155000087</t>
        </is>
      </c>
      <c r="Y163" s="231" t="inlineStr">
        <is>
          <t>8155000088</t>
        </is>
      </c>
      <c r="Z163" s="231">
        <f>IF(T163&gt;0,"STAR","")</f>
        <v/>
      </c>
    </row>
    <row r="164" ht="15.75" customHeight="1" s="127">
      <c r="A164" s="165" t="n">
        <v>3770</v>
      </c>
      <c r="B164" s="166">
        <f>VLOOKUP(A164,'0919門市清單主檔'!B:C,2,FALSE)</f>
        <v/>
      </c>
      <c r="C164" s="167">
        <f>VLOOKUP($A164,'0919門市清單主檔'!B:V,20,FALSE)</f>
        <v/>
      </c>
      <c r="D164" s="168">
        <f>VLOOKUP($A164,'0919門市清單主檔'!B:V,21,FALSE)</f>
        <v/>
      </c>
      <c r="E164" s="169">
        <f>VLOOKUP(D164,區域表!A:B,2,FALSE)</f>
        <v/>
      </c>
      <c r="F164" s="170">
        <f>IFERROR(IF(VLOOKUP(A164,門市狀態!A:D,4,FALSE)=0,"",VLOOKUP(A164,門市狀態!A:D,4,FALSE)),"")</f>
        <v/>
      </c>
      <c r="G164" s="171" t="n"/>
      <c r="H164" s="172">
        <f>IF(I164&gt;0,(TEXT(I164,"yyyymmdd")&amp;$S$2&amp;A164&amp;$S$2&amp;B164&amp;$Q$2),"")</f>
        <v/>
      </c>
      <c r="I164" s="175">
        <f t="array" ref="I164">IF(AND(SUMPRODUCT((IM!$F$2:$F$1812=A164)*(ISNUMBER(SEARCH("PMQ2", IM!$AC$2:$AC$1812))))&gt;0), "PMQ2", "")</f>
        <v/>
      </c>
      <c r="J164" s="174">
        <f t="array" ref="J164">IFERROR(INDEX(IM!$AM$2:$AM$9964, MATCH(1, (IM!$F$2:$F$9964=A164) * (ISNUMBER(SEARCH($C$1, IM!$AC$2:$AC$9964))), 0)), "")</f>
        <v/>
      </c>
      <c r="K164" s="145">
        <f t="array" ref="K164">SUMPRODUCT((IM!$F$2:$F$9812=A164)*(IM!$AD$2:$AD$9812="O")*(ISNUMBER(SEARCH("PMQ2", IM!$AC$2:$AC$9812))))</f>
        <v/>
      </c>
      <c r="L164" s="208">
        <f t="array" ref="L164">IF(K164&gt;0,IFERROR(HYPERLINK("#'IM'!AC"&amp;MATCH(1,(IM!$F$1:$F$7512=A164)*(ISNUMBER(SEARCH("PMQ2",IM!$AC$1:$AC$7512))),0),"檢核"),"未登錄"),"")</f>
        <v/>
      </c>
      <c r="M164" s="347">
        <f>Q164&amp;IF(R164&lt;&gt;"",$P$2,"")&amp;R164</f>
        <v/>
      </c>
      <c r="N164" s="318">
        <f t="array" ref="N164">IF(AND(
    SUMPRODUCT(
        (IM!$F$2:$F$1812=A164) *
        ISNUMBER(SEARCH("HUB", IM!$AC$2:$AC$1812)) *
        (IM!$X$2:$X$1812&gt;=$A$1) *
        (IM!$X$2:$X$1812&lt;=$B$1)*(W164="HUB")
    ) &gt; 0
), "HUB", "")</f>
        <v/>
      </c>
      <c r="O164" s="349">
        <f>IF(I164="","未到店",
IF(AND(S164&gt;I164, R164="STAR", NOT(AND(G164&lt;&gt;"萊到店 WebPOS", Q164&lt;&gt;"EDC"))), "完工已補裝",
IF(AND(G164&lt;&gt;"萊到店 WebPOS", Q164&lt;&gt;"EDC"), "EDC異常",
IF(AND(W164="HUB", N164=""), "HUB異常",
IF(OR(AND(Z164="STAR", R164="STAR"), AND(Z164&lt;&gt;"STAR", R164="")), "已完工", "STAR異常")
))))</f>
        <v/>
      </c>
      <c r="P164" s="225">
        <f>(TEXT(I164,"yyyymmdd"))&amp;$S$2&amp;A164&amp;$S$2&amp;B164&amp;$Q$2</f>
        <v/>
      </c>
      <c r="Q164" s="335">
        <f t="array" ref="Q164">IF(AND(SUMPRODUCT((IM!$F$2:$F$1812=A164)*(ISNUMBER(SEARCH("EDC", IM!$AC$2:$AC$1812))))&gt;0), "EDC", "")</f>
        <v/>
      </c>
      <c r="R164" s="336">
        <f t="array" ref="R164">IF(AND(SUMPRODUCT((IM!$F$2:$F$1812=A164)*(ISNUMBER(SEARCH("STAR", IM!$AC$2:$AC$1812))))&gt;0), "STAR", "")</f>
        <v/>
      </c>
      <c r="S164" s="337">
        <f t="array" ref="S164">IFERROR(INDEX(IM!$X$2:$X$595, MATCH(1, (IM!$F$2:$F$595=A164) * (ISNUMBER(SEARCH($D$1, IM!$AC$2:$AC$595))), 0)), "")</f>
        <v/>
      </c>
      <c r="T164" s="333">
        <f>IF(AND(X164&lt;&gt;"", Y164&lt;&gt;""), 2, IF(OR(X164&lt;&gt;"", Y164&lt;&gt;""), 1, 0))</f>
        <v/>
      </c>
      <c r="U164" s="333" t="n"/>
      <c r="V164" s="351">
        <f>IF(OR(R164="STAR", T164="", U164=""), T164,
"總數：" &amp; T164 &amp; CHAR(10) &amp;
"已維修：" &amp; U164 &amp; CHAR(10) &amp;
"未更換：" &amp; (T164 - U164))</f>
        <v/>
      </c>
      <c r="W164" s="338">
        <f>IF(VLOOKUP(A164,'0919門市清單主檔'!B:E,4,FALSE)=0,"",VLOOKUP(A164,'0919門市清單主檔'!B:E,4,FALSE))</f>
        <v/>
      </c>
      <c r="Y164" s="231" t="inlineStr">
        <is>
          <t>8155002221</t>
        </is>
      </c>
      <c r="Z164" s="231">
        <f>IF(T164&gt;0,"STAR","")</f>
        <v/>
      </c>
    </row>
    <row r="165" ht="15.75" customHeight="1" s="127">
      <c r="A165" s="165" t="n">
        <v>2325</v>
      </c>
      <c r="B165" s="166">
        <f>VLOOKUP(A165,'0919門市清單主檔'!B:C,2,FALSE)</f>
        <v/>
      </c>
      <c r="C165" s="167">
        <f>VLOOKUP($A165,'0919門市清單主檔'!B:V,20,FALSE)</f>
        <v/>
      </c>
      <c r="D165" s="168">
        <f>VLOOKUP($A165,'0919門市清單主檔'!B:V,21,FALSE)</f>
        <v/>
      </c>
      <c r="E165" s="169">
        <f>VLOOKUP(D165,區域表!A:B,2,FALSE)</f>
        <v/>
      </c>
      <c r="F165" s="170">
        <f>IFERROR(IF(VLOOKUP(A165,門市狀態!A:D,4,FALSE)=0,"",VLOOKUP(A165,門市狀態!A:D,4,FALSE)),"")</f>
        <v/>
      </c>
      <c r="G165" s="171" t="n"/>
      <c r="H165" s="172">
        <f>IF(I165&gt;0,(TEXT(I165,"yyyymmdd")&amp;$S$2&amp;A165&amp;$S$2&amp;B165&amp;$Q$2),"")</f>
        <v/>
      </c>
      <c r="I165" s="175">
        <f t="array" ref="I165">IF(AND(SUMPRODUCT((IM!$F$2:$F$1812=A165)*(ISNUMBER(SEARCH("PMQ2", IM!$AC$2:$AC$1812))))&gt;0), "PMQ2", "")</f>
        <v/>
      </c>
      <c r="J165" s="174">
        <f t="array" ref="J165">IFERROR(INDEX(IM!$AM$2:$AM$9964, MATCH(1, (IM!$F$2:$F$9964=A165) * (ISNUMBER(SEARCH($C$1, IM!$AC$2:$AC$9964))), 0)), "")</f>
        <v/>
      </c>
      <c r="K165" s="145">
        <f t="array" ref="K165">SUMPRODUCT((IM!$F$2:$F$9812=A165)*(IM!$AD$2:$AD$9812="O")*(ISNUMBER(SEARCH("PMQ2", IM!$AC$2:$AC$9812))))</f>
        <v/>
      </c>
      <c r="L165" s="208">
        <f t="array" ref="L165">IF(K165&gt;0,IFERROR(HYPERLINK("#'IM'!AC"&amp;MATCH(1,(IM!$F$1:$F$7512=A165)*(ISNUMBER(SEARCH("PMQ2",IM!$AC$1:$AC$7512))),0),"檢核"),"未登錄"),"")</f>
        <v/>
      </c>
      <c r="M165" s="347">
        <f>Q165&amp;IF(R165&lt;&gt;"",$P$2,"")&amp;R165</f>
        <v/>
      </c>
      <c r="N165" s="318">
        <f t="array" ref="N165">IF(AND(
    SUMPRODUCT(
        (IM!$F$2:$F$1812=A165) *
        ISNUMBER(SEARCH("HUB", IM!$AC$2:$AC$1812)) *
        (IM!$X$2:$X$1812&gt;=$A$1) *
        (IM!$X$2:$X$1812&lt;=$B$1)*(W165="HUB")
    ) &gt; 0
), "HUB", "")</f>
        <v/>
      </c>
      <c r="O165" s="349">
        <f>IF(I165="","未到店",
IF(AND(S165&gt;I165, R165="STAR", NOT(AND(G165&lt;&gt;"萊到店 WebPOS", Q165&lt;&gt;"EDC"))), "完工已補裝",
IF(AND(G165&lt;&gt;"萊到店 WebPOS", Q165&lt;&gt;"EDC"), "EDC異常",
IF(AND(W165="HUB", N165=""), "HUB異常",
IF(OR(AND(Z165="STAR", R165="STAR"), AND(Z165&lt;&gt;"STAR", R165="")), "已完工", "STAR異常")
))))</f>
        <v/>
      </c>
      <c r="P165" s="225">
        <f>(TEXT(I165,"yyyymmdd"))&amp;$S$2&amp;A165&amp;$S$2&amp;B165&amp;$Q$2</f>
        <v/>
      </c>
      <c r="Q165" s="335">
        <f t="array" ref="Q165">IF(AND(SUMPRODUCT((IM!$F$2:$F$1812=A165)*(ISNUMBER(SEARCH("EDC", IM!$AC$2:$AC$1812))))&gt;0), "EDC", "")</f>
        <v/>
      </c>
      <c r="R165" s="336">
        <f t="array" ref="R165">IF(AND(SUMPRODUCT((IM!$F$2:$F$1812=A165)*(ISNUMBER(SEARCH("STAR", IM!$AC$2:$AC$1812))))&gt;0), "STAR", "")</f>
        <v/>
      </c>
      <c r="S165" s="337">
        <f t="array" ref="S165">IFERROR(INDEX(IM!$X$2:$X$595, MATCH(1, (IM!$F$2:$F$595=A165) * (ISNUMBER(SEARCH($D$1, IM!$AC$2:$AC$595))), 0)), "")</f>
        <v/>
      </c>
      <c r="T165" s="333">
        <f>IF(AND(X165&lt;&gt;"", Y165&lt;&gt;""), 2, IF(OR(X165&lt;&gt;"", Y165&lt;&gt;""), 1, 0))</f>
        <v/>
      </c>
      <c r="U165" s="333" t="n"/>
      <c r="V165" s="351">
        <f>IF(OR(R165="STAR", T165="", U165=""), T165,
"總數：" &amp; T165 &amp; CHAR(10) &amp;
"已維修：" &amp; U165 &amp; CHAR(10) &amp;
"未更換：" &amp; (T165 - U165))</f>
        <v/>
      </c>
      <c r="W165" s="338">
        <f>IF(VLOOKUP(A165,'0919門市清單主檔'!B:E,4,FALSE)=0,"",VLOOKUP(A165,'0919門市清單主檔'!B:E,4,FALSE))</f>
        <v/>
      </c>
      <c r="X165" s="230" t="inlineStr">
        <is>
          <t>8155001683</t>
        </is>
      </c>
      <c r="Y165" s="231" t="inlineStr">
        <is>
          <t>8155001684</t>
        </is>
      </c>
      <c r="Z165" s="231">
        <f>IF(T165&gt;0,"STAR","")</f>
        <v/>
      </c>
    </row>
    <row r="166" ht="15.75" customHeight="1" s="127">
      <c r="A166" s="165" t="n">
        <v>4983</v>
      </c>
      <c r="B166" s="166">
        <f>VLOOKUP(A166,'0919門市清單主檔'!B:C,2,FALSE)</f>
        <v/>
      </c>
      <c r="C166" s="167">
        <f>VLOOKUP($A166,'0919門市清單主檔'!B:V,20,FALSE)</f>
        <v/>
      </c>
      <c r="D166" s="168">
        <f>VLOOKUP($A166,'0919門市清單主檔'!B:V,21,FALSE)</f>
        <v/>
      </c>
      <c r="E166" s="169">
        <f>VLOOKUP(D166,區域表!A:B,2,FALSE)</f>
        <v/>
      </c>
      <c r="F166" s="170">
        <f>IFERROR(IF(VLOOKUP(A166,門市狀態!A:D,4,FALSE)=0,"",VLOOKUP(A166,門市狀態!A:D,4,FALSE)),"")</f>
        <v/>
      </c>
      <c r="G166" s="171" t="n"/>
      <c r="H166" s="172">
        <f>IF(I166&gt;0,(TEXT(I166,"yyyymmdd")&amp;$S$2&amp;A166&amp;$S$2&amp;B166&amp;$Q$2),"")</f>
        <v/>
      </c>
      <c r="I166" s="175">
        <f t="array" ref="I166">IF(AND(SUMPRODUCT((IM!$F$2:$F$1812=A166)*(ISNUMBER(SEARCH("PMQ2", IM!$AC$2:$AC$1812))))&gt;0), "PMQ2", "")</f>
        <v/>
      </c>
      <c r="J166" s="174">
        <f t="array" ref="J166">IFERROR(INDEX(IM!$AM$2:$AM$9964, MATCH(1, (IM!$F$2:$F$9964=A166) * (ISNUMBER(SEARCH($C$1, IM!$AC$2:$AC$9964))), 0)), "")</f>
        <v/>
      </c>
      <c r="K166" s="145">
        <f t="array" ref="K166">SUMPRODUCT((IM!$F$2:$F$9812=A166)*(IM!$AD$2:$AD$9812="O")*(ISNUMBER(SEARCH("PMQ2", IM!$AC$2:$AC$9812))))</f>
        <v/>
      </c>
      <c r="L166" s="208">
        <f t="array" ref="L166">IF(K166&gt;0,IFERROR(HYPERLINK("#'IM'!AC"&amp;MATCH(1,(IM!$F$1:$F$7512=A166)*(ISNUMBER(SEARCH("PMQ2",IM!$AC$1:$AC$7512))),0),"檢核"),"未登錄"),"")</f>
        <v/>
      </c>
      <c r="M166" s="347">
        <f>Q166&amp;IF(R166&lt;&gt;"",$P$2,"")&amp;R166</f>
        <v/>
      </c>
      <c r="N166" s="318">
        <f t="array" ref="N166">IF(AND(
    SUMPRODUCT(
        (IM!$F$2:$F$1812=A166) *
        ISNUMBER(SEARCH("HUB", IM!$AC$2:$AC$1812)) *
        (IM!$X$2:$X$1812&gt;=$A$1) *
        (IM!$X$2:$X$1812&lt;=$B$1)*(W166="HUB")
    ) &gt; 0
), "HUB", "")</f>
        <v/>
      </c>
      <c r="O166" s="349">
        <f>IF(I166="","未到店",
IF(AND(S166&gt;I166, R166="STAR", NOT(AND(G166&lt;&gt;"萊到店 WebPOS", Q166&lt;&gt;"EDC"))), "完工已補裝",
IF(AND(G166&lt;&gt;"萊到店 WebPOS", Q166&lt;&gt;"EDC"), "EDC異常",
IF(AND(W166="HUB", N166=""), "HUB異常",
IF(OR(AND(Z166="STAR", R166="STAR"), AND(Z166&lt;&gt;"STAR", R166="")), "已完工", "STAR異常")
))))</f>
        <v/>
      </c>
      <c r="P166" s="225">
        <f>(TEXT(I166,"yyyymmdd"))&amp;$S$2&amp;A166&amp;$S$2&amp;B166&amp;$Q$2</f>
        <v/>
      </c>
      <c r="Q166" s="335">
        <f t="array" ref="Q166">IF(AND(SUMPRODUCT((IM!$F$2:$F$1812=A166)*(ISNUMBER(SEARCH("EDC", IM!$AC$2:$AC$1812))))&gt;0), "EDC", "")</f>
        <v/>
      </c>
      <c r="R166" s="336">
        <f t="array" ref="R166">IF(AND(SUMPRODUCT((IM!$F$2:$F$1812=A166)*(ISNUMBER(SEARCH("STAR", IM!$AC$2:$AC$1812))))&gt;0), "STAR", "")</f>
        <v/>
      </c>
      <c r="S166" s="337">
        <f t="array" ref="S166">IFERROR(INDEX(IM!$X$2:$X$595, MATCH(1, (IM!$F$2:$F$595=A166) * (ISNUMBER(SEARCH($D$1, IM!$AC$2:$AC$595))), 0)), "")</f>
        <v/>
      </c>
      <c r="T166" s="333">
        <f>IF(AND(X166&lt;&gt;"", Y166&lt;&gt;""), 2, IF(OR(X166&lt;&gt;"", Y166&lt;&gt;""), 1, 0))</f>
        <v/>
      </c>
      <c r="U166" s="333" t="n"/>
      <c r="V166" s="351">
        <f>IF(OR(R166="STAR", T166="", U166=""), T166,
"總數：" &amp; T166 &amp; CHAR(10) &amp;
"已維修：" &amp; U166 &amp; CHAR(10) &amp;
"未更換：" &amp; (T166 - U166))</f>
        <v/>
      </c>
      <c r="W166" s="338">
        <f>IF(VLOOKUP(A166,'0919門市清單主檔'!B:E,4,FALSE)=0,"",VLOOKUP(A166,'0919門市清單主檔'!B:E,4,FALSE))</f>
        <v/>
      </c>
      <c r="Y166" s="231" t="n"/>
      <c r="Z166" s="231">
        <f>IF(T166&gt;0,"STAR","")</f>
        <v/>
      </c>
    </row>
    <row r="167" ht="15.75" customHeight="1" s="127">
      <c r="A167" s="165" t="inlineStr">
        <is>
          <t>D193</t>
        </is>
      </c>
      <c r="B167" s="166">
        <f>VLOOKUP(A167,'0919門市清單主檔'!B:C,2,FALSE)</f>
        <v/>
      </c>
      <c r="C167" s="167">
        <f>VLOOKUP($A167,'0919門市清單主檔'!B:V,20,FALSE)</f>
        <v/>
      </c>
      <c r="D167" s="168">
        <f>VLOOKUP($A167,'0919門市清單主檔'!B:V,21,FALSE)</f>
        <v/>
      </c>
      <c r="E167" s="169">
        <f>VLOOKUP(D167,區域表!A:B,2,FALSE)</f>
        <v/>
      </c>
      <c r="F167" s="170">
        <f>IFERROR(IF(VLOOKUP(A167,門市狀態!A:D,4,FALSE)=0,"",VLOOKUP(A167,門市狀態!A:D,4,FALSE)),"")</f>
        <v/>
      </c>
      <c r="G167" s="171" t="n"/>
      <c r="H167" s="172">
        <f>IF(I167&gt;0,(TEXT(I167,"yyyymmdd")&amp;$S$2&amp;A167&amp;$S$2&amp;B167&amp;$Q$2),"")</f>
        <v/>
      </c>
      <c r="I167" s="175">
        <f t="array" ref="I167">IF(AND(SUMPRODUCT((IM!$F$2:$F$1812=A167)*(ISNUMBER(SEARCH("PMQ2", IM!$AC$2:$AC$1812))))&gt;0), "PMQ2", "")</f>
        <v/>
      </c>
      <c r="J167" s="174">
        <f t="array" ref="J167">IFERROR(INDEX(IM!$AM$2:$AM$9964, MATCH(1, (IM!$F$2:$F$9964=A167) * (ISNUMBER(SEARCH($C$1, IM!$AC$2:$AC$9964))), 0)), "")</f>
        <v/>
      </c>
      <c r="K167" s="145">
        <f t="array" ref="K167">SUMPRODUCT((IM!$F$2:$F$9812=A167)*(IM!$AD$2:$AD$9812="O")*(ISNUMBER(SEARCH("PMQ2", IM!$AC$2:$AC$9812))))</f>
        <v/>
      </c>
      <c r="L167" s="208">
        <f t="array" ref="L167">IF(K167&gt;0,IFERROR(HYPERLINK("#'IM'!AC"&amp;MATCH(1,(IM!$F$1:$F$7512=A167)*(ISNUMBER(SEARCH("PMQ2",IM!$AC$1:$AC$7512))),0),"檢核"),"未登錄"),"")</f>
        <v/>
      </c>
      <c r="M167" s="347">
        <f>Q167&amp;IF(R167&lt;&gt;"",$P$2,"")&amp;R167</f>
        <v/>
      </c>
      <c r="N167" s="318">
        <f t="array" ref="N167">IF(AND(
    SUMPRODUCT(
        (IM!$F$2:$F$1812=A167) *
        ISNUMBER(SEARCH("HUB", IM!$AC$2:$AC$1812)) *
        (IM!$X$2:$X$1812&gt;=$A$1) *
        (IM!$X$2:$X$1812&lt;=$B$1)*(W167="HUB")
    ) &gt; 0
), "HUB", "")</f>
        <v/>
      </c>
      <c r="O167" s="349">
        <f>IF(I167="","未到店",
IF(AND(S167&gt;I167, R167="STAR", NOT(AND(G167&lt;&gt;"萊到店 WebPOS", Q167&lt;&gt;"EDC"))), "完工已補裝",
IF(AND(G167&lt;&gt;"萊到店 WebPOS", Q167&lt;&gt;"EDC"), "EDC異常",
IF(AND(W167="HUB", N167=""), "HUB異常",
IF(OR(AND(Z167="STAR", R167="STAR"), AND(Z167&lt;&gt;"STAR", R167="")), "已完工", "STAR異常")
))))</f>
        <v/>
      </c>
      <c r="P167" s="225">
        <f>(TEXT(I167,"yyyymmdd"))&amp;$S$2&amp;A167&amp;$S$2&amp;B167&amp;$Q$2</f>
        <v/>
      </c>
      <c r="Q167" s="335">
        <f t="array" ref="Q167">IF(AND(SUMPRODUCT((IM!$F$2:$F$1812=A167)*(ISNUMBER(SEARCH("EDC", IM!$AC$2:$AC$1812))))&gt;0), "EDC", "")</f>
        <v/>
      </c>
      <c r="R167" s="336">
        <f t="array" ref="R167">IF(AND(SUMPRODUCT((IM!$F$2:$F$1812=A167)*(ISNUMBER(SEARCH("STAR", IM!$AC$2:$AC$1812))))&gt;0), "STAR", "")</f>
        <v/>
      </c>
      <c r="S167" s="337">
        <f t="array" ref="S167">IFERROR(INDEX(IM!$X$2:$X$595, MATCH(1, (IM!$F$2:$F$595=A167) * (ISNUMBER(SEARCH($D$1, IM!$AC$2:$AC$595))), 0)), "")</f>
        <v/>
      </c>
      <c r="T167" s="333">
        <f>IF(AND(X167&lt;&gt;"", Y167&lt;&gt;""), 2, IF(OR(X167&lt;&gt;"", Y167&lt;&gt;""), 1, 0))</f>
        <v/>
      </c>
      <c r="U167" s="333" t="n"/>
      <c r="V167" s="351">
        <f>IF(OR(R167="STAR", T167="", U167=""), T167,
"總數：" &amp; T167 &amp; CHAR(10) &amp;
"已維修：" &amp; U167 &amp; CHAR(10) &amp;
"未更換：" &amp; (T167 - U167))</f>
        <v/>
      </c>
      <c r="W167" s="338">
        <f>IF(VLOOKUP(A167,'0919門市清單主檔'!B:E,4,FALSE)=0,"",VLOOKUP(A167,'0919門市清單主檔'!B:E,4,FALSE))</f>
        <v/>
      </c>
      <c r="X167" s="230" t="inlineStr">
        <is>
          <t>8155001384</t>
        </is>
      </c>
      <c r="Y167" s="231" t="inlineStr">
        <is>
          <t>8155001296</t>
        </is>
      </c>
      <c r="Z167" s="231">
        <f>IF(T167&gt;0,"STAR","")</f>
        <v/>
      </c>
    </row>
    <row r="168" ht="15.75" customHeight="1" s="127">
      <c r="A168" s="165" t="n">
        <v>4968</v>
      </c>
      <c r="B168" s="166">
        <f>VLOOKUP(A168,'0919門市清單主檔'!B:C,2,FALSE)</f>
        <v/>
      </c>
      <c r="C168" s="167">
        <f>VLOOKUP($A168,'0919門市清單主檔'!B:V,20,FALSE)</f>
        <v/>
      </c>
      <c r="D168" s="168">
        <f>VLOOKUP($A168,'0919門市清單主檔'!B:V,21,FALSE)</f>
        <v/>
      </c>
      <c r="E168" s="169">
        <f>VLOOKUP(D168,區域表!A:B,2,FALSE)</f>
        <v/>
      </c>
      <c r="F168" s="170">
        <f>IFERROR(IF(VLOOKUP(A168,門市狀態!A:D,4,FALSE)=0,"",VLOOKUP(A168,門市狀態!A:D,4,FALSE)),"")</f>
        <v/>
      </c>
      <c r="G168" s="171" t="n"/>
      <c r="H168" s="172">
        <f>IF(I168&gt;0,(TEXT(I168,"yyyymmdd")&amp;$S$2&amp;A168&amp;$S$2&amp;B168&amp;$Q$2),"")</f>
        <v/>
      </c>
      <c r="I168" s="175">
        <f t="array" ref="I168">IF(AND(SUMPRODUCT((IM!$F$2:$F$1812=A168)*(ISNUMBER(SEARCH("PMQ2", IM!$AC$2:$AC$1812))))&gt;0), "PMQ2", "")</f>
        <v/>
      </c>
      <c r="J168" s="174">
        <f t="array" ref="J168">IFERROR(INDEX(IM!$AM$2:$AM$9964, MATCH(1, (IM!$F$2:$F$9964=A168) * (ISNUMBER(SEARCH($C$1, IM!$AC$2:$AC$9964))), 0)), "")</f>
        <v/>
      </c>
      <c r="K168" s="145">
        <f t="array" ref="K168">SUMPRODUCT((IM!$F$2:$F$9812=A168)*(IM!$AD$2:$AD$9812="O")*(ISNUMBER(SEARCH("PMQ2", IM!$AC$2:$AC$9812))))</f>
        <v/>
      </c>
      <c r="L168" s="208">
        <f t="array" ref="L168">IF(K168&gt;0,IFERROR(HYPERLINK("#'IM'!AC"&amp;MATCH(1,(IM!$F$1:$F$7512=A168)*(ISNUMBER(SEARCH("PMQ2",IM!$AC$1:$AC$7512))),0),"檢核"),"未登錄"),"")</f>
        <v/>
      </c>
      <c r="M168" s="347">
        <f>Q168&amp;IF(R168&lt;&gt;"",$P$2,"")&amp;R168</f>
        <v/>
      </c>
      <c r="N168" s="318">
        <f t="array" ref="N168">IF(AND(
    SUMPRODUCT(
        (IM!$F$2:$F$1812=A168) *
        ISNUMBER(SEARCH("HUB", IM!$AC$2:$AC$1812)) *
        (IM!$X$2:$X$1812&gt;=$A$1) *
        (IM!$X$2:$X$1812&lt;=$B$1)*(W168="HUB")
    ) &gt; 0
), "HUB", "")</f>
        <v/>
      </c>
      <c r="O168" s="349">
        <f>IF(I168="","未到店",
IF(AND(S168&gt;I168, R168="STAR", NOT(AND(G168&lt;&gt;"萊到店 WebPOS", Q168&lt;&gt;"EDC"))), "完工已補裝",
IF(AND(G168&lt;&gt;"萊到店 WebPOS", Q168&lt;&gt;"EDC"), "EDC異常",
IF(AND(W168="HUB", N168=""), "HUB異常",
IF(OR(AND(Z168="STAR", R168="STAR"), AND(Z168&lt;&gt;"STAR", R168="")), "已完工", "STAR異常")
))))</f>
        <v/>
      </c>
      <c r="P168" s="225">
        <f>(TEXT(I168,"yyyymmdd"))&amp;$S$2&amp;A168&amp;$S$2&amp;B168&amp;$Q$2</f>
        <v/>
      </c>
      <c r="Q168" s="335">
        <f t="array" ref="Q168">IF(AND(SUMPRODUCT((IM!$F$2:$F$1812=A168)*(ISNUMBER(SEARCH("EDC", IM!$AC$2:$AC$1812))))&gt;0), "EDC", "")</f>
        <v/>
      </c>
      <c r="R168" s="336">
        <f t="array" ref="R168">IF(AND(SUMPRODUCT((IM!$F$2:$F$1812=A168)*(ISNUMBER(SEARCH("STAR", IM!$AC$2:$AC$1812))))&gt;0), "STAR", "")</f>
        <v/>
      </c>
      <c r="S168" s="337">
        <f t="array" ref="S168">IFERROR(INDEX(IM!$X$2:$X$595, MATCH(1, (IM!$F$2:$F$595=A168) * (ISNUMBER(SEARCH($D$1, IM!$AC$2:$AC$595))), 0)), "")</f>
        <v/>
      </c>
      <c r="T168" s="333">
        <f>IF(AND(X168&lt;&gt;"", Y168&lt;&gt;""), 2, IF(OR(X168&lt;&gt;"", Y168&lt;&gt;""), 1, 0))</f>
        <v/>
      </c>
      <c r="U168" s="333" t="n"/>
      <c r="V168" s="351">
        <f>IF(OR(R168="STAR", T168="", U168=""), T168,
"總數：" &amp; T168 &amp; CHAR(10) &amp;
"已維修：" &amp; U168 &amp; CHAR(10) &amp;
"未更換：" &amp; (T168 - U168))</f>
        <v/>
      </c>
      <c r="W168" s="338">
        <f>IF(VLOOKUP(A168,'0919門市清單主檔'!B:E,4,FALSE)=0,"",VLOOKUP(A168,'0919門市清單主檔'!B:E,4,FALSE))</f>
        <v/>
      </c>
      <c r="X168" s="230" t="inlineStr">
        <is>
          <t>8155000334</t>
        </is>
      </c>
      <c r="Y168" s="231" t="n"/>
      <c r="Z168" s="231">
        <f>IF(T168&gt;0,"STAR","")</f>
        <v/>
      </c>
    </row>
    <row r="169" ht="15.75" customHeight="1" s="127">
      <c r="A169" s="165" t="n">
        <v>4680</v>
      </c>
      <c r="B169" s="166">
        <f>VLOOKUP(A169,'0919門市清單主檔'!B:C,2,FALSE)</f>
        <v/>
      </c>
      <c r="C169" s="167">
        <f>VLOOKUP($A169,'0919門市清單主檔'!B:V,20,FALSE)</f>
        <v/>
      </c>
      <c r="D169" s="168">
        <f>VLOOKUP($A169,'0919門市清單主檔'!B:V,21,FALSE)</f>
        <v/>
      </c>
      <c r="E169" s="169">
        <f>VLOOKUP(D169,區域表!A:B,2,FALSE)</f>
        <v/>
      </c>
      <c r="F169" s="170">
        <f>IFERROR(IF(VLOOKUP(A169,門市狀態!A:D,4,FALSE)=0,"",VLOOKUP(A169,門市狀態!A:D,4,FALSE)),"")</f>
        <v/>
      </c>
      <c r="G169" s="171" t="n"/>
      <c r="H169" s="172">
        <f>IF(I169&gt;0,(TEXT(I169,"yyyymmdd")&amp;$S$2&amp;A169&amp;$S$2&amp;B169&amp;$Q$2),"")</f>
        <v/>
      </c>
      <c r="I169" s="175">
        <f t="array" ref="I169">IF(AND(SUMPRODUCT((IM!$F$2:$F$1812=A169)*(ISNUMBER(SEARCH("PMQ2", IM!$AC$2:$AC$1812))))&gt;0), "PMQ2", "")</f>
        <v/>
      </c>
      <c r="J169" s="174">
        <f t="array" ref="J169">IFERROR(INDEX(IM!$AM$2:$AM$9964, MATCH(1, (IM!$F$2:$F$9964=A169) * (ISNUMBER(SEARCH($C$1, IM!$AC$2:$AC$9964))), 0)), "")</f>
        <v/>
      </c>
      <c r="K169" s="145">
        <f t="array" ref="K169">SUMPRODUCT((IM!$F$2:$F$9812=A169)*(IM!$AD$2:$AD$9812="O")*(ISNUMBER(SEARCH("PMQ2", IM!$AC$2:$AC$9812))))</f>
        <v/>
      </c>
      <c r="L169" s="208">
        <f t="array" ref="L169">IF(K169&gt;0,IFERROR(HYPERLINK("#'IM'!AC"&amp;MATCH(1,(IM!$F$1:$F$7512=A169)*(ISNUMBER(SEARCH("PMQ2",IM!$AC$1:$AC$7512))),0),"檢核"),"未登錄"),"")</f>
        <v/>
      </c>
      <c r="M169" s="347">
        <f>Q169&amp;IF(R169&lt;&gt;"",$P$2,"")&amp;R169</f>
        <v/>
      </c>
      <c r="N169" s="318">
        <f t="array" ref="N169">IF(AND(
    SUMPRODUCT(
        (IM!$F$2:$F$1812=A169) *
        ISNUMBER(SEARCH("HUB", IM!$AC$2:$AC$1812)) *
        (IM!$X$2:$X$1812&gt;=$A$1) *
        (IM!$X$2:$X$1812&lt;=$B$1)*(W169="HUB")
    ) &gt; 0
), "HUB", "")</f>
        <v/>
      </c>
      <c r="O169" s="349">
        <f>IF(I169="","未到店",
IF(AND(S169&gt;I169, R169="STAR", NOT(AND(G169&lt;&gt;"萊到店 WebPOS", Q169&lt;&gt;"EDC"))), "完工已補裝",
IF(AND(G169&lt;&gt;"萊到店 WebPOS", Q169&lt;&gt;"EDC"), "EDC異常",
IF(AND(W169="HUB", N169=""), "HUB異常",
IF(OR(AND(Z169="STAR", R169="STAR"), AND(Z169&lt;&gt;"STAR", R169="")), "已完工", "STAR異常")
))))</f>
        <v/>
      </c>
      <c r="P169" s="225">
        <f>(TEXT(I169,"yyyymmdd"))&amp;$S$2&amp;A169&amp;$S$2&amp;B169&amp;$Q$2</f>
        <v/>
      </c>
      <c r="Q169" s="335">
        <f t="array" ref="Q169">IF(AND(SUMPRODUCT((IM!$F$2:$F$1812=A169)*(ISNUMBER(SEARCH("EDC", IM!$AC$2:$AC$1812))))&gt;0), "EDC", "")</f>
        <v/>
      </c>
      <c r="R169" s="336">
        <f t="array" ref="R169">IF(AND(SUMPRODUCT((IM!$F$2:$F$1812=A169)*(ISNUMBER(SEARCH("STAR", IM!$AC$2:$AC$1812))))&gt;0), "STAR", "")</f>
        <v/>
      </c>
      <c r="S169" s="337">
        <f t="array" ref="S169">IFERROR(INDEX(IM!$X$2:$X$595, MATCH(1, (IM!$F$2:$F$595=A169) * (ISNUMBER(SEARCH($D$1, IM!$AC$2:$AC$595))), 0)), "")</f>
        <v/>
      </c>
      <c r="T169" s="333">
        <f>IF(AND(X169&lt;&gt;"", Y169&lt;&gt;""), 2, IF(OR(X169&lt;&gt;"", Y169&lt;&gt;""), 1, 0))</f>
        <v/>
      </c>
      <c r="U169" s="333" t="n"/>
      <c r="V169" s="351">
        <f>IF(OR(R169="STAR", T169="", U169=""), T169,
"總數：" &amp; T169 &amp; CHAR(10) &amp;
"已維修：" &amp; U169 &amp; CHAR(10) &amp;
"未更換：" &amp; (T169 - U169))</f>
        <v/>
      </c>
      <c r="W169" s="338">
        <f>IF(VLOOKUP(A169,'0919門市清單主檔'!B:E,4,FALSE)=0,"",VLOOKUP(A169,'0919門市清單主檔'!B:E,4,FALSE))</f>
        <v/>
      </c>
      <c r="Y169" s="231" t="n"/>
      <c r="Z169" s="231">
        <f>IF(T169&gt;0,"STAR","")</f>
        <v/>
      </c>
    </row>
    <row r="170" ht="15.75" customHeight="1" s="127">
      <c r="A170" s="165" t="n">
        <v>3853</v>
      </c>
      <c r="B170" s="166">
        <f>VLOOKUP(A170,'0919門市清單主檔'!B:C,2,FALSE)</f>
        <v/>
      </c>
      <c r="C170" s="167">
        <f>VLOOKUP($A170,'0919門市清單主檔'!B:V,20,FALSE)</f>
        <v/>
      </c>
      <c r="D170" s="168">
        <f>VLOOKUP($A170,'0919門市清單主檔'!B:V,21,FALSE)</f>
        <v/>
      </c>
      <c r="E170" s="169">
        <f>VLOOKUP(D170,區域表!A:B,2,FALSE)</f>
        <v/>
      </c>
      <c r="F170" s="170">
        <f>IFERROR(IF(VLOOKUP(A170,門市狀態!A:D,4,FALSE)=0,"",VLOOKUP(A170,門市狀態!A:D,4,FALSE)),"")</f>
        <v/>
      </c>
      <c r="G170" s="171" t="n"/>
      <c r="H170" s="172">
        <f>IF(I170&gt;0,(TEXT(I170,"yyyymmdd")&amp;$S$2&amp;A170&amp;$S$2&amp;B170&amp;$Q$2),"")</f>
        <v/>
      </c>
      <c r="I170" s="175">
        <f t="array" ref="I170">IF(AND(SUMPRODUCT((IM!$F$2:$F$1812=A170)*(ISNUMBER(SEARCH("PMQ2", IM!$AC$2:$AC$1812))))&gt;0), "PMQ2", "")</f>
        <v/>
      </c>
      <c r="J170" s="174">
        <f t="array" ref="J170">IFERROR(INDEX(IM!$AM$2:$AM$9964, MATCH(1, (IM!$F$2:$F$9964=A170) * (ISNUMBER(SEARCH($C$1, IM!$AC$2:$AC$9964))), 0)), "")</f>
        <v/>
      </c>
      <c r="K170" s="145">
        <f t="array" ref="K170">SUMPRODUCT((IM!$F$2:$F$9812=A170)*(IM!$AD$2:$AD$9812="O")*(ISNUMBER(SEARCH("PMQ2", IM!$AC$2:$AC$9812))))</f>
        <v/>
      </c>
      <c r="L170" s="208">
        <f t="array" ref="L170">IF(K170&gt;0,IFERROR(HYPERLINK("#'IM'!AC"&amp;MATCH(1,(IM!$F$1:$F$7512=A170)*(ISNUMBER(SEARCH("PMQ2",IM!$AC$1:$AC$7512))),0),"檢核"),"未登錄"),"")</f>
        <v/>
      </c>
      <c r="M170" s="347">
        <f>Q170&amp;IF(R170&lt;&gt;"",$P$2,"")&amp;R170</f>
        <v/>
      </c>
      <c r="N170" s="318">
        <f t="array" ref="N170">IF(AND(
    SUMPRODUCT(
        (IM!$F$2:$F$1812=A170) *
        ISNUMBER(SEARCH("HUB", IM!$AC$2:$AC$1812)) *
        (IM!$X$2:$X$1812&gt;=$A$1) *
        (IM!$X$2:$X$1812&lt;=$B$1)*(W170="HUB")
    ) &gt; 0
), "HUB", "")</f>
        <v/>
      </c>
      <c r="O170" s="349">
        <f>IF(I170="","未到店",
IF(AND(S170&gt;I170, R170="STAR", NOT(AND(G170&lt;&gt;"萊到店 WebPOS", Q170&lt;&gt;"EDC"))), "完工已補裝",
IF(AND(G170&lt;&gt;"萊到店 WebPOS", Q170&lt;&gt;"EDC"), "EDC異常",
IF(AND(W170="HUB", N170=""), "HUB異常",
IF(OR(AND(Z170="STAR", R170="STAR"), AND(Z170&lt;&gt;"STAR", R170="")), "已完工", "STAR異常")
))))</f>
        <v/>
      </c>
      <c r="P170" s="225">
        <f>(TEXT(I170,"yyyymmdd"))&amp;$S$2&amp;A170&amp;$S$2&amp;B170&amp;$Q$2</f>
        <v/>
      </c>
      <c r="Q170" s="335">
        <f t="array" ref="Q170">IF(AND(SUMPRODUCT((IM!$F$2:$F$1812=A170)*(ISNUMBER(SEARCH("EDC", IM!$AC$2:$AC$1812))))&gt;0), "EDC", "")</f>
        <v/>
      </c>
      <c r="R170" s="336">
        <f t="array" ref="R170">IF(AND(SUMPRODUCT((IM!$F$2:$F$1812=A170)*(ISNUMBER(SEARCH("STAR", IM!$AC$2:$AC$1812))))&gt;0), "STAR", "")</f>
        <v/>
      </c>
      <c r="S170" s="337">
        <f t="array" ref="S170">IFERROR(INDEX(IM!$X$2:$X$595, MATCH(1, (IM!$F$2:$F$595=A170) * (ISNUMBER(SEARCH($D$1, IM!$AC$2:$AC$595))), 0)), "")</f>
        <v/>
      </c>
      <c r="T170" s="333">
        <f>IF(AND(X170&lt;&gt;"", Y170&lt;&gt;""), 2, IF(OR(X170&lt;&gt;"", Y170&lt;&gt;""), 1, 0))</f>
        <v/>
      </c>
      <c r="U170" s="333" t="n"/>
      <c r="V170" s="351">
        <f>IF(OR(R170="STAR", T170="", U170=""), T170,
"總數：" &amp; T170 &amp; CHAR(10) &amp;
"已維修：" &amp; U170 &amp; CHAR(10) &amp;
"未更換：" &amp; (T170 - U170))</f>
        <v/>
      </c>
      <c r="W170" s="338">
        <f>IF(VLOOKUP(A170,'0919門市清單主檔'!B:E,4,FALSE)=0,"",VLOOKUP(A170,'0919門市清單主檔'!B:E,4,FALSE))</f>
        <v/>
      </c>
      <c r="Y170" s="231" t="n"/>
      <c r="Z170" s="231">
        <f>IF(T170&gt;0,"STAR","")</f>
        <v/>
      </c>
    </row>
    <row r="171" ht="15.75" customHeight="1" s="127">
      <c r="A171" s="165" t="n">
        <v>4057</v>
      </c>
      <c r="B171" s="166">
        <f>VLOOKUP(A171,'0919門市清單主檔'!B:C,2,FALSE)</f>
        <v/>
      </c>
      <c r="C171" s="167">
        <f>VLOOKUP($A171,'0919門市清單主檔'!B:V,20,FALSE)</f>
        <v/>
      </c>
      <c r="D171" s="168">
        <f>VLOOKUP($A171,'0919門市清單主檔'!B:V,21,FALSE)</f>
        <v/>
      </c>
      <c r="E171" s="169">
        <f>VLOOKUP(D171,區域表!A:B,2,FALSE)</f>
        <v/>
      </c>
      <c r="F171" s="170">
        <f>IFERROR(IF(VLOOKUP(A171,門市狀態!A:D,4,FALSE)=0,"",VLOOKUP(A171,門市狀態!A:D,4,FALSE)),"")</f>
        <v/>
      </c>
      <c r="G171" s="171" t="n"/>
      <c r="H171" s="172">
        <f>IF(I171&gt;0,(TEXT(I171,"yyyymmdd")&amp;$S$2&amp;A171&amp;$S$2&amp;B171&amp;$Q$2),"")</f>
        <v/>
      </c>
      <c r="I171" s="175">
        <f t="array" ref="I171">IF(AND(SUMPRODUCT((IM!$F$2:$F$1812=A171)*(ISNUMBER(SEARCH("PMQ2", IM!$AC$2:$AC$1812))))&gt;0), "PMQ2", "")</f>
        <v/>
      </c>
      <c r="J171" s="174">
        <f t="array" ref="J171">IFERROR(INDEX(IM!$AM$2:$AM$9964, MATCH(1, (IM!$F$2:$F$9964=A171) * (ISNUMBER(SEARCH($C$1, IM!$AC$2:$AC$9964))), 0)), "")</f>
        <v/>
      </c>
      <c r="K171" s="145">
        <f t="array" ref="K171">SUMPRODUCT((IM!$F$2:$F$9812=A171)*(IM!$AD$2:$AD$9812="O")*(ISNUMBER(SEARCH("PMQ2", IM!$AC$2:$AC$9812))))</f>
        <v/>
      </c>
      <c r="L171" s="208">
        <f t="array" ref="L171">IF(K171&gt;0,IFERROR(HYPERLINK("#'IM'!AC"&amp;MATCH(1,(IM!$F$1:$F$7512=A171)*(ISNUMBER(SEARCH("PMQ2",IM!$AC$1:$AC$7512))),0),"檢核"),"未登錄"),"")</f>
        <v/>
      </c>
      <c r="M171" s="347">
        <f>Q171&amp;IF(R171&lt;&gt;"",$P$2,"")&amp;R171</f>
        <v/>
      </c>
      <c r="N171" s="318">
        <f t="array" ref="N171">IF(AND(
    SUMPRODUCT(
        (IM!$F$2:$F$1812=A171) *
        ISNUMBER(SEARCH("HUB", IM!$AC$2:$AC$1812)) *
        (IM!$X$2:$X$1812&gt;=$A$1) *
        (IM!$X$2:$X$1812&lt;=$B$1)*(W171="HUB")
    ) &gt; 0
), "HUB", "")</f>
        <v/>
      </c>
      <c r="O171" s="349">
        <f>IF(I171="","未到店",
IF(AND(S171&gt;I171, R171="STAR", NOT(AND(G171&lt;&gt;"萊到店 WebPOS", Q171&lt;&gt;"EDC"))), "完工已補裝",
IF(AND(G171&lt;&gt;"萊到店 WebPOS", Q171&lt;&gt;"EDC"), "EDC異常",
IF(AND(W171="HUB", N171=""), "HUB異常",
IF(OR(AND(Z171="STAR", R171="STAR"), AND(Z171&lt;&gt;"STAR", R171="")), "已完工", "STAR異常")
))))</f>
        <v/>
      </c>
      <c r="P171" s="225">
        <f>(TEXT(I171,"yyyymmdd"))&amp;$S$2&amp;A171&amp;$S$2&amp;B171&amp;$Q$2</f>
        <v/>
      </c>
      <c r="Q171" s="335">
        <f t="array" ref="Q171">IF(AND(SUMPRODUCT((IM!$F$2:$F$1812=A171)*(ISNUMBER(SEARCH("EDC", IM!$AC$2:$AC$1812))))&gt;0), "EDC", "")</f>
        <v/>
      </c>
      <c r="R171" s="336">
        <f t="array" ref="R171">IF(AND(SUMPRODUCT((IM!$F$2:$F$1812=A171)*(ISNUMBER(SEARCH("STAR", IM!$AC$2:$AC$1812))))&gt;0), "STAR", "")</f>
        <v/>
      </c>
      <c r="S171" s="337">
        <f t="array" ref="S171">IFERROR(INDEX(IM!$X$2:$X$595, MATCH(1, (IM!$F$2:$F$595=A171) * (ISNUMBER(SEARCH($D$1, IM!$AC$2:$AC$595))), 0)), "")</f>
        <v/>
      </c>
      <c r="T171" s="333">
        <f>IF(AND(X171&lt;&gt;"", Y171&lt;&gt;""), 2, IF(OR(X171&lt;&gt;"", Y171&lt;&gt;""), 1, 0))</f>
        <v/>
      </c>
      <c r="U171" s="333" t="n"/>
      <c r="V171" s="351">
        <f>IF(OR(R171="STAR", T171="", U171=""), T171,
"總數：" &amp; T171 &amp; CHAR(10) &amp;
"已維修：" &amp; U171 &amp; CHAR(10) &amp;
"未更換：" &amp; (T171 - U171))</f>
        <v/>
      </c>
      <c r="W171" s="338">
        <f>IF(VLOOKUP(A171,'0919門市清單主檔'!B:E,4,FALSE)=0,"",VLOOKUP(A171,'0919門市清單主檔'!B:E,4,FALSE))</f>
        <v/>
      </c>
      <c r="X171" s="230" t="inlineStr">
        <is>
          <t>8155002369</t>
        </is>
      </c>
      <c r="Y171" s="231" t="inlineStr">
        <is>
          <t>8155002370</t>
        </is>
      </c>
      <c r="Z171" s="231">
        <f>IF(T171&gt;0,"STAR","")</f>
        <v/>
      </c>
    </row>
    <row r="172" ht="15.75" customHeight="1" s="127">
      <c r="A172" s="165" t="n">
        <v>4906</v>
      </c>
      <c r="B172" s="166">
        <f>VLOOKUP(A172,'0919門市清單主檔'!B:C,2,FALSE)</f>
        <v/>
      </c>
      <c r="C172" s="167">
        <f>VLOOKUP($A172,'0919門市清單主檔'!B:V,20,FALSE)</f>
        <v/>
      </c>
      <c r="D172" s="168">
        <f>VLOOKUP($A172,'0919門市清單主檔'!B:V,21,FALSE)</f>
        <v/>
      </c>
      <c r="E172" s="169">
        <f>VLOOKUP(D172,區域表!A:B,2,FALSE)</f>
        <v/>
      </c>
      <c r="F172" s="170">
        <f>IFERROR(IF(VLOOKUP(A172,門市狀態!A:D,4,FALSE)=0,"",VLOOKUP(A172,門市狀態!A:D,4,FALSE)),"")</f>
        <v/>
      </c>
      <c r="G172" s="171" t="n"/>
      <c r="H172" s="172">
        <f>IF(I172&gt;0,(TEXT(I172,"yyyymmdd")&amp;$S$2&amp;A172&amp;$S$2&amp;B172&amp;$Q$2),"")</f>
        <v/>
      </c>
      <c r="I172" s="175">
        <f t="array" ref="I172">IF(AND(SUMPRODUCT((IM!$F$2:$F$1812=A172)*(ISNUMBER(SEARCH("PMQ2", IM!$AC$2:$AC$1812))))&gt;0), "PMQ2", "")</f>
        <v/>
      </c>
      <c r="J172" s="174">
        <f t="array" ref="J172">IFERROR(INDEX(IM!$AM$2:$AM$9964, MATCH(1, (IM!$F$2:$F$9964=A172) * (ISNUMBER(SEARCH($C$1, IM!$AC$2:$AC$9964))), 0)), "")</f>
        <v/>
      </c>
      <c r="K172" s="145">
        <f t="array" ref="K172">SUMPRODUCT((IM!$F$2:$F$9812=A172)*(IM!$AD$2:$AD$9812="O")*(ISNUMBER(SEARCH("PMQ2", IM!$AC$2:$AC$9812))))</f>
        <v/>
      </c>
      <c r="L172" s="208">
        <f t="array" ref="L172">IF(K172&gt;0,IFERROR(HYPERLINK("#'IM'!AC"&amp;MATCH(1,(IM!$F$1:$F$7512=A172)*(ISNUMBER(SEARCH("PMQ2",IM!$AC$1:$AC$7512))),0),"檢核"),"未登錄"),"")</f>
        <v/>
      </c>
      <c r="M172" s="347">
        <f>Q172&amp;IF(R172&lt;&gt;"",$P$2,"")&amp;R172</f>
        <v/>
      </c>
      <c r="N172" s="318">
        <f t="array" ref="N172">IF(AND(
    SUMPRODUCT(
        (IM!$F$2:$F$1812=A172) *
        ISNUMBER(SEARCH("HUB", IM!$AC$2:$AC$1812)) *
        (IM!$X$2:$X$1812&gt;=$A$1) *
        (IM!$X$2:$X$1812&lt;=$B$1)*(W172="HUB")
    ) &gt; 0
), "HUB", "")</f>
        <v/>
      </c>
      <c r="O172" s="349">
        <f>IF(I172="","未到店",
IF(AND(S172&gt;I172, R172="STAR", NOT(AND(G172&lt;&gt;"萊到店 WebPOS", Q172&lt;&gt;"EDC"))), "完工已補裝",
IF(AND(G172&lt;&gt;"萊到店 WebPOS", Q172&lt;&gt;"EDC"), "EDC異常",
IF(AND(W172="HUB", N172=""), "HUB異常",
IF(OR(AND(Z172="STAR", R172="STAR"), AND(Z172&lt;&gt;"STAR", R172="")), "已完工", "STAR異常")
))))</f>
        <v/>
      </c>
      <c r="P172" s="225">
        <f>(TEXT(I172,"yyyymmdd"))&amp;$S$2&amp;A172&amp;$S$2&amp;B172&amp;$Q$2</f>
        <v/>
      </c>
      <c r="Q172" s="335">
        <f t="array" ref="Q172">IF(AND(SUMPRODUCT((IM!$F$2:$F$1812=A172)*(ISNUMBER(SEARCH("EDC", IM!$AC$2:$AC$1812))))&gt;0), "EDC", "")</f>
        <v/>
      </c>
      <c r="R172" s="336">
        <f t="array" ref="R172">IF(AND(SUMPRODUCT((IM!$F$2:$F$1812=A172)*(ISNUMBER(SEARCH("STAR", IM!$AC$2:$AC$1812))))&gt;0), "STAR", "")</f>
        <v/>
      </c>
      <c r="S172" s="337">
        <f t="array" ref="S172">IFERROR(INDEX(IM!$X$2:$X$595, MATCH(1, (IM!$F$2:$F$595=A172) * (ISNUMBER(SEARCH($D$1, IM!$AC$2:$AC$595))), 0)), "")</f>
        <v/>
      </c>
      <c r="T172" s="333">
        <f>IF(AND(X172&lt;&gt;"", Y172&lt;&gt;""), 2, IF(OR(X172&lt;&gt;"", Y172&lt;&gt;""), 1, 0))</f>
        <v/>
      </c>
      <c r="U172" s="333" t="n"/>
      <c r="V172" s="351">
        <f>IF(OR(R172="STAR", T172="", U172=""), T172,
"總數：" &amp; T172 &amp; CHAR(10) &amp;
"已維修：" &amp; U172 &amp; CHAR(10) &amp;
"未更換：" &amp; (T172 - U172))</f>
        <v/>
      </c>
      <c r="W172" s="338">
        <f>IF(VLOOKUP(A172,'0919門市清單主檔'!B:E,4,FALSE)=0,"",VLOOKUP(A172,'0919門市清單主檔'!B:E,4,FALSE))</f>
        <v/>
      </c>
      <c r="Y172" s="231" t="n"/>
      <c r="Z172" s="231">
        <f>IF(T172&gt;0,"STAR","")</f>
        <v/>
      </c>
    </row>
    <row r="173" ht="15.75" customHeight="1" s="127">
      <c r="A173" s="165" t="n">
        <v>4144</v>
      </c>
      <c r="B173" s="166">
        <f>VLOOKUP(A173,'0919門市清單主檔'!B:C,2,FALSE)</f>
        <v/>
      </c>
      <c r="C173" s="167">
        <f>VLOOKUP($A173,'0919門市清單主檔'!B:V,20,FALSE)</f>
        <v/>
      </c>
      <c r="D173" s="168">
        <f>VLOOKUP($A173,'0919門市清單主檔'!B:V,21,FALSE)</f>
        <v/>
      </c>
      <c r="E173" s="169">
        <f>VLOOKUP(D173,區域表!A:B,2,FALSE)</f>
        <v/>
      </c>
      <c r="F173" s="170">
        <f>IFERROR(IF(VLOOKUP(A173,門市狀態!A:D,4,FALSE)=0,"",VLOOKUP(A173,門市狀態!A:D,4,FALSE)),"")</f>
        <v/>
      </c>
      <c r="G173" s="171" t="n"/>
      <c r="H173" s="172">
        <f>IF(I173&gt;0,(TEXT(I173,"yyyymmdd")&amp;$S$2&amp;A173&amp;$S$2&amp;B173&amp;$Q$2),"")</f>
        <v/>
      </c>
      <c r="I173" s="175">
        <f t="array" ref="I173">IF(AND(SUMPRODUCT((IM!$F$2:$F$1812=A173)*(ISNUMBER(SEARCH("PMQ2", IM!$AC$2:$AC$1812))))&gt;0), "PMQ2", "")</f>
        <v/>
      </c>
      <c r="J173" s="174">
        <f t="array" ref="J173">IFERROR(INDEX(IM!$AM$2:$AM$9964, MATCH(1, (IM!$F$2:$F$9964=A173) * (ISNUMBER(SEARCH($C$1, IM!$AC$2:$AC$9964))), 0)), "")</f>
        <v/>
      </c>
      <c r="K173" s="145">
        <f t="array" ref="K173">SUMPRODUCT((IM!$F$2:$F$9812=A173)*(IM!$AD$2:$AD$9812="O")*(ISNUMBER(SEARCH("PMQ2", IM!$AC$2:$AC$9812))))</f>
        <v/>
      </c>
      <c r="L173" s="208">
        <f t="array" ref="L173">IF(K173&gt;0,IFERROR(HYPERLINK("#'IM'!AC"&amp;MATCH(1,(IM!$F$1:$F$7512=A173)*(ISNUMBER(SEARCH("PMQ2",IM!$AC$1:$AC$7512))),0),"檢核"),"未登錄"),"")</f>
        <v/>
      </c>
      <c r="M173" s="347">
        <f>Q173&amp;IF(R173&lt;&gt;"",$P$2,"")&amp;R173</f>
        <v/>
      </c>
      <c r="N173" s="318">
        <f t="array" ref="N173">IF(AND(
    SUMPRODUCT(
        (IM!$F$2:$F$1812=A173) *
        ISNUMBER(SEARCH("HUB", IM!$AC$2:$AC$1812)) *
        (IM!$X$2:$X$1812&gt;=$A$1) *
        (IM!$X$2:$X$1812&lt;=$B$1)*(W173="HUB")
    ) &gt; 0
), "HUB", "")</f>
        <v/>
      </c>
      <c r="O173" s="349">
        <f>IF(I173="","未到店",
IF(AND(S173&gt;I173, R173="STAR", NOT(AND(G173&lt;&gt;"萊到店 WebPOS", Q173&lt;&gt;"EDC"))), "完工已補裝",
IF(AND(G173&lt;&gt;"萊到店 WebPOS", Q173&lt;&gt;"EDC"), "EDC異常",
IF(AND(W173="HUB", N173=""), "HUB異常",
IF(OR(AND(Z173="STAR", R173="STAR"), AND(Z173&lt;&gt;"STAR", R173="")), "已完工", "STAR異常")
))))</f>
        <v/>
      </c>
      <c r="P173" s="225">
        <f>(TEXT(I173,"yyyymmdd"))&amp;$S$2&amp;A173&amp;$S$2&amp;B173&amp;$Q$2</f>
        <v/>
      </c>
      <c r="Q173" s="335">
        <f t="array" ref="Q173">IF(AND(SUMPRODUCT((IM!$F$2:$F$1812=A173)*(ISNUMBER(SEARCH("EDC", IM!$AC$2:$AC$1812))))&gt;0), "EDC", "")</f>
        <v/>
      </c>
      <c r="R173" s="336">
        <f t="array" ref="R173">IF(AND(SUMPRODUCT((IM!$F$2:$F$1812=A173)*(ISNUMBER(SEARCH("STAR", IM!$AC$2:$AC$1812))))&gt;0), "STAR", "")</f>
        <v/>
      </c>
      <c r="S173" s="337">
        <f t="array" ref="S173">IFERROR(INDEX(IM!$X$2:$X$595, MATCH(1, (IM!$F$2:$F$595=A173) * (ISNUMBER(SEARCH($D$1, IM!$AC$2:$AC$595))), 0)), "")</f>
        <v/>
      </c>
      <c r="T173" s="333">
        <f>IF(AND(X173&lt;&gt;"", Y173&lt;&gt;""), 2, IF(OR(X173&lt;&gt;"", Y173&lt;&gt;""), 1, 0))</f>
        <v/>
      </c>
      <c r="U173" s="333" t="n"/>
      <c r="V173" s="351">
        <f>IF(OR(R173="STAR", T173="", U173=""), T173,
"總數：" &amp; T173 &amp; CHAR(10) &amp;
"已維修：" &amp; U173 &amp; CHAR(10) &amp;
"未更換：" &amp; (T173 - U173))</f>
        <v/>
      </c>
      <c r="W173" s="338">
        <f>IF(VLOOKUP(A173,'0919門市清單主檔'!B:E,4,FALSE)=0,"",VLOOKUP(A173,'0919門市清單主檔'!B:E,4,FALSE))</f>
        <v/>
      </c>
      <c r="X173" s="230" t="inlineStr">
        <is>
          <t>8155000370</t>
        </is>
      </c>
      <c r="Y173" s="231" t="inlineStr">
        <is>
          <t>8155000371</t>
        </is>
      </c>
      <c r="Z173" s="231">
        <f>IF(T173&gt;0,"STAR","")</f>
        <v/>
      </c>
    </row>
    <row r="174" ht="15.75" customHeight="1" s="127">
      <c r="A174" s="165" t="n">
        <v>4316</v>
      </c>
      <c r="B174" s="166">
        <f>VLOOKUP(A174,'0919門市清單主檔'!B:C,2,FALSE)</f>
        <v/>
      </c>
      <c r="C174" s="167">
        <f>VLOOKUP($A174,'0919門市清單主檔'!B:V,20,FALSE)</f>
        <v/>
      </c>
      <c r="D174" s="168">
        <f>VLOOKUP($A174,'0919門市清單主檔'!B:V,21,FALSE)</f>
        <v/>
      </c>
      <c r="E174" s="169">
        <f>VLOOKUP(D174,區域表!A:B,2,FALSE)</f>
        <v/>
      </c>
      <c r="F174" s="170">
        <f>IFERROR(IF(VLOOKUP(A174,門市狀態!A:D,4,FALSE)=0,"",VLOOKUP(A174,門市狀態!A:D,4,FALSE)),"")</f>
        <v/>
      </c>
      <c r="G174" s="171" t="n"/>
      <c r="H174" s="172">
        <f>IF(I174&gt;0,(TEXT(I174,"yyyymmdd")&amp;$S$2&amp;A174&amp;$S$2&amp;B174&amp;$Q$2),"")</f>
        <v/>
      </c>
      <c r="I174" s="175">
        <f t="array" ref="I174">IF(AND(SUMPRODUCT((IM!$F$2:$F$1812=A174)*(ISNUMBER(SEARCH("PMQ2", IM!$AC$2:$AC$1812))))&gt;0), "PMQ2", "")</f>
        <v/>
      </c>
      <c r="J174" s="174">
        <f t="array" ref="J174">IFERROR(INDEX(IM!$AM$2:$AM$9964, MATCH(1, (IM!$F$2:$F$9964=A174) * (ISNUMBER(SEARCH($C$1, IM!$AC$2:$AC$9964))), 0)), "")</f>
        <v/>
      </c>
      <c r="K174" s="145">
        <f t="array" ref="K174">SUMPRODUCT((IM!$F$2:$F$9812=A174)*(IM!$AD$2:$AD$9812="O")*(ISNUMBER(SEARCH("PMQ2", IM!$AC$2:$AC$9812))))</f>
        <v/>
      </c>
      <c r="L174" s="208">
        <f t="array" ref="L174">IF(K174&gt;0,IFERROR(HYPERLINK("#'IM'!AC"&amp;MATCH(1,(IM!$F$1:$F$7512=A174)*(ISNUMBER(SEARCH("PMQ2",IM!$AC$1:$AC$7512))),0),"檢核"),"未登錄"),"")</f>
        <v/>
      </c>
      <c r="M174" s="347">
        <f>Q174&amp;IF(R174&lt;&gt;"",$P$2,"")&amp;R174</f>
        <v/>
      </c>
      <c r="N174" s="318">
        <f t="array" ref="N174">IF(AND(
    SUMPRODUCT(
        (IM!$F$2:$F$1812=A174) *
        ISNUMBER(SEARCH("HUB", IM!$AC$2:$AC$1812)) *
        (IM!$X$2:$X$1812&gt;=$A$1) *
        (IM!$X$2:$X$1812&lt;=$B$1)*(W174="HUB")
    ) &gt; 0
), "HUB", "")</f>
        <v/>
      </c>
      <c r="O174" s="349">
        <f>IF(I174="","未到店",
IF(AND(S174&gt;I174, R174="STAR", NOT(AND(G174&lt;&gt;"萊到店 WebPOS", Q174&lt;&gt;"EDC"))), "完工已補裝",
IF(AND(G174&lt;&gt;"萊到店 WebPOS", Q174&lt;&gt;"EDC"), "EDC異常",
IF(AND(W174="HUB", N174=""), "HUB異常",
IF(OR(AND(Z174="STAR", R174="STAR"), AND(Z174&lt;&gt;"STAR", R174="")), "已完工", "STAR異常")
))))</f>
        <v/>
      </c>
      <c r="P174" s="225">
        <f>(TEXT(I174,"yyyymmdd"))&amp;$S$2&amp;A174&amp;$S$2&amp;B174&amp;$Q$2</f>
        <v/>
      </c>
      <c r="Q174" s="335">
        <f t="array" ref="Q174">IF(AND(SUMPRODUCT((IM!$F$2:$F$1812=A174)*(ISNUMBER(SEARCH("EDC", IM!$AC$2:$AC$1812))))&gt;0), "EDC", "")</f>
        <v/>
      </c>
      <c r="R174" s="336">
        <f t="array" ref="R174">IF(AND(SUMPRODUCT((IM!$F$2:$F$1812=A174)*(ISNUMBER(SEARCH("STAR", IM!$AC$2:$AC$1812))))&gt;0), "STAR", "")</f>
        <v/>
      </c>
      <c r="S174" s="337">
        <f t="array" ref="S174">IFERROR(INDEX(IM!$X$2:$X$595, MATCH(1, (IM!$F$2:$F$595=A174) * (ISNUMBER(SEARCH($D$1, IM!$AC$2:$AC$595))), 0)), "")</f>
        <v/>
      </c>
      <c r="T174" s="333">
        <f>IF(AND(X174&lt;&gt;"", Y174&lt;&gt;""), 2, IF(OR(X174&lt;&gt;"", Y174&lt;&gt;""), 1, 0))</f>
        <v/>
      </c>
      <c r="U174" s="333" t="n"/>
      <c r="V174" s="351">
        <f>IF(OR(R174="STAR", T174="", U174=""), T174,
"總數：" &amp; T174 &amp; CHAR(10) &amp;
"已維修：" &amp; U174 &amp; CHAR(10) &amp;
"未更換：" &amp; (T174 - U174))</f>
        <v/>
      </c>
      <c r="W174" s="338">
        <f>IF(VLOOKUP(A174,'0919門市清單主檔'!B:E,4,FALSE)=0,"",VLOOKUP(A174,'0919門市清單主檔'!B:E,4,FALSE))</f>
        <v/>
      </c>
      <c r="Y174" s="231" t="n"/>
      <c r="Z174" s="246" t="inlineStr">
        <is>
          <t>STAR</t>
        </is>
      </c>
    </row>
    <row r="175" ht="15.75" customHeight="1" s="127">
      <c r="A175" s="165" t="n">
        <v>3785</v>
      </c>
      <c r="B175" s="166">
        <f>VLOOKUP(A175,'0919門市清單主檔'!B:C,2,FALSE)</f>
        <v/>
      </c>
      <c r="C175" s="167">
        <f>VLOOKUP($A175,'0919門市清單主檔'!B:V,20,FALSE)</f>
        <v/>
      </c>
      <c r="D175" s="168">
        <f>VLOOKUP($A175,'0919門市清單主檔'!B:V,21,FALSE)</f>
        <v/>
      </c>
      <c r="E175" s="169">
        <f>VLOOKUP(D175,區域表!A:B,2,FALSE)</f>
        <v/>
      </c>
      <c r="F175" s="170">
        <f>IFERROR(IF(VLOOKUP(A175,門市狀態!A:D,4,FALSE)=0,"",VLOOKUP(A175,門市狀態!A:D,4,FALSE)),"")</f>
        <v/>
      </c>
      <c r="G175" s="171" t="n"/>
      <c r="H175" s="172">
        <f>IF(I175&gt;0,(TEXT(I175,"yyyymmdd")&amp;$S$2&amp;A175&amp;$S$2&amp;B175&amp;$Q$2),"")</f>
        <v/>
      </c>
      <c r="I175" s="175">
        <f t="array" ref="I175">IF(AND(SUMPRODUCT((IM!$F$2:$F$1812=A175)*(ISNUMBER(SEARCH("PMQ2", IM!$AC$2:$AC$1812))))&gt;0), "PMQ2", "")</f>
        <v/>
      </c>
      <c r="J175" s="174">
        <f t="array" ref="J175">IFERROR(INDEX(IM!$AM$2:$AM$9964, MATCH(1, (IM!$F$2:$F$9964=A175) * (ISNUMBER(SEARCH($C$1, IM!$AC$2:$AC$9964))), 0)), "")</f>
        <v/>
      </c>
      <c r="K175" s="145">
        <f t="array" ref="K175">SUMPRODUCT((IM!$F$2:$F$9812=A175)*(IM!$AD$2:$AD$9812="O")*(ISNUMBER(SEARCH("PMQ2", IM!$AC$2:$AC$9812))))</f>
        <v/>
      </c>
      <c r="L175" s="208">
        <f t="array" ref="L175">IF(K175&gt;0,IFERROR(HYPERLINK("#'IM'!AC"&amp;MATCH(1,(IM!$F$1:$F$7512=A175)*(ISNUMBER(SEARCH("PMQ2",IM!$AC$1:$AC$7512))),0),"檢核"),"未登錄"),"")</f>
        <v/>
      </c>
      <c r="M175" s="347">
        <f>Q175&amp;IF(R175&lt;&gt;"",$P$2,"")&amp;R175</f>
        <v/>
      </c>
      <c r="N175" s="318">
        <f t="array" ref="N175">IF(AND(
    SUMPRODUCT(
        (IM!$F$2:$F$1812=A175) *
        ISNUMBER(SEARCH("HUB", IM!$AC$2:$AC$1812)) *
        (IM!$X$2:$X$1812&gt;=$A$1) *
        (IM!$X$2:$X$1812&lt;=$B$1)*(W175="HUB")
    ) &gt; 0
), "HUB", "")</f>
        <v/>
      </c>
      <c r="O175" s="349">
        <f>IF(I175="","未到店",
IF(AND(S175&gt;I175, R175="STAR", NOT(AND(G175&lt;&gt;"萊到店 WebPOS", Q175&lt;&gt;"EDC"))), "完工已補裝",
IF(AND(G175&lt;&gt;"萊到店 WebPOS", Q175&lt;&gt;"EDC"), "EDC異常",
IF(AND(W175="HUB", N175=""), "HUB異常",
IF(OR(AND(Z175="STAR", R175="STAR"), AND(Z175&lt;&gt;"STAR", R175="")), "已完工", "STAR異常")
))))</f>
        <v/>
      </c>
      <c r="P175" s="225">
        <f>(TEXT(I175,"yyyymmdd"))&amp;$S$2&amp;A175&amp;$S$2&amp;B175&amp;$Q$2</f>
        <v/>
      </c>
      <c r="Q175" s="335">
        <f t="array" ref="Q175">IF(AND(SUMPRODUCT((IM!$F$2:$F$1812=A175)*(ISNUMBER(SEARCH("EDC", IM!$AC$2:$AC$1812))))&gt;0), "EDC", "")</f>
        <v/>
      </c>
      <c r="R175" s="336">
        <f t="array" ref="R175">IF(AND(SUMPRODUCT((IM!$F$2:$F$1812=A175)*(ISNUMBER(SEARCH("STAR", IM!$AC$2:$AC$1812))))&gt;0), "STAR", "")</f>
        <v/>
      </c>
      <c r="S175" s="337">
        <f t="array" ref="S175">IFERROR(INDEX(IM!$X$2:$X$595, MATCH(1, (IM!$F$2:$F$595=A175) * (ISNUMBER(SEARCH($D$1, IM!$AC$2:$AC$595))), 0)), "")</f>
        <v/>
      </c>
      <c r="T175" s="333">
        <f>IF(AND(X175&lt;&gt;"", Y175&lt;&gt;""), 2, IF(OR(X175&lt;&gt;"", Y175&lt;&gt;""), 1, 0))</f>
        <v/>
      </c>
      <c r="U175" s="333" t="n"/>
      <c r="V175" s="351">
        <f>IF(OR(R175="STAR", T175="", U175=""), T175,
"總數：" &amp; T175 &amp; CHAR(10) &amp;
"已維修：" &amp; U175 &amp; CHAR(10) &amp;
"未更換：" &amp; (T175 - U175))</f>
        <v/>
      </c>
      <c r="W175" s="338">
        <f>IF(VLOOKUP(A175,'0919門市清單主檔'!B:E,4,FALSE)=0,"",VLOOKUP(A175,'0919門市清單主檔'!B:E,4,FALSE))</f>
        <v/>
      </c>
      <c r="Y175" s="231" t="n"/>
      <c r="Z175" s="231">
        <f>IF(T175&gt;0,"STAR","")</f>
        <v/>
      </c>
    </row>
    <row r="176" ht="15.75" customHeight="1" s="127">
      <c r="A176" s="165" t="n">
        <v>4698</v>
      </c>
      <c r="B176" s="166">
        <f>VLOOKUP(A176,'0919門市清單主檔'!B:C,2,FALSE)</f>
        <v/>
      </c>
      <c r="C176" s="167">
        <f>VLOOKUP($A176,'0919門市清單主檔'!B:V,20,FALSE)</f>
        <v/>
      </c>
      <c r="D176" s="168">
        <f>VLOOKUP($A176,'0919門市清單主檔'!B:V,21,FALSE)</f>
        <v/>
      </c>
      <c r="E176" s="169">
        <f>VLOOKUP(D176,區域表!A:B,2,FALSE)</f>
        <v/>
      </c>
      <c r="F176" s="170">
        <f>IFERROR(IF(VLOOKUP(A176,門市狀態!A:D,4,FALSE)=0,"",VLOOKUP(A176,門市狀態!A:D,4,FALSE)),"")</f>
        <v/>
      </c>
      <c r="G176" s="171" t="n"/>
      <c r="H176" s="172">
        <f>IF(I176&gt;0,(TEXT(I176,"yyyymmdd")&amp;$S$2&amp;A176&amp;$S$2&amp;B176&amp;$Q$2),"")</f>
        <v/>
      </c>
      <c r="I176" s="175">
        <f t="array" ref="I176">IF(AND(SUMPRODUCT((IM!$F$2:$F$1812=A176)*(ISNUMBER(SEARCH("PMQ2", IM!$AC$2:$AC$1812))))&gt;0), "PMQ2", "")</f>
        <v/>
      </c>
      <c r="J176" s="174">
        <f t="array" ref="J176">IFERROR(INDEX(IM!$AM$2:$AM$9964, MATCH(1, (IM!$F$2:$F$9964=A176) * (ISNUMBER(SEARCH($C$1, IM!$AC$2:$AC$9964))), 0)), "")</f>
        <v/>
      </c>
      <c r="K176" s="145">
        <f t="array" ref="K176">SUMPRODUCT((IM!$F$2:$F$9812=A176)*(IM!$AD$2:$AD$9812="O")*(ISNUMBER(SEARCH("PMQ2", IM!$AC$2:$AC$9812))))</f>
        <v/>
      </c>
      <c r="L176" s="208">
        <f t="array" ref="L176">IF(K176&gt;0,IFERROR(HYPERLINK("#'IM'!AC"&amp;MATCH(1,(IM!$F$1:$F$7512=A176)*(ISNUMBER(SEARCH("PMQ2",IM!$AC$1:$AC$7512))),0),"檢核"),"未登錄"),"")</f>
        <v/>
      </c>
      <c r="M176" s="347">
        <f>Q176&amp;IF(R176&lt;&gt;"",$P$2,"")&amp;R176</f>
        <v/>
      </c>
      <c r="N176" s="318">
        <f t="array" ref="N176">IF(AND(
    SUMPRODUCT(
        (IM!$F$2:$F$1812=A176) *
        ISNUMBER(SEARCH("HUB", IM!$AC$2:$AC$1812)) *
        (IM!$X$2:$X$1812&gt;=$A$1) *
        (IM!$X$2:$X$1812&lt;=$B$1)*(W176="HUB")
    ) &gt; 0
), "HUB", "")</f>
        <v/>
      </c>
      <c r="O176" s="349">
        <f>IF(I176="","未到店",
IF(AND(S176&gt;I176, R176="STAR", NOT(AND(G176&lt;&gt;"萊到店 WebPOS", Q176&lt;&gt;"EDC"))), "完工已補裝",
IF(AND(G176&lt;&gt;"萊到店 WebPOS", Q176&lt;&gt;"EDC"), "EDC異常",
IF(AND(W176="HUB", N176=""), "HUB異常",
IF(OR(AND(Z176="STAR", R176="STAR"), AND(Z176&lt;&gt;"STAR", R176="")), "已完工", "STAR異常")
))))</f>
        <v/>
      </c>
      <c r="P176" s="225">
        <f>(TEXT(I176,"yyyymmdd"))&amp;$S$2&amp;A176&amp;$S$2&amp;B176&amp;$Q$2</f>
        <v/>
      </c>
      <c r="Q176" s="335">
        <f t="array" ref="Q176">IF(AND(SUMPRODUCT((IM!$F$2:$F$1812=A176)*(ISNUMBER(SEARCH("EDC", IM!$AC$2:$AC$1812))))&gt;0), "EDC", "")</f>
        <v/>
      </c>
      <c r="R176" s="336">
        <f t="array" ref="R176">IF(AND(SUMPRODUCT((IM!$F$2:$F$1812=A176)*(ISNUMBER(SEARCH("STAR", IM!$AC$2:$AC$1812))))&gt;0), "STAR", "")</f>
        <v/>
      </c>
      <c r="S176" s="337">
        <f t="array" ref="S176">IFERROR(INDEX(IM!$X$2:$X$595, MATCH(1, (IM!$F$2:$F$595=A176) * (ISNUMBER(SEARCH($D$1, IM!$AC$2:$AC$595))), 0)), "")</f>
        <v/>
      </c>
      <c r="T176" s="333">
        <f>IF(AND(X176&lt;&gt;"", Y176&lt;&gt;""), 2, IF(OR(X176&lt;&gt;"", Y176&lt;&gt;""), 1, 0))</f>
        <v/>
      </c>
      <c r="U176" s="333" t="n"/>
      <c r="V176" s="351">
        <f>IF(OR(R176="STAR", T176="", U176=""), T176,
"總數：" &amp; T176 &amp; CHAR(10) &amp;
"已維修：" &amp; U176 &amp; CHAR(10) &amp;
"未更換：" &amp; (T176 - U176))</f>
        <v/>
      </c>
      <c r="W176" s="338">
        <f>IF(VLOOKUP(A176,'0919門市清單主檔'!B:E,4,FALSE)=0,"",VLOOKUP(A176,'0919門市清單主檔'!B:E,4,FALSE))</f>
        <v/>
      </c>
      <c r="X176" s="230" t="inlineStr">
        <is>
          <t>8155000350</t>
        </is>
      </c>
      <c r="Y176" s="231" t="inlineStr">
        <is>
          <t>8155000351</t>
        </is>
      </c>
      <c r="Z176" s="231">
        <f>IF(T176&gt;0,"STAR","")</f>
        <v/>
      </c>
    </row>
    <row r="177" ht="15.75" customHeight="1" s="127">
      <c r="A177" s="165" t="n">
        <v>3183</v>
      </c>
      <c r="B177" s="166">
        <f>VLOOKUP(A177,'0919門市清單主檔'!B:C,2,FALSE)</f>
        <v/>
      </c>
      <c r="C177" s="167">
        <f>VLOOKUP($A177,'0919門市清單主檔'!B:V,20,FALSE)</f>
        <v/>
      </c>
      <c r="D177" s="168">
        <f>VLOOKUP($A177,'0919門市清單主檔'!B:V,21,FALSE)</f>
        <v/>
      </c>
      <c r="E177" s="169">
        <f>VLOOKUP(D177,區域表!A:B,2,FALSE)</f>
        <v/>
      </c>
      <c r="F177" s="170">
        <f>IFERROR(IF(VLOOKUP(A177,門市狀態!A:D,4,FALSE)=0,"",VLOOKUP(A177,門市狀態!A:D,4,FALSE)),"")</f>
        <v/>
      </c>
      <c r="G177" s="171" t="n"/>
      <c r="H177" s="172">
        <f>IF(I177&gt;0,(TEXT(I177,"yyyymmdd")&amp;$S$2&amp;A177&amp;$S$2&amp;B177&amp;$Q$2),"")</f>
        <v/>
      </c>
      <c r="I177" s="175">
        <f t="array" ref="I177">IF(AND(SUMPRODUCT((IM!$F$2:$F$1812=A177)*(ISNUMBER(SEARCH("PMQ2", IM!$AC$2:$AC$1812))))&gt;0), "PMQ2", "")</f>
        <v/>
      </c>
      <c r="J177" s="174">
        <f t="array" ref="J177">IFERROR(INDEX(IM!$AM$2:$AM$9964, MATCH(1, (IM!$F$2:$F$9964=A177) * (ISNUMBER(SEARCH($C$1, IM!$AC$2:$AC$9964))), 0)), "")</f>
        <v/>
      </c>
      <c r="K177" s="145">
        <f t="array" ref="K177">SUMPRODUCT((IM!$F$2:$F$9812=A177)*(IM!$AD$2:$AD$9812="O")*(ISNUMBER(SEARCH("PMQ2", IM!$AC$2:$AC$9812))))</f>
        <v/>
      </c>
      <c r="L177" s="208">
        <f t="array" ref="L177">IF(K177&gt;0,IFERROR(HYPERLINK("#'IM'!AC"&amp;MATCH(1,(IM!$F$1:$F$7512=A177)*(ISNUMBER(SEARCH("PMQ2",IM!$AC$1:$AC$7512))),0),"檢核"),"未登錄"),"")</f>
        <v/>
      </c>
      <c r="M177" s="347">
        <f>Q177&amp;IF(R177&lt;&gt;"",$P$2,"")&amp;R177</f>
        <v/>
      </c>
      <c r="N177" s="318">
        <f t="array" ref="N177">IF(AND(
    SUMPRODUCT(
        (IM!$F$2:$F$1812=A177) *
        ISNUMBER(SEARCH("HUB", IM!$AC$2:$AC$1812)) *
        (IM!$X$2:$X$1812&gt;=$A$1) *
        (IM!$X$2:$X$1812&lt;=$B$1)*(W177="HUB")
    ) &gt; 0
), "HUB", "")</f>
        <v/>
      </c>
      <c r="O177" s="349">
        <f>IF(I177="","未到店",
IF(AND(S177&gt;I177, R177="STAR", NOT(AND(G177&lt;&gt;"萊到店 WebPOS", Q177&lt;&gt;"EDC"))), "完工已補裝",
IF(AND(G177&lt;&gt;"萊到店 WebPOS", Q177&lt;&gt;"EDC"), "EDC異常",
IF(AND(W177="HUB", N177=""), "HUB異常",
IF(OR(AND(Z177="STAR", R177="STAR"), AND(Z177&lt;&gt;"STAR", R177="")), "已完工", "STAR異常")
))))</f>
        <v/>
      </c>
      <c r="P177" s="225">
        <f>(TEXT(I177,"yyyymmdd"))&amp;$S$2&amp;A177&amp;$S$2&amp;B177&amp;$Q$2</f>
        <v/>
      </c>
      <c r="Q177" s="335">
        <f t="array" ref="Q177">IF(AND(SUMPRODUCT((IM!$F$2:$F$1812=A177)*(ISNUMBER(SEARCH("EDC", IM!$AC$2:$AC$1812))))&gt;0), "EDC", "")</f>
        <v/>
      </c>
      <c r="R177" s="336">
        <f t="array" ref="R177">IF(AND(SUMPRODUCT((IM!$F$2:$F$1812=A177)*(ISNUMBER(SEARCH("STAR", IM!$AC$2:$AC$1812))))&gt;0), "STAR", "")</f>
        <v/>
      </c>
      <c r="S177" s="337">
        <f t="array" ref="S177">IFERROR(INDEX(IM!$X$2:$X$595, MATCH(1, (IM!$F$2:$F$595=A177) * (ISNUMBER(SEARCH($D$1, IM!$AC$2:$AC$595))), 0)), "")</f>
        <v/>
      </c>
      <c r="T177" s="333">
        <f>IF(AND(X177&lt;&gt;"", Y177&lt;&gt;""), 2, IF(OR(X177&lt;&gt;"", Y177&lt;&gt;""), 1, 0))</f>
        <v/>
      </c>
      <c r="U177" s="333" t="n"/>
      <c r="V177" s="351">
        <f>IF(OR(R177="STAR", T177="", U177=""), T177,
"總數：" &amp; T177 &amp; CHAR(10) &amp;
"已維修：" &amp; U177 &amp; CHAR(10) &amp;
"未更換：" &amp; (T177 - U177))</f>
        <v/>
      </c>
      <c r="W177" s="338">
        <f>IF(VLOOKUP(A177,'0919門市清單主檔'!B:E,4,FALSE)=0,"",VLOOKUP(A177,'0919門市清單主檔'!B:E,4,FALSE))</f>
        <v/>
      </c>
      <c r="X177" s="230" t="inlineStr">
        <is>
          <t>8155001993</t>
        </is>
      </c>
      <c r="Y177" s="231" t="inlineStr">
        <is>
          <t>8155000242</t>
        </is>
      </c>
      <c r="Z177" s="231">
        <f>IF(T177&gt;0,"STAR","")</f>
        <v/>
      </c>
    </row>
    <row r="178" ht="15.75" customHeight="1" s="127">
      <c r="A178" s="165" t="n">
        <v>4194</v>
      </c>
      <c r="B178" s="166">
        <f>VLOOKUP(A178,'0919門市清單主檔'!B:C,2,FALSE)</f>
        <v/>
      </c>
      <c r="C178" s="167">
        <f>VLOOKUP($A178,'0919門市清單主檔'!B:V,20,FALSE)</f>
        <v/>
      </c>
      <c r="D178" s="168">
        <f>VLOOKUP($A178,'0919門市清單主檔'!B:V,21,FALSE)</f>
        <v/>
      </c>
      <c r="E178" s="169">
        <f>VLOOKUP(D178,區域表!A:B,2,FALSE)</f>
        <v/>
      </c>
      <c r="F178" s="170">
        <f>IFERROR(IF(VLOOKUP(A178,門市狀態!A:D,4,FALSE)=0,"",VLOOKUP(A178,門市狀態!A:D,4,FALSE)),"")</f>
        <v/>
      </c>
      <c r="G178" s="171" t="n"/>
      <c r="H178" s="172">
        <f>IF(I178&gt;0,(TEXT(I178,"yyyymmdd")&amp;$S$2&amp;A178&amp;$S$2&amp;B178&amp;$Q$2),"")</f>
        <v/>
      </c>
      <c r="I178" s="175">
        <f t="array" ref="I178">IF(AND(SUMPRODUCT((IM!$F$2:$F$1812=A178)*(ISNUMBER(SEARCH("PMQ2", IM!$AC$2:$AC$1812))))&gt;0), "PMQ2", "")</f>
        <v/>
      </c>
      <c r="J178" s="174">
        <f t="array" ref="J178">IFERROR(INDEX(IM!$AM$2:$AM$9964, MATCH(1, (IM!$F$2:$F$9964=A178) * (ISNUMBER(SEARCH($C$1, IM!$AC$2:$AC$9964))), 0)), "")</f>
        <v/>
      </c>
      <c r="K178" s="145">
        <f t="array" ref="K178">SUMPRODUCT((IM!$F$2:$F$9812=A178)*(IM!$AD$2:$AD$9812="O")*(ISNUMBER(SEARCH("PMQ2", IM!$AC$2:$AC$9812))))</f>
        <v/>
      </c>
      <c r="L178" s="208">
        <f t="array" ref="L178">IF(K178&gt;0,IFERROR(HYPERLINK("#'IM'!AC"&amp;MATCH(1,(IM!$F$1:$F$7512=A178)*(ISNUMBER(SEARCH("PMQ2",IM!$AC$1:$AC$7512))),0),"檢核"),"未登錄"),"")</f>
        <v/>
      </c>
      <c r="M178" s="347">
        <f>Q178&amp;IF(R178&lt;&gt;"",$P$2,"")&amp;R178</f>
        <v/>
      </c>
      <c r="N178" s="318">
        <f t="array" ref="N178">IF(AND(
    SUMPRODUCT(
        (IM!$F$2:$F$1812=A178) *
        ISNUMBER(SEARCH("HUB", IM!$AC$2:$AC$1812)) *
        (IM!$X$2:$X$1812&gt;=$A$1) *
        (IM!$X$2:$X$1812&lt;=$B$1)*(W178="HUB")
    ) &gt; 0
), "HUB", "")</f>
        <v/>
      </c>
      <c r="O178" s="349">
        <f>IF(I178="","未到店",
IF(AND(S178&gt;I178, R178="STAR", NOT(AND(G178&lt;&gt;"萊到店 WebPOS", Q178&lt;&gt;"EDC"))), "完工已補裝",
IF(AND(G178&lt;&gt;"萊到店 WebPOS", Q178&lt;&gt;"EDC"), "EDC異常",
IF(AND(W178="HUB", N178=""), "HUB異常",
IF(OR(AND(Z178="STAR", R178="STAR"), AND(Z178&lt;&gt;"STAR", R178="")), "已完工", "STAR異常")
))))</f>
        <v/>
      </c>
      <c r="P178" s="225">
        <f>(TEXT(I178,"yyyymmdd"))&amp;$S$2&amp;A178&amp;$S$2&amp;B178&amp;$Q$2</f>
        <v/>
      </c>
      <c r="Q178" s="335">
        <f t="array" ref="Q178">IF(AND(SUMPRODUCT((IM!$F$2:$F$1812=A178)*(ISNUMBER(SEARCH("EDC", IM!$AC$2:$AC$1812))))&gt;0), "EDC", "")</f>
        <v/>
      </c>
      <c r="R178" s="336">
        <f t="array" ref="R178">IF(AND(SUMPRODUCT((IM!$F$2:$F$1812=A178)*(ISNUMBER(SEARCH("STAR", IM!$AC$2:$AC$1812))))&gt;0), "STAR", "")</f>
        <v/>
      </c>
      <c r="S178" s="337">
        <f t="array" ref="S178">IFERROR(INDEX(IM!$X$2:$X$595, MATCH(1, (IM!$F$2:$F$595=A178) * (ISNUMBER(SEARCH($D$1, IM!$AC$2:$AC$595))), 0)), "")</f>
        <v/>
      </c>
      <c r="T178" s="333">
        <f>IF(AND(X178&lt;&gt;"", Y178&lt;&gt;""), 2, IF(OR(X178&lt;&gt;"", Y178&lt;&gt;""), 1, 0))</f>
        <v/>
      </c>
      <c r="U178" s="333" t="n"/>
      <c r="V178" s="351">
        <f>IF(OR(R178="STAR", T178="", U178=""), T178,
"總數：" &amp; T178 &amp; CHAR(10) &amp;
"已維修：" &amp; U178 &amp; CHAR(10) &amp;
"未更換：" &amp; (T178 - U178))</f>
        <v/>
      </c>
      <c r="W178" s="338">
        <f>IF(VLOOKUP(A178,'0919門市清單主檔'!B:E,4,FALSE)=0,"",VLOOKUP(A178,'0919門市清單主檔'!B:E,4,FALSE))</f>
        <v/>
      </c>
      <c r="X178" s="230" t="inlineStr">
        <is>
          <t>8155001749</t>
        </is>
      </c>
      <c r="Y178" s="231" t="inlineStr">
        <is>
          <t>8155001750</t>
        </is>
      </c>
      <c r="Z178" s="231">
        <f>IF(T178&gt;0,"STAR","")</f>
        <v/>
      </c>
    </row>
    <row r="179" ht="15.75" customHeight="1" s="127">
      <c r="A179" s="165" t="n">
        <v>2890</v>
      </c>
      <c r="B179" s="166">
        <f>VLOOKUP(A179,'0919門市清單主檔'!B:C,2,FALSE)</f>
        <v/>
      </c>
      <c r="C179" s="167">
        <f>VLOOKUP($A179,'0919門市清單主檔'!B:V,20,FALSE)</f>
        <v/>
      </c>
      <c r="D179" s="168">
        <f>VLOOKUP($A179,'0919門市清單主檔'!B:V,21,FALSE)</f>
        <v/>
      </c>
      <c r="E179" s="169">
        <f>VLOOKUP(D179,區域表!A:B,2,FALSE)</f>
        <v/>
      </c>
      <c r="F179" s="170">
        <f>IFERROR(IF(VLOOKUP(A179,門市狀態!A:D,4,FALSE)=0,"",VLOOKUP(A179,門市狀態!A:D,4,FALSE)),"")</f>
        <v/>
      </c>
      <c r="G179" s="171" t="n"/>
      <c r="H179" s="172">
        <f>IF(I179&gt;0,(TEXT(I179,"yyyymmdd")&amp;$S$2&amp;A179&amp;$S$2&amp;B179&amp;$Q$2),"")</f>
        <v/>
      </c>
      <c r="I179" s="175">
        <f t="array" ref="I179">IF(AND(SUMPRODUCT((IM!$F$2:$F$1812=A179)*(ISNUMBER(SEARCH("PMQ2", IM!$AC$2:$AC$1812))))&gt;0), "PMQ2", "")</f>
        <v/>
      </c>
      <c r="J179" s="174">
        <f t="array" ref="J179">IFERROR(INDEX(IM!$AM$2:$AM$9964, MATCH(1, (IM!$F$2:$F$9964=A179) * (ISNUMBER(SEARCH($C$1, IM!$AC$2:$AC$9964))), 0)), "")</f>
        <v/>
      </c>
      <c r="K179" s="145">
        <f t="array" ref="K179">SUMPRODUCT((IM!$F$2:$F$9812=A179)*(IM!$AD$2:$AD$9812="O")*(ISNUMBER(SEARCH("PMQ2", IM!$AC$2:$AC$9812))))</f>
        <v/>
      </c>
      <c r="L179" s="208">
        <f t="array" ref="L179">IF(K179&gt;0,IFERROR(HYPERLINK("#'IM'!AC"&amp;MATCH(1,(IM!$F$1:$F$7512=A179)*(ISNUMBER(SEARCH("PMQ2",IM!$AC$1:$AC$7512))),0),"檢核"),"未登錄"),"")</f>
        <v/>
      </c>
      <c r="M179" s="347">
        <f>Q179&amp;IF(R179&lt;&gt;"",$P$2,"")&amp;R179</f>
        <v/>
      </c>
      <c r="N179" s="318">
        <f t="array" ref="N179">IF(AND(
    SUMPRODUCT(
        (IM!$F$2:$F$1812=A179) *
        ISNUMBER(SEARCH("HUB", IM!$AC$2:$AC$1812)) *
        (IM!$X$2:$X$1812&gt;=$A$1) *
        (IM!$X$2:$X$1812&lt;=$B$1)*(W179="HUB")
    ) &gt; 0
), "HUB", "")</f>
        <v/>
      </c>
      <c r="O179" s="349">
        <f>IF(I179="","未到店",
IF(AND(S179&gt;I179, R179="STAR", NOT(AND(G179&lt;&gt;"萊到店 WebPOS", Q179&lt;&gt;"EDC"))), "完工已補裝",
IF(AND(G179&lt;&gt;"萊到店 WebPOS", Q179&lt;&gt;"EDC"), "EDC異常",
IF(AND(W179="HUB", N179=""), "HUB異常",
IF(OR(AND(Z179="STAR", R179="STAR"), AND(Z179&lt;&gt;"STAR", R179="")), "已完工", "STAR異常")
))))</f>
        <v/>
      </c>
      <c r="P179" s="225">
        <f>(TEXT(I179,"yyyymmdd"))&amp;$S$2&amp;A179&amp;$S$2&amp;B179&amp;$Q$2</f>
        <v/>
      </c>
      <c r="Q179" s="335">
        <f t="array" ref="Q179">IF(AND(SUMPRODUCT((IM!$F$2:$F$1812=A179)*(ISNUMBER(SEARCH("EDC", IM!$AC$2:$AC$1812))))&gt;0), "EDC", "")</f>
        <v/>
      </c>
      <c r="R179" s="336">
        <f t="array" ref="R179">IF(AND(SUMPRODUCT((IM!$F$2:$F$1812=A179)*(ISNUMBER(SEARCH("STAR", IM!$AC$2:$AC$1812))))&gt;0), "STAR", "")</f>
        <v/>
      </c>
      <c r="S179" s="337">
        <f t="array" ref="S179">IFERROR(INDEX(IM!$X$2:$X$595, MATCH(1, (IM!$F$2:$F$595=A179) * (ISNUMBER(SEARCH($D$1, IM!$AC$2:$AC$595))), 0)), "")</f>
        <v/>
      </c>
      <c r="T179" s="333">
        <f>IF(AND(X179&lt;&gt;"", Y179&lt;&gt;""), 2, IF(OR(X179&lt;&gt;"", Y179&lt;&gt;""), 1, 0))</f>
        <v/>
      </c>
      <c r="U179" s="333" t="n"/>
      <c r="V179" s="351">
        <f>IF(OR(R179="STAR", T179="", U179=""), T179,
"總數：" &amp; T179 &amp; CHAR(10) &amp;
"已維修：" &amp; U179 &amp; CHAR(10) &amp;
"未更換：" &amp; (T179 - U179))</f>
        <v/>
      </c>
      <c r="W179" s="338">
        <f>IF(VLOOKUP(A179,'0919門市清單主檔'!B:E,4,FALSE)=0,"",VLOOKUP(A179,'0919門市清單主檔'!B:E,4,FALSE))</f>
        <v/>
      </c>
      <c r="X179" s="230" t="inlineStr">
        <is>
          <t>8155000451</t>
        </is>
      </c>
      <c r="Y179" s="231" t="inlineStr">
        <is>
          <t>8155000452</t>
        </is>
      </c>
      <c r="Z179" s="231">
        <f>IF(T179&gt;0,"STAR","")</f>
        <v/>
      </c>
    </row>
    <row r="180" ht="15.75" customHeight="1" s="127">
      <c r="A180" s="165" t="inlineStr">
        <is>
          <t>D057</t>
        </is>
      </c>
      <c r="B180" s="166">
        <f>VLOOKUP(A180,'0919門市清單主檔'!B:C,2,FALSE)</f>
        <v/>
      </c>
      <c r="C180" s="167">
        <f>VLOOKUP($A180,'0919門市清單主檔'!B:V,20,FALSE)</f>
        <v/>
      </c>
      <c r="D180" s="168">
        <f>VLOOKUP($A180,'0919門市清單主檔'!B:V,21,FALSE)</f>
        <v/>
      </c>
      <c r="E180" s="169">
        <f>VLOOKUP(D180,區域表!A:B,2,FALSE)</f>
        <v/>
      </c>
      <c r="F180" s="170">
        <f>IFERROR(IF(VLOOKUP(A180,門市狀態!A:D,4,FALSE)=0,"",VLOOKUP(A180,門市狀態!A:D,4,FALSE)),"")</f>
        <v/>
      </c>
      <c r="G180" s="171" t="n"/>
      <c r="H180" s="172">
        <f>IF(I180&gt;0,(TEXT(I180,"yyyymmdd")&amp;$S$2&amp;A180&amp;$S$2&amp;B180&amp;$Q$2),"")</f>
        <v/>
      </c>
      <c r="I180" s="175">
        <f t="array" ref="I180">IF(AND(SUMPRODUCT((IM!$F$2:$F$1812=A180)*(ISNUMBER(SEARCH("PMQ2", IM!$AC$2:$AC$1812))))&gt;0), "PMQ2", "")</f>
        <v/>
      </c>
      <c r="J180" s="174">
        <f t="array" ref="J180">IFERROR(INDEX(IM!$AM$2:$AM$9964, MATCH(1, (IM!$F$2:$F$9964=A180) * (ISNUMBER(SEARCH($C$1, IM!$AC$2:$AC$9964))), 0)), "")</f>
        <v/>
      </c>
      <c r="K180" s="145">
        <f t="array" ref="K180">SUMPRODUCT((IM!$F$2:$F$9812=A180)*(IM!$AD$2:$AD$9812="O")*(ISNUMBER(SEARCH("PMQ2", IM!$AC$2:$AC$9812))))</f>
        <v/>
      </c>
      <c r="L180" s="208">
        <f t="array" ref="L180">IF(K180&gt;0,IFERROR(HYPERLINK("#'IM'!AC"&amp;MATCH(1,(IM!$F$1:$F$7512=A180)*(ISNUMBER(SEARCH("PMQ2",IM!$AC$1:$AC$7512))),0),"檢核"),"未登錄"),"")</f>
        <v/>
      </c>
      <c r="M180" s="347">
        <f>Q180&amp;IF(R180&lt;&gt;"",$P$2,"")&amp;R180</f>
        <v/>
      </c>
      <c r="N180" s="318">
        <f t="array" ref="N180">IF(AND(
    SUMPRODUCT(
        (IM!$F$2:$F$1812=A180) *
        ISNUMBER(SEARCH("HUB", IM!$AC$2:$AC$1812)) *
        (IM!$X$2:$X$1812&gt;=$A$1) *
        (IM!$X$2:$X$1812&lt;=$B$1)*(W180="HUB")
    ) &gt; 0
), "HUB", "")</f>
        <v/>
      </c>
      <c r="O180" s="349">
        <f>IF(I180="","未到店",
IF(AND(S180&gt;I180, R180="STAR", NOT(AND(G180&lt;&gt;"萊到店 WebPOS", Q180&lt;&gt;"EDC"))), "完工已補裝",
IF(AND(G180&lt;&gt;"萊到店 WebPOS", Q180&lt;&gt;"EDC"), "EDC異常",
IF(AND(W180="HUB", N180=""), "HUB異常",
IF(OR(AND(Z180="STAR", R180="STAR"), AND(Z180&lt;&gt;"STAR", R180="")), "已完工", "STAR異常")
))))</f>
        <v/>
      </c>
      <c r="P180" s="225">
        <f>(TEXT(I180,"yyyymmdd"))&amp;$S$2&amp;A180&amp;$S$2&amp;B180&amp;$Q$2</f>
        <v/>
      </c>
      <c r="Q180" s="335">
        <f t="array" ref="Q180">IF(AND(SUMPRODUCT((IM!$F$2:$F$1812=A180)*(ISNUMBER(SEARCH("EDC", IM!$AC$2:$AC$1812))))&gt;0), "EDC", "")</f>
        <v/>
      </c>
      <c r="R180" s="336">
        <f t="array" ref="R180">IF(AND(SUMPRODUCT((IM!$F$2:$F$1812=A180)*(ISNUMBER(SEARCH("STAR", IM!$AC$2:$AC$1812))))&gt;0), "STAR", "")</f>
        <v/>
      </c>
      <c r="S180" s="337">
        <f t="array" ref="S180">IFERROR(INDEX(IM!$X$2:$X$595, MATCH(1, (IM!$F$2:$F$595=A180) * (ISNUMBER(SEARCH($D$1, IM!$AC$2:$AC$595))), 0)), "")</f>
        <v/>
      </c>
      <c r="T180" s="333">
        <f>IF(AND(X180&lt;&gt;"", Y180&lt;&gt;""), 2, IF(OR(X180&lt;&gt;"", Y180&lt;&gt;""), 1, 0))</f>
        <v/>
      </c>
      <c r="U180" s="333" t="n"/>
      <c r="V180" s="351">
        <f>IF(OR(R180="STAR", T180="", U180=""), T180,
"總數：" &amp; T180 &amp; CHAR(10) &amp;
"已維修：" &amp; U180 &amp; CHAR(10) &amp;
"未更換：" &amp; (T180 - U180))</f>
        <v/>
      </c>
      <c r="W180" s="338">
        <f>IF(VLOOKUP(A180,'0919門市清單主檔'!B:E,4,FALSE)=0,"",VLOOKUP(A180,'0919門市清單主檔'!B:E,4,FALSE))</f>
        <v/>
      </c>
      <c r="X180" s="230" t="inlineStr">
        <is>
          <t>8155002425</t>
        </is>
      </c>
      <c r="Y180" s="231" t="inlineStr">
        <is>
          <t>8155002426</t>
        </is>
      </c>
      <c r="Z180" s="231">
        <f>IF(T180&gt;0,"STAR","")</f>
        <v/>
      </c>
    </row>
    <row r="181" ht="15.75" customHeight="1" s="127">
      <c r="A181" s="165" t="n">
        <v>4125</v>
      </c>
      <c r="B181" s="166">
        <f>VLOOKUP(A181,'0919門市清單主檔'!B:C,2,FALSE)</f>
        <v/>
      </c>
      <c r="C181" s="167">
        <f>VLOOKUP($A181,'0919門市清單主檔'!B:V,20,FALSE)</f>
        <v/>
      </c>
      <c r="D181" s="168">
        <f>VLOOKUP($A181,'0919門市清單主檔'!B:V,21,FALSE)</f>
        <v/>
      </c>
      <c r="E181" s="169">
        <f>VLOOKUP(D181,區域表!A:B,2,FALSE)</f>
        <v/>
      </c>
      <c r="F181" s="170">
        <f>IFERROR(IF(VLOOKUP(A181,門市狀態!A:D,4,FALSE)=0,"",VLOOKUP(A181,門市狀態!A:D,4,FALSE)),"")</f>
        <v/>
      </c>
      <c r="G181" s="171" t="n"/>
      <c r="H181" s="172">
        <f>IF(I181&gt;0,(TEXT(I181,"yyyymmdd")&amp;$S$2&amp;A181&amp;$S$2&amp;B181&amp;$Q$2),"")</f>
        <v/>
      </c>
      <c r="I181" s="175">
        <f t="array" ref="I181">IF(AND(SUMPRODUCT((IM!$F$2:$F$1812=A181)*(ISNUMBER(SEARCH("PMQ2", IM!$AC$2:$AC$1812))))&gt;0), "PMQ2", "")</f>
        <v/>
      </c>
      <c r="J181" s="174">
        <f t="array" ref="J181">IFERROR(INDEX(IM!$AM$2:$AM$9964, MATCH(1, (IM!$F$2:$F$9964=A181) * (ISNUMBER(SEARCH($C$1, IM!$AC$2:$AC$9964))), 0)), "")</f>
        <v/>
      </c>
      <c r="K181" s="145">
        <f t="array" ref="K181">SUMPRODUCT((IM!$F$2:$F$9812=A181)*(IM!$AD$2:$AD$9812="O")*(ISNUMBER(SEARCH("PMQ2", IM!$AC$2:$AC$9812))))</f>
        <v/>
      </c>
      <c r="L181" s="208">
        <f t="array" ref="L181">IF(K181&gt;0,IFERROR(HYPERLINK("#'IM'!AC"&amp;MATCH(1,(IM!$F$1:$F$7512=A181)*(ISNUMBER(SEARCH("PMQ2",IM!$AC$1:$AC$7512))),0),"檢核"),"未登錄"),"")</f>
        <v/>
      </c>
      <c r="M181" s="347">
        <f>Q181&amp;IF(R181&lt;&gt;"",$P$2,"")&amp;R181</f>
        <v/>
      </c>
      <c r="N181" s="318">
        <f t="array" ref="N181">IF(AND(
    SUMPRODUCT(
        (IM!$F$2:$F$1812=A181) *
        ISNUMBER(SEARCH("HUB", IM!$AC$2:$AC$1812)) *
        (IM!$X$2:$X$1812&gt;=$A$1) *
        (IM!$X$2:$X$1812&lt;=$B$1)*(W181="HUB")
    ) &gt; 0
), "HUB", "")</f>
        <v/>
      </c>
      <c r="O181" s="349">
        <f>IF(I181="","未到店",
IF(AND(S181&gt;I181, R181="STAR", NOT(AND(G181&lt;&gt;"萊到店 WebPOS", Q181&lt;&gt;"EDC"))), "完工已補裝",
IF(AND(G181&lt;&gt;"萊到店 WebPOS", Q181&lt;&gt;"EDC"), "EDC異常",
IF(AND(W181="HUB", N181=""), "HUB異常",
IF(OR(AND(Z181="STAR", R181="STAR"), AND(Z181&lt;&gt;"STAR", R181="")), "已完工", "STAR異常")
))))</f>
        <v/>
      </c>
      <c r="P181" s="225">
        <f>(TEXT(I181,"yyyymmdd"))&amp;$S$2&amp;A181&amp;$S$2&amp;B181&amp;$Q$2</f>
        <v/>
      </c>
      <c r="Q181" s="335">
        <f t="array" ref="Q181">IF(AND(SUMPRODUCT((IM!$F$2:$F$1812=A181)*(ISNUMBER(SEARCH("EDC", IM!$AC$2:$AC$1812))))&gt;0), "EDC", "")</f>
        <v/>
      </c>
      <c r="R181" s="336">
        <f t="array" ref="R181">IF(AND(SUMPRODUCT((IM!$F$2:$F$1812=A181)*(ISNUMBER(SEARCH("STAR", IM!$AC$2:$AC$1812))))&gt;0), "STAR", "")</f>
        <v/>
      </c>
      <c r="S181" s="337">
        <f t="array" ref="S181">IFERROR(INDEX(IM!$X$2:$X$595, MATCH(1, (IM!$F$2:$F$595=A181) * (ISNUMBER(SEARCH($D$1, IM!$AC$2:$AC$595))), 0)), "")</f>
        <v/>
      </c>
      <c r="T181" s="333">
        <f>IF(AND(X181&lt;&gt;"", Y181&lt;&gt;""), 2, IF(OR(X181&lt;&gt;"", Y181&lt;&gt;""), 1, 0))</f>
        <v/>
      </c>
      <c r="U181" s="333" t="n"/>
      <c r="V181" s="351">
        <f>IF(OR(R181="STAR", T181="", U181=""), T181,
"總數：" &amp; T181 &amp; CHAR(10) &amp;
"已維修：" &amp; U181 &amp; CHAR(10) &amp;
"未更換：" &amp; (T181 - U181))</f>
        <v/>
      </c>
      <c r="W181" s="338">
        <f>IF(VLOOKUP(A181,'0919門市清單主檔'!B:E,4,FALSE)=0,"",VLOOKUP(A181,'0919門市清單主檔'!B:E,4,FALSE))</f>
        <v/>
      </c>
      <c r="X181" s="230" t="inlineStr">
        <is>
          <t>8155001696</t>
        </is>
      </c>
      <c r="Y181" s="231" t="inlineStr">
        <is>
          <t>8155000902</t>
        </is>
      </c>
      <c r="Z181" s="231">
        <f>IF(T181&gt;0,"STAR","")</f>
        <v/>
      </c>
    </row>
    <row r="182" ht="15.75" customHeight="1" s="127">
      <c r="A182" s="165" t="n">
        <v>4609</v>
      </c>
      <c r="B182" s="166">
        <f>VLOOKUP(A182,'0919門市清單主檔'!B:C,2,FALSE)</f>
        <v/>
      </c>
      <c r="C182" s="167">
        <f>VLOOKUP($A182,'0919門市清單主檔'!B:V,20,FALSE)</f>
        <v/>
      </c>
      <c r="D182" s="168">
        <f>VLOOKUP($A182,'0919門市清單主檔'!B:V,21,FALSE)</f>
        <v/>
      </c>
      <c r="E182" s="169">
        <f>VLOOKUP(D182,區域表!A:B,2,FALSE)</f>
        <v/>
      </c>
      <c r="F182" s="170">
        <f>IFERROR(IF(VLOOKUP(A182,門市狀態!A:D,4,FALSE)=0,"",VLOOKUP(A182,門市狀態!A:D,4,FALSE)),"")</f>
        <v/>
      </c>
      <c r="G182" s="171" t="n"/>
      <c r="H182" s="172">
        <f>IF(I182&gt;0,(TEXT(I182,"yyyymmdd")&amp;$S$2&amp;A182&amp;$S$2&amp;B182&amp;$Q$2),"")</f>
        <v/>
      </c>
      <c r="I182" s="175">
        <f t="array" ref="I182">IF(AND(SUMPRODUCT((IM!$F$2:$F$1812=A182)*(ISNUMBER(SEARCH("PMQ2", IM!$AC$2:$AC$1812))))&gt;0), "PMQ2", "")</f>
        <v/>
      </c>
      <c r="J182" s="174">
        <f t="array" ref="J182">IFERROR(INDEX(IM!$AM$2:$AM$9964, MATCH(1, (IM!$F$2:$F$9964=A182) * (ISNUMBER(SEARCH($C$1, IM!$AC$2:$AC$9964))), 0)), "")</f>
        <v/>
      </c>
      <c r="K182" s="145">
        <f t="array" ref="K182">SUMPRODUCT((IM!$F$2:$F$9812=A182)*(IM!$AD$2:$AD$9812="O")*(ISNUMBER(SEARCH("PMQ2", IM!$AC$2:$AC$9812))))</f>
        <v/>
      </c>
      <c r="L182" s="208">
        <f t="array" ref="L182">IF(K182&gt;0,IFERROR(HYPERLINK("#'IM'!AC"&amp;MATCH(1,(IM!$F$1:$F$7512=A182)*(ISNUMBER(SEARCH("PMQ2",IM!$AC$1:$AC$7512))),0),"檢核"),"未登錄"),"")</f>
        <v/>
      </c>
      <c r="M182" s="347">
        <f>Q182&amp;IF(R182&lt;&gt;"",$P$2,"")&amp;R182</f>
        <v/>
      </c>
      <c r="N182" s="318">
        <f t="array" ref="N182">IF(AND(
    SUMPRODUCT(
        (IM!$F$2:$F$1812=A182) *
        ISNUMBER(SEARCH("HUB", IM!$AC$2:$AC$1812)) *
        (IM!$X$2:$X$1812&gt;=$A$1) *
        (IM!$X$2:$X$1812&lt;=$B$1)*(W182="HUB")
    ) &gt; 0
), "HUB", "")</f>
        <v/>
      </c>
      <c r="O182" s="349">
        <f>IF(I182="","未到店",
IF(AND(S182&gt;I182, R182="STAR", NOT(AND(G182&lt;&gt;"萊到店 WebPOS", Q182&lt;&gt;"EDC"))), "完工已補裝",
IF(AND(G182&lt;&gt;"萊到店 WebPOS", Q182&lt;&gt;"EDC"), "EDC異常",
IF(AND(W182="HUB", N182=""), "HUB異常",
IF(OR(AND(Z182="STAR", R182="STAR"), AND(Z182&lt;&gt;"STAR", R182="")), "已完工", "STAR異常")
))))</f>
        <v/>
      </c>
      <c r="P182" s="225">
        <f>(TEXT(I182,"yyyymmdd"))&amp;$S$2&amp;A182&amp;$S$2&amp;B182&amp;$Q$2</f>
        <v/>
      </c>
      <c r="Q182" s="335">
        <f t="array" ref="Q182">IF(AND(SUMPRODUCT((IM!$F$2:$F$1812=A182)*(ISNUMBER(SEARCH("EDC", IM!$AC$2:$AC$1812))))&gt;0), "EDC", "")</f>
        <v/>
      </c>
      <c r="R182" s="336">
        <f t="array" ref="R182">IF(AND(SUMPRODUCT((IM!$F$2:$F$1812=A182)*(ISNUMBER(SEARCH("STAR", IM!$AC$2:$AC$1812))))&gt;0), "STAR", "")</f>
        <v/>
      </c>
      <c r="S182" s="337">
        <f t="array" ref="S182">IFERROR(INDEX(IM!$X$2:$X$595, MATCH(1, (IM!$F$2:$F$595=A182) * (ISNUMBER(SEARCH($D$1, IM!$AC$2:$AC$595))), 0)), "")</f>
        <v/>
      </c>
      <c r="T182" s="333">
        <f>IF(AND(X182&lt;&gt;"", Y182&lt;&gt;""), 2, IF(OR(X182&lt;&gt;"", Y182&lt;&gt;""), 1, 0))</f>
        <v/>
      </c>
      <c r="U182" s="333" t="n"/>
      <c r="V182" s="351">
        <f>IF(OR(R182="STAR", T182="", U182=""), T182,
"總數：" &amp; T182 &amp; CHAR(10) &amp;
"已維修：" &amp; U182 &amp; CHAR(10) &amp;
"未更換：" &amp; (T182 - U182))</f>
        <v/>
      </c>
      <c r="W182" s="338">
        <f>IF(VLOOKUP(A182,'0919門市清單主檔'!B:E,4,FALSE)=0,"",VLOOKUP(A182,'0919門市清單主檔'!B:E,4,FALSE))</f>
        <v/>
      </c>
      <c r="X182" s="230" t="inlineStr">
        <is>
          <t>8155002692</t>
        </is>
      </c>
      <c r="Y182" s="231" t="inlineStr">
        <is>
          <t>8155002199</t>
        </is>
      </c>
      <c r="Z182" s="231">
        <f>IF(T182&gt;0,"STAR","")</f>
        <v/>
      </c>
    </row>
    <row r="183" ht="15.75" customHeight="1" s="127">
      <c r="A183" s="165" t="n">
        <v>2958</v>
      </c>
      <c r="B183" s="166">
        <f>VLOOKUP(A183,'0919門市清單主檔'!B:C,2,FALSE)</f>
        <v/>
      </c>
      <c r="C183" s="167">
        <f>VLOOKUP($A183,'0919門市清單主檔'!B:V,20,FALSE)</f>
        <v/>
      </c>
      <c r="D183" s="168">
        <f>VLOOKUP($A183,'0919門市清單主檔'!B:V,21,FALSE)</f>
        <v/>
      </c>
      <c r="E183" s="169">
        <f>VLOOKUP(D183,區域表!A:B,2,FALSE)</f>
        <v/>
      </c>
      <c r="F183" s="170">
        <f>IFERROR(IF(VLOOKUP(A183,門市狀態!A:D,4,FALSE)=0,"",VLOOKUP(A183,門市狀態!A:D,4,FALSE)),"")</f>
        <v/>
      </c>
      <c r="G183" s="171" t="n"/>
      <c r="H183" s="172">
        <f>IF(I183&gt;0,(TEXT(I183,"yyyymmdd")&amp;$S$2&amp;A183&amp;$S$2&amp;B183&amp;$Q$2),"")</f>
        <v/>
      </c>
      <c r="I183" s="175">
        <f t="array" ref="I183">IF(AND(SUMPRODUCT((IM!$F$2:$F$1812=A183)*(ISNUMBER(SEARCH("PMQ2", IM!$AC$2:$AC$1812))))&gt;0), "PMQ2", "")</f>
        <v/>
      </c>
      <c r="J183" s="174">
        <f t="array" ref="J183">IFERROR(INDEX(IM!$AM$2:$AM$9964, MATCH(1, (IM!$F$2:$F$9964=A183) * (ISNUMBER(SEARCH($C$1, IM!$AC$2:$AC$9964))), 0)), "")</f>
        <v/>
      </c>
      <c r="K183" s="145">
        <f t="array" ref="K183">SUMPRODUCT((IM!$F$2:$F$9812=A183)*(IM!$AD$2:$AD$9812="O")*(ISNUMBER(SEARCH("PMQ2", IM!$AC$2:$AC$9812))))</f>
        <v/>
      </c>
      <c r="L183" s="208">
        <f t="array" ref="L183">IF(K183&gt;0,IFERROR(HYPERLINK("#'IM'!AC"&amp;MATCH(1,(IM!$F$1:$F$7512=A183)*(ISNUMBER(SEARCH("PMQ2",IM!$AC$1:$AC$7512))),0),"檢核"),"未登錄"),"")</f>
        <v/>
      </c>
      <c r="M183" s="347">
        <f>Q183&amp;IF(R183&lt;&gt;"",$P$2,"")&amp;R183</f>
        <v/>
      </c>
      <c r="N183" s="318">
        <f t="array" ref="N183">IF(AND(
    SUMPRODUCT(
        (IM!$F$2:$F$1812=A183) *
        ISNUMBER(SEARCH("HUB", IM!$AC$2:$AC$1812)) *
        (IM!$X$2:$X$1812&gt;=$A$1) *
        (IM!$X$2:$X$1812&lt;=$B$1)*(W183="HUB")
    ) &gt; 0
), "HUB", "")</f>
        <v/>
      </c>
      <c r="O183" s="349">
        <f>IF(I183="","未到店",
IF(AND(S183&gt;I183, R183="STAR", NOT(AND(G183&lt;&gt;"萊到店 WebPOS", Q183&lt;&gt;"EDC"))), "完工已補裝",
IF(AND(G183&lt;&gt;"萊到店 WebPOS", Q183&lt;&gt;"EDC"), "EDC異常",
IF(AND(W183="HUB", N183=""), "HUB異常",
IF(OR(AND(Z183="STAR", R183="STAR"), AND(Z183&lt;&gt;"STAR", R183="")), "已完工", "STAR異常")
))))</f>
        <v/>
      </c>
      <c r="P183" s="225">
        <f>(TEXT(I183,"yyyymmdd"))&amp;$S$2&amp;A183&amp;$S$2&amp;B183&amp;$Q$2</f>
        <v/>
      </c>
      <c r="Q183" s="335">
        <f t="array" ref="Q183">IF(AND(SUMPRODUCT((IM!$F$2:$F$1812=A183)*(ISNUMBER(SEARCH("EDC", IM!$AC$2:$AC$1812))))&gt;0), "EDC", "")</f>
        <v/>
      </c>
      <c r="R183" s="336">
        <f t="array" ref="R183">IF(AND(SUMPRODUCT((IM!$F$2:$F$1812=A183)*(ISNUMBER(SEARCH("STAR", IM!$AC$2:$AC$1812))))&gt;0), "STAR", "")</f>
        <v/>
      </c>
      <c r="S183" s="337">
        <f t="array" ref="S183">IFERROR(INDEX(IM!$X$2:$X$595, MATCH(1, (IM!$F$2:$F$595=A183) * (ISNUMBER(SEARCH($D$1, IM!$AC$2:$AC$595))), 0)), "")</f>
        <v/>
      </c>
      <c r="T183" s="333">
        <f>IF(AND(X183&lt;&gt;"", Y183&lt;&gt;""), 2, IF(OR(X183&lt;&gt;"", Y183&lt;&gt;""), 1, 0))</f>
        <v/>
      </c>
      <c r="U183" s="333" t="n"/>
      <c r="V183" s="351">
        <f>IF(OR(R183="STAR", T183="", U183=""), T183,
"總數：" &amp; T183 &amp; CHAR(10) &amp;
"已維修：" &amp; U183 &amp; CHAR(10) &amp;
"未更換：" &amp; (T183 - U183))</f>
        <v/>
      </c>
      <c r="W183" s="338">
        <f>IF(VLOOKUP(A183,'0919門市清單主檔'!B:E,4,FALSE)=0,"",VLOOKUP(A183,'0919門市清單主檔'!B:E,4,FALSE))</f>
        <v/>
      </c>
      <c r="X183" s="230" t="inlineStr">
        <is>
          <t>8155000473</t>
        </is>
      </c>
      <c r="Y183" s="231" t="inlineStr">
        <is>
          <t>8155000474</t>
        </is>
      </c>
      <c r="Z183" s="231">
        <f>IF(T183&gt;0,"STAR","")</f>
        <v/>
      </c>
    </row>
    <row r="184" ht="15.75" customHeight="1" s="127">
      <c r="A184" s="165" t="n">
        <v>4701</v>
      </c>
      <c r="B184" s="166">
        <f>VLOOKUP(A184,'0919門市清單主檔'!B:C,2,FALSE)</f>
        <v/>
      </c>
      <c r="C184" s="167">
        <f>VLOOKUP($A184,'0919門市清單主檔'!B:V,20,FALSE)</f>
        <v/>
      </c>
      <c r="D184" s="168">
        <f>VLOOKUP($A184,'0919門市清單主檔'!B:V,21,FALSE)</f>
        <v/>
      </c>
      <c r="E184" s="169">
        <f>VLOOKUP(D184,區域表!A:B,2,FALSE)</f>
        <v/>
      </c>
      <c r="F184" s="170">
        <f>IFERROR(IF(VLOOKUP(A184,門市狀態!A:D,4,FALSE)=0,"",VLOOKUP(A184,門市狀態!A:D,4,FALSE)),"")</f>
        <v/>
      </c>
      <c r="G184" s="171" t="n"/>
      <c r="H184" s="172">
        <f>IF(I184&gt;0,(TEXT(I184,"yyyymmdd")&amp;$S$2&amp;A184&amp;$S$2&amp;B184&amp;$Q$2),"")</f>
        <v/>
      </c>
      <c r="I184" s="175">
        <f t="array" ref="I184">IF(AND(SUMPRODUCT((IM!$F$2:$F$1812=A184)*(ISNUMBER(SEARCH("PMQ2", IM!$AC$2:$AC$1812))))&gt;0), "PMQ2", "")</f>
        <v/>
      </c>
      <c r="J184" s="174">
        <f t="array" ref="J184">IFERROR(INDEX(IM!$AM$2:$AM$9964, MATCH(1, (IM!$F$2:$F$9964=A184) * (ISNUMBER(SEARCH($C$1, IM!$AC$2:$AC$9964))), 0)), "")</f>
        <v/>
      </c>
      <c r="K184" s="145">
        <f t="array" ref="K184">SUMPRODUCT((IM!$F$2:$F$9812=A184)*(IM!$AD$2:$AD$9812="O")*(ISNUMBER(SEARCH("PMQ2", IM!$AC$2:$AC$9812))))</f>
        <v/>
      </c>
      <c r="L184" s="208">
        <f t="array" ref="L184">IF(K184&gt;0,IFERROR(HYPERLINK("#'IM'!AC"&amp;MATCH(1,(IM!$F$1:$F$7512=A184)*(ISNUMBER(SEARCH("PMQ2",IM!$AC$1:$AC$7512))),0),"檢核"),"未登錄"),"")</f>
        <v/>
      </c>
      <c r="M184" s="347">
        <f>Q184&amp;IF(R184&lt;&gt;"",$P$2,"")&amp;R184</f>
        <v/>
      </c>
      <c r="N184" s="318">
        <f t="array" ref="N184">IF(AND(
    SUMPRODUCT(
        (IM!$F$2:$F$1812=A184) *
        ISNUMBER(SEARCH("HUB", IM!$AC$2:$AC$1812)) *
        (IM!$X$2:$X$1812&gt;=$A$1) *
        (IM!$X$2:$X$1812&lt;=$B$1)*(W184="HUB")
    ) &gt; 0
), "HUB", "")</f>
        <v/>
      </c>
      <c r="O184" s="349">
        <f>IF(I184="","未到店",
IF(AND(S184&gt;I184, R184="STAR", NOT(AND(G184&lt;&gt;"萊到店 WebPOS", Q184&lt;&gt;"EDC"))), "完工已補裝",
IF(AND(G184&lt;&gt;"萊到店 WebPOS", Q184&lt;&gt;"EDC"), "EDC異常",
IF(AND(W184="HUB", N184=""), "HUB異常",
IF(OR(AND(Z184="STAR", R184="STAR"), AND(Z184&lt;&gt;"STAR", R184="")), "已完工", "STAR異常")
))))</f>
        <v/>
      </c>
      <c r="P184" s="225">
        <f>(TEXT(I184,"yyyymmdd"))&amp;$S$2&amp;A184&amp;$S$2&amp;B184&amp;$Q$2</f>
        <v/>
      </c>
      <c r="Q184" s="335">
        <f t="array" ref="Q184">IF(AND(SUMPRODUCT((IM!$F$2:$F$1812=A184)*(ISNUMBER(SEARCH("EDC", IM!$AC$2:$AC$1812))))&gt;0), "EDC", "")</f>
        <v/>
      </c>
      <c r="R184" s="336">
        <f t="array" ref="R184">IF(AND(SUMPRODUCT((IM!$F$2:$F$1812=A184)*(ISNUMBER(SEARCH("STAR", IM!$AC$2:$AC$1812))))&gt;0), "STAR", "")</f>
        <v/>
      </c>
      <c r="S184" s="337">
        <f t="array" ref="S184">IFERROR(INDEX(IM!$X$2:$X$595, MATCH(1, (IM!$F$2:$F$595=A184) * (ISNUMBER(SEARCH($D$1, IM!$AC$2:$AC$595))), 0)), "")</f>
        <v/>
      </c>
      <c r="T184" s="333">
        <f>IF(AND(X184&lt;&gt;"", Y184&lt;&gt;""), 2, IF(OR(X184&lt;&gt;"", Y184&lt;&gt;""), 1, 0))</f>
        <v/>
      </c>
      <c r="U184" s="333" t="n"/>
      <c r="V184" s="351">
        <f>IF(OR(R184="STAR", T184="", U184=""), T184,
"總數：" &amp; T184 &amp; CHAR(10) &amp;
"已維修：" &amp; U184 &amp; CHAR(10) &amp;
"未更換：" &amp; (T184 - U184))</f>
        <v/>
      </c>
      <c r="W184" s="338">
        <f>IF(VLOOKUP(A184,'0919門市清單主檔'!B:E,4,FALSE)=0,"",VLOOKUP(A184,'0919門市清單主檔'!B:E,4,FALSE))</f>
        <v/>
      </c>
      <c r="Y184" s="231" t="n"/>
      <c r="Z184" s="231">
        <f>IF(T184&gt;0,"STAR","")</f>
        <v/>
      </c>
    </row>
    <row r="185" ht="15.75" customHeight="1" s="127">
      <c r="A185" s="165" t="n">
        <v>3999</v>
      </c>
      <c r="B185" s="166">
        <f>VLOOKUP(A185,'0919門市清單主檔'!B:C,2,FALSE)</f>
        <v/>
      </c>
      <c r="C185" s="167">
        <f>VLOOKUP($A185,'0919門市清單主檔'!B:V,20,FALSE)</f>
        <v/>
      </c>
      <c r="D185" s="168">
        <f>VLOOKUP($A185,'0919門市清單主檔'!B:V,21,FALSE)</f>
        <v/>
      </c>
      <c r="E185" s="169">
        <f>VLOOKUP(D185,區域表!A:B,2,FALSE)</f>
        <v/>
      </c>
      <c r="F185" s="170">
        <f>IFERROR(IF(VLOOKUP(A185,門市狀態!A:D,4,FALSE)=0,"",VLOOKUP(A185,門市狀態!A:D,4,FALSE)),"")</f>
        <v/>
      </c>
      <c r="G185" s="171" t="n"/>
      <c r="H185" s="172">
        <f>IF(I185&gt;0,(TEXT(I185,"yyyymmdd")&amp;$S$2&amp;A185&amp;$S$2&amp;B185&amp;$Q$2),"")</f>
        <v/>
      </c>
      <c r="I185" s="175">
        <f t="array" ref="I185">IF(AND(SUMPRODUCT((IM!$F$2:$F$1812=A185)*(ISNUMBER(SEARCH("PMQ2", IM!$AC$2:$AC$1812))))&gt;0), "PMQ2", "")</f>
        <v/>
      </c>
      <c r="J185" s="174">
        <f t="array" ref="J185">IFERROR(INDEX(IM!$AM$2:$AM$9964, MATCH(1, (IM!$F$2:$F$9964=A185) * (ISNUMBER(SEARCH($C$1, IM!$AC$2:$AC$9964))), 0)), "")</f>
        <v/>
      </c>
      <c r="K185" s="145">
        <f t="array" ref="K185">SUMPRODUCT((IM!$F$2:$F$9812=A185)*(IM!$AD$2:$AD$9812="O")*(ISNUMBER(SEARCH("PMQ2", IM!$AC$2:$AC$9812))))</f>
        <v/>
      </c>
      <c r="L185" s="208">
        <f t="array" ref="L185">IF(K185&gt;0,IFERROR(HYPERLINK("#'IM'!AC"&amp;MATCH(1,(IM!$F$1:$F$7512=A185)*(ISNUMBER(SEARCH("PMQ2",IM!$AC$1:$AC$7512))),0),"檢核"),"未登錄"),"")</f>
        <v/>
      </c>
      <c r="M185" s="347">
        <f>Q185&amp;IF(R185&lt;&gt;"",$P$2,"")&amp;R185</f>
        <v/>
      </c>
      <c r="N185" s="318">
        <f t="array" ref="N185">IF(AND(
    SUMPRODUCT(
        (IM!$F$2:$F$1812=A185) *
        ISNUMBER(SEARCH("HUB", IM!$AC$2:$AC$1812)) *
        (IM!$X$2:$X$1812&gt;=$A$1) *
        (IM!$X$2:$X$1812&lt;=$B$1)*(W185="HUB")
    ) &gt; 0
), "HUB", "")</f>
        <v/>
      </c>
      <c r="O185" s="349">
        <f>IF(I185="","未到店",
IF(AND(S185&gt;I185, R185="STAR", NOT(AND(G185&lt;&gt;"萊到店 WebPOS", Q185&lt;&gt;"EDC"))), "完工已補裝",
IF(AND(G185&lt;&gt;"萊到店 WebPOS", Q185&lt;&gt;"EDC"), "EDC異常",
IF(AND(W185="HUB", N185=""), "HUB異常",
IF(OR(AND(Z185="STAR", R185="STAR"), AND(Z185&lt;&gt;"STAR", R185="")), "已完工", "STAR異常")
))))</f>
        <v/>
      </c>
      <c r="P185" s="225">
        <f>(TEXT(I185,"yyyymmdd"))&amp;$S$2&amp;A185&amp;$S$2&amp;B185&amp;$Q$2</f>
        <v/>
      </c>
      <c r="Q185" s="335">
        <f t="array" ref="Q185">IF(AND(SUMPRODUCT((IM!$F$2:$F$1812=A185)*(ISNUMBER(SEARCH("EDC", IM!$AC$2:$AC$1812))))&gt;0), "EDC", "")</f>
        <v/>
      </c>
      <c r="R185" s="336">
        <f t="array" ref="R185">IF(AND(SUMPRODUCT((IM!$F$2:$F$1812=A185)*(ISNUMBER(SEARCH("STAR", IM!$AC$2:$AC$1812))))&gt;0), "STAR", "")</f>
        <v/>
      </c>
      <c r="S185" s="337">
        <f t="array" ref="S185">IFERROR(INDEX(IM!$X$2:$X$595, MATCH(1, (IM!$F$2:$F$595=A185) * (ISNUMBER(SEARCH($D$1, IM!$AC$2:$AC$595))), 0)), "")</f>
        <v/>
      </c>
      <c r="T185" s="333">
        <f>IF(AND(X185&lt;&gt;"", Y185&lt;&gt;""), 2, IF(OR(X185&lt;&gt;"", Y185&lt;&gt;""), 1, 0))</f>
        <v/>
      </c>
      <c r="U185" s="333" t="n"/>
      <c r="V185" s="351">
        <f>IF(OR(R185="STAR", T185="", U185=""), T185,
"總數：" &amp; T185 &amp; CHAR(10) &amp;
"已維修：" &amp; U185 &amp; CHAR(10) &amp;
"未更換：" &amp; (T185 - U185))</f>
        <v/>
      </c>
      <c r="W185" s="338">
        <f>IF(VLOOKUP(A185,'0919門市清單主檔'!B:E,4,FALSE)=0,"",VLOOKUP(A185,'0919門市清單主檔'!B:E,4,FALSE))</f>
        <v/>
      </c>
      <c r="Y185" s="231" t="inlineStr">
        <is>
          <t>8155001238</t>
        </is>
      </c>
      <c r="Z185" s="231">
        <f>IF(T185&gt;0,"STAR","")</f>
        <v/>
      </c>
    </row>
    <row r="186" ht="15.75" customHeight="1" s="127">
      <c r="A186" s="165" t="n">
        <v>2069</v>
      </c>
      <c r="B186" s="166">
        <f>VLOOKUP(A186,'0919門市清單主檔'!B:C,2,FALSE)</f>
        <v/>
      </c>
      <c r="C186" s="167">
        <f>VLOOKUP($A186,'0919門市清單主檔'!B:V,20,FALSE)</f>
        <v/>
      </c>
      <c r="D186" s="168">
        <f>VLOOKUP($A186,'0919門市清單主檔'!B:V,21,FALSE)</f>
        <v/>
      </c>
      <c r="E186" s="169">
        <f>VLOOKUP(D186,區域表!A:B,2,FALSE)</f>
        <v/>
      </c>
      <c r="F186" s="170">
        <f>IFERROR(IF(VLOOKUP(A186,門市狀態!A:D,4,FALSE)=0,"",VLOOKUP(A186,門市狀態!A:D,4,FALSE)),"")</f>
        <v/>
      </c>
      <c r="G186" s="171" t="n"/>
      <c r="H186" s="172">
        <f>IF(I186&gt;0,(TEXT(I186,"yyyymmdd")&amp;$S$2&amp;A186&amp;$S$2&amp;B186&amp;$Q$2),"")</f>
        <v/>
      </c>
      <c r="I186" s="175">
        <f t="array" ref="I186">IF(AND(SUMPRODUCT((IM!$F$2:$F$1812=A186)*(ISNUMBER(SEARCH("PMQ2", IM!$AC$2:$AC$1812))))&gt;0), "PMQ2", "")</f>
        <v/>
      </c>
      <c r="J186" s="174">
        <f t="array" ref="J186">IFERROR(INDEX(IM!$AM$2:$AM$9964, MATCH(1, (IM!$F$2:$F$9964=A186) * (ISNUMBER(SEARCH($C$1, IM!$AC$2:$AC$9964))), 0)), "")</f>
        <v/>
      </c>
      <c r="K186" s="145">
        <f t="array" ref="K186">SUMPRODUCT((IM!$F$2:$F$9812=A186)*(IM!$AD$2:$AD$9812="O")*(ISNUMBER(SEARCH("PMQ2", IM!$AC$2:$AC$9812))))</f>
        <v/>
      </c>
      <c r="L186" s="208">
        <f t="array" ref="L186">IF(K186&gt;0,IFERROR(HYPERLINK("#'IM'!AC"&amp;MATCH(1,(IM!$F$1:$F$7512=A186)*(ISNUMBER(SEARCH("PMQ2",IM!$AC$1:$AC$7512))),0),"檢核"),"未登錄"),"")</f>
        <v/>
      </c>
      <c r="M186" s="347">
        <f>Q186&amp;IF(R186&lt;&gt;"",$P$2,"")&amp;R186</f>
        <v/>
      </c>
      <c r="N186" s="318">
        <f t="array" ref="N186">IF(AND(
    SUMPRODUCT(
        (IM!$F$2:$F$1812=A186) *
        ISNUMBER(SEARCH("HUB", IM!$AC$2:$AC$1812)) *
        (IM!$X$2:$X$1812&gt;=$A$1) *
        (IM!$X$2:$X$1812&lt;=$B$1)*(W186="HUB")
    ) &gt; 0
), "HUB", "")</f>
        <v/>
      </c>
      <c r="O186" s="349">
        <f>IF(I186="","未到店",
IF(AND(S186&gt;I186, R186="STAR", NOT(AND(G186&lt;&gt;"萊到店 WebPOS", Q186&lt;&gt;"EDC"))), "完工已補裝",
IF(AND(G186&lt;&gt;"萊到店 WebPOS", Q186&lt;&gt;"EDC"), "EDC異常",
IF(AND(W186="HUB", N186=""), "HUB異常",
IF(OR(AND(Z186="STAR", R186="STAR"), AND(Z186&lt;&gt;"STAR", R186="")), "已完工", "STAR異常")
))))</f>
        <v/>
      </c>
      <c r="P186" s="225">
        <f>(TEXT(I186,"yyyymmdd"))&amp;$S$2&amp;A186&amp;$S$2&amp;B186&amp;$Q$2</f>
        <v/>
      </c>
      <c r="Q186" s="335">
        <f t="array" ref="Q186">IF(AND(SUMPRODUCT((IM!$F$2:$F$1812=A186)*(ISNUMBER(SEARCH("EDC", IM!$AC$2:$AC$1812))))&gt;0), "EDC", "")</f>
        <v/>
      </c>
      <c r="R186" s="336">
        <f t="array" ref="R186">IF(AND(SUMPRODUCT((IM!$F$2:$F$1812=A186)*(ISNUMBER(SEARCH("STAR", IM!$AC$2:$AC$1812))))&gt;0), "STAR", "")</f>
        <v/>
      </c>
      <c r="S186" s="337">
        <f t="array" ref="S186">IFERROR(INDEX(IM!$X$2:$X$595, MATCH(1, (IM!$F$2:$F$595=A186) * (ISNUMBER(SEARCH($D$1, IM!$AC$2:$AC$595))), 0)), "")</f>
        <v/>
      </c>
      <c r="T186" s="333">
        <f>IF(AND(X186&lt;&gt;"", Y186&lt;&gt;""), 2, IF(OR(X186&lt;&gt;"", Y186&lt;&gt;""), 1, 0))</f>
        <v/>
      </c>
      <c r="U186" s="333" t="n"/>
      <c r="V186" s="351">
        <f>IF(OR(R186="STAR", T186="", U186=""), T186,
"總數：" &amp; T186 &amp; CHAR(10) &amp;
"已維修：" &amp; U186 &amp; CHAR(10) &amp;
"未更換：" &amp; (T186 - U186))</f>
        <v/>
      </c>
      <c r="W186" s="338">
        <f>IF(VLOOKUP(A186,'0919門市清單主檔'!B:E,4,FALSE)=0,"",VLOOKUP(A186,'0919門市清單主檔'!B:E,4,FALSE))</f>
        <v/>
      </c>
      <c r="X186" s="230" t="inlineStr">
        <is>
          <t>8155001583</t>
        </is>
      </c>
      <c r="Y186" s="231" t="inlineStr">
        <is>
          <t>8155002713</t>
        </is>
      </c>
      <c r="Z186" s="231">
        <f>IF(T186&gt;0,"STAR","")</f>
        <v/>
      </c>
    </row>
    <row r="187" ht="15.75" customHeight="1" s="127">
      <c r="A187" s="165" t="inlineStr">
        <is>
          <t>D195</t>
        </is>
      </c>
      <c r="B187" s="166">
        <f>VLOOKUP(A187,'0919門市清單主檔'!B:C,2,FALSE)</f>
        <v/>
      </c>
      <c r="C187" s="167">
        <f>VLOOKUP($A187,'0919門市清單主檔'!B:V,20,FALSE)</f>
        <v/>
      </c>
      <c r="D187" s="168">
        <f>VLOOKUP($A187,'0919門市清單主檔'!B:V,21,FALSE)</f>
        <v/>
      </c>
      <c r="E187" s="169">
        <f>VLOOKUP(D187,區域表!A:B,2,FALSE)</f>
        <v/>
      </c>
      <c r="F187" s="170">
        <f>IFERROR(IF(VLOOKUP(A187,門市狀態!A:D,4,FALSE)=0,"",VLOOKUP(A187,門市狀態!A:D,4,FALSE)),"")</f>
        <v/>
      </c>
      <c r="G187" s="171" t="n"/>
      <c r="H187" s="172">
        <f>IF(I187&gt;0,(TEXT(I187,"yyyymmdd")&amp;$S$2&amp;A187&amp;$S$2&amp;B187&amp;$Q$2),"")</f>
        <v/>
      </c>
      <c r="I187" s="175">
        <f t="array" ref="I187">IF(AND(SUMPRODUCT((IM!$F$2:$F$1812=A187)*(ISNUMBER(SEARCH("PMQ2", IM!$AC$2:$AC$1812))))&gt;0), "PMQ2", "")</f>
        <v/>
      </c>
      <c r="J187" s="174">
        <f t="array" ref="J187">IFERROR(INDEX(IM!$AM$2:$AM$9964, MATCH(1, (IM!$F$2:$F$9964=A187) * (ISNUMBER(SEARCH($C$1, IM!$AC$2:$AC$9964))), 0)), "")</f>
        <v/>
      </c>
      <c r="K187" s="145">
        <f t="array" ref="K187">SUMPRODUCT((IM!$F$2:$F$9812=A187)*(IM!$AD$2:$AD$9812="O")*(ISNUMBER(SEARCH("PMQ2", IM!$AC$2:$AC$9812))))</f>
        <v/>
      </c>
      <c r="L187" s="208">
        <f t="array" ref="L187">IF(K187&gt;0,IFERROR(HYPERLINK("#'IM'!AC"&amp;MATCH(1,(IM!$F$1:$F$7512=A187)*(ISNUMBER(SEARCH("PMQ2",IM!$AC$1:$AC$7512))),0),"檢核"),"未登錄"),"")</f>
        <v/>
      </c>
      <c r="M187" s="347">
        <f>Q187&amp;IF(R187&lt;&gt;"",$P$2,"")&amp;R187</f>
        <v/>
      </c>
      <c r="N187" s="318">
        <f t="array" ref="N187">IF(AND(
    SUMPRODUCT(
        (IM!$F$2:$F$1812=A187) *
        ISNUMBER(SEARCH("HUB", IM!$AC$2:$AC$1812)) *
        (IM!$X$2:$X$1812&gt;=$A$1) *
        (IM!$X$2:$X$1812&lt;=$B$1)*(W187="HUB")
    ) &gt; 0
), "HUB", "")</f>
        <v/>
      </c>
      <c r="O187" s="349">
        <f>IF(I187="","未到店",
IF(AND(S187&gt;I187, R187="STAR", NOT(AND(G187&lt;&gt;"萊到店 WebPOS", Q187&lt;&gt;"EDC"))), "完工已補裝",
IF(AND(G187&lt;&gt;"萊到店 WebPOS", Q187&lt;&gt;"EDC"), "EDC異常",
IF(AND(W187="HUB", N187=""), "HUB異常",
IF(OR(AND(Z187="STAR", R187="STAR"), AND(Z187&lt;&gt;"STAR", R187="")), "已完工", "STAR異常")
))))</f>
        <v/>
      </c>
      <c r="P187" s="225">
        <f>(TEXT(I187,"yyyymmdd"))&amp;$S$2&amp;A187&amp;$S$2&amp;B187&amp;$Q$2</f>
        <v/>
      </c>
      <c r="Q187" s="335">
        <f t="array" ref="Q187">IF(AND(SUMPRODUCT((IM!$F$2:$F$1812=A187)*(ISNUMBER(SEARCH("EDC", IM!$AC$2:$AC$1812))))&gt;0), "EDC", "")</f>
        <v/>
      </c>
      <c r="R187" s="336">
        <f t="array" ref="R187">IF(AND(SUMPRODUCT((IM!$F$2:$F$1812=A187)*(ISNUMBER(SEARCH("STAR", IM!$AC$2:$AC$1812))))&gt;0), "STAR", "")</f>
        <v/>
      </c>
      <c r="S187" s="337">
        <f t="array" ref="S187">IFERROR(INDEX(IM!$X$2:$X$595, MATCH(1, (IM!$F$2:$F$595=A187) * (ISNUMBER(SEARCH($D$1, IM!$AC$2:$AC$595))), 0)), "")</f>
        <v/>
      </c>
      <c r="T187" s="333">
        <f>IF(AND(X187&lt;&gt;"", Y187&lt;&gt;""), 2, IF(OR(X187&lt;&gt;"", Y187&lt;&gt;""), 1, 0))</f>
        <v/>
      </c>
      <c r="U187" s="333" t="n"/>
      <c r="V187" s="351">
        <f>IF(OR(R187="STAR", T187="", U187=""), T187,
"總數：" &amp; T187 &amp; CHAR(10) &amp;
"已維修：" &amp; U187 &amp; CHAR(10) &amp;
"未更換：" &amp; (T187 - U187))</f>
        <v/>
      </c>
      <c r="W187" s="338">
        <f>IF(VLOOKUP(A187,'0919門市清單主檔'!B:E,4,FALSE)=0,"",VLOOKUP(A187,'0919門市清單主檔'!B:E,4,FALSE))</f>
        <v/>
      </c>
      <c r="X187" s="230" t="n">
        <v>8155002442</v>
      </c>
      <c r="Y187" s="231" t="n"/>
      <c r="Z187" s="231">
        <f>IF(T187&gt;0,"STAR","")</f>
        <v/>
      </c>
    </row>
    <row r="188" ht="15.75" customHeight="1" s="127">
      <c r="A188" s="165" t="n">
        <v>2222</v>
      </c>
      <c r="B188" s="166">
        <f>VLOOKUP(A188,'0919門市清單主檔'!B:C,2,FALSE)</f>
        <v/>
      </c>
      <c r="C188" s="167">
        <f>VLOOKUP($A188,'0919門市清單主檔'!B:V,20,FALSE)</f>
        <v/>
      </c>
      <c r="D188" s="168">
        <f>VLOOKUP($A188,'0919門市清單主檔'!B:V,21,FALSE)</f>
        <v/>
      </c>
      <c r="E188" s="169">
        <f>VLOOKUP(D188,區域表!A:B,2,FALSE)</f>
        <v/>
      </c>
      <c r="F188" s="170">
        <f>IFERROR(IF(VLOOKUP(A188,門市狀態!A:D,4,FALSE)=0,"",VLOOKUP(A188,門市狀態!A:D,4,FALSE)),"")</f>
        <v/>
      </c>
      <c r="G188" s="171" t="n"/>
      <c r="H188" s="172">
        <f>IF(I188&gt;0,(TEXT(I188,"yyyymmdd")&amp;$S$2&amp;A188&amp;$S$2&amp;B188&amp;$Q$2),"")</f>
        <v/>
      </c>
      <c r="I188" s="175">
        <f t="array" ref="I188">IF(AND(SUMPRODUCT((IM!$F$2:$F$1812=A188)*(ISNUMBER(SEARCH("PMQ2", IM!$AC$2:$AC$1812))))&gt;0), "PMQ2", "")</f>
        <v/>
      </c>
      <c r="J188" s="174">
        <f t="array" ref="J188">IFERROR(INDEX(IM!$AM$2:$AM$9964, MATCH(1, (IM!$F$2:$F$9964=A188) * (ISNUMBER(SEARCH($C$1, IM!$AC$2:$AC$9964))), 0)), "")</f>
        <v/>
      </c>
      <c r="K188" s="145">
        <f t="array" ref="K188">SUMPRODUCT((IM!$F$2:$F$9812=A188)*(IM!$AD$2:$AD$9812="O")*(ISNUMBER(SEARCH("PMQ2", IM!$AC$2:$AC$9812))))</f>
        <v/>
      </c>
      <c r="L188" s="208">
        <f t="array" ref="L188">IF(K188&gt;0,IFERROR(HYPERLINK("#'IM'!AC"&amp;MATCH(1,(IM!$F$1:$F$7512=A188)*(ISNUMBER(SEARCH("PMQ2",IM!$AC$1:$AC$7512))),0),"檢核"),"未登錄"),"")</f>
        <v/>
      </c>
      <c r="M188" s="347">
        <f>Q188&amp;IF(R188&lt;&gt;"",$P$2,"")&amp;R188</f>
        <v/>
      </c>
      <c r="N188" s="318">
        <f t="array" ref="N188">IF(AND(
    SUMPRODUCT(
        (IM!$F$2:$F$1812=A188) *
        ISNUMBER(SEARCH("HUB", IM!$AC$2:$AC$1812)) *
        (IM!$X$2:$X$1812&gt;=$A$1) *
        (IM!$X$2:$X$1812&lt;=$B$1)*(W188="HUB")
    ) &gt; 0
), "HUB", "")</f>
        <v/>
      </c>
      <c r="O188" s="349">
        <f>IF(I188="","未到店",
IF(AND(S188&gt;I188, R188="STAR", NOT(AND(G188&lt;&gt;"萊到店 WebPOS", Q188&lt;&gt;"EDC"))), "完工已補裝",
IF(AND(G188&lt;&gt;"萊到店 WebPOS", Q188&lt;&gt;"EDC"), "EDC異常",
IF(AND(W188="HUB", N188=""), "HUB異常",
IF(OR(AND(Z188="STAR", R188="STAR"), AND(Z188&lt;&gt;"STAR", R188="")), "已完工", "STAR異常")
))))</f>
        <v/>
      </c>
      <c r="P188" s="225">
        <f>(TEXT(I188,"yyyymmdd"))&amp;$S$2&amp;A188&amp;$S$2&amp;B188&amp;$Q$2</f>
        <v/>
      </c>
      <c r="Q188" s="335">
        <f t="array" ref="Q188">IF(AND(SUMPRODUCT((IM!$F$2:$F$1812=A188)*(ISNUMBER(SEARCH("EDC", IM!$AC$2:$AC$1812))))&gt;0), "EDC", "")</f>
        <v/>
      </c>
      <c r="R188" s="336">
        <f t="array" ref="R188">IF(AND(SUMPRODUCT((IM!$F$2:$F$1812=A188)*(ISNUMBER(SEARCH("STAR", IM!$AC$2:$AC$1812))))&gt;0), "STAR", "")</f>
        <v/>
      </c>
      <c r="S188" s="337">
        <f t="array" ref="S188">IFERROR(INDEX(IM!$X$2:$X$595, MATCH(1, (IM!$F$2:$F$595=A188) * (ISNUMBER(SEARCH($D$1, IM!$AC$2:$AC$595))), 0)), "")</f>
        <v/>
      </c>
      <c r="T188" s="333">
        <f>IF(AND(X188&lt;&gt;"", Y188&lt;&gt;""), 2, IF(OR(X188&lt;&gt;"", Y188&lt;&gt;""), 1, 0))</f>
        <v/>
      </c>
      <c r="U188" s="333" t="n"/>
      <c r="V188" s="351">
        <f>IF(OR(R188="STAR", T188="", U188=""), T188,
"總數：" &amp; T188 &amp; CHAR(10) &amp;
"已維修：" &amp; U188 &amp; CHAR(10) &amp;
"未更換：" &amp; (T188 - U188))</f>
        <v/>
      </c>
      <c r="W188" s="338">
        <f>IF(VLOOKUP(A188,'0919門市清單主檔'!B:E,4,FALSE)=0,"",VLOOKUP(A188,'0919門市清單主檔'!B:E,4,FALSE))</f>
        <v/>
      </c>
      <c r="X188" s="230" t="inlineStr">
        <is>
          <t>8155001634</t>
        </is>
      </c>
      <c r="Y188" s="231" t="inlineStr">
        <is>
          <t>8155001921</t>
        </is>
      </c>
      <c r="Z188" s="231">
        <f>IF(T188&gt;0,"STAR","")</f>
        <v/>
      </c>
    </row>
    <row r="189" ht="15.75" customHeight="1" s="127">
      <c r="A189" s="165" t="n">
        <v>3601</v>
      </c>
      <c r="B189" s="166">
        <f>VLOOKUP(A189,'0919門市清單主檔'!B:C,2,FALSE)</f>
        <v/>
      </c>
      <c r="C189" s="167">
        <f>VLOOKUP($A189,'0919門市清單主檔'!B:V,20,FALSE)</f>
        <v/>
      </c>
      <c r="D189" s="168">
        <f>VLOOKUP($A189,'0919門市清單主檔'!B:V,21,FALSE)</f>
        <v/>
      </c>
      <c r="E189" s="169">
        <f>VLOOKUP(D189,區域表!A:B,2,FALSE)</f>
        <v/>
      </c>
      <c r="F189" s="170">
        <f>IFERROR(IF(VLOOKUP(A189,門市狀態!A:D,4,FALSE)=0,"",VLOOKUP(A189,門市狀態!A:D,4,FALSE)),"")</f>
        <v/>
      </c>
      <c r="G189" s="171" t="n"/>
      <c r="H189" s="172">
        <f>IF(I189&gt;0,(TEXT(I189,"yyyymmdd")&amp;$S$2&amp;A189&amp;$S$2&amp;B189&amp;$Q$2),"")</f>
        <v/>
      </c>
      <c r="I189" s="175">
        <f t="array" ref="I189">IF(AND(SUMPRODUCT((IM!$F$2:$F$1812=A189)*(ISNUMBER(SEARCH("PMQ2", IM!$AC$2:$AC$1812))))&gt;0), "PMQ2", "")</f>
        <v/>
      </c>
      <c r="J189" s="174">
        <f t="array" ref="J189">IFERROR(INDEX(IM!$AM$2:$AM$9964, MATCH(1, (IM!$F$2:$F$9964=A189) * (ISNUMBER(SEARCH($C$1, IM!$AC$2:$AC$9964))), 0)), "")</f>
        <v/>
      </c>
      <c r="K189" s="145">
        <f t="array" ref="K189">SUMPRODUCT((IM!$F$2:$F$9812=A189)*(IM!$AD$2:$AD$9812="O")*(ISNUMBER(SEARCH("PMQ2", IM!$AC$2:$AC$9812))))</f>
        <v/>
      </c>
      <c r="L189" s="208">
        <f t="array" ref="L189">IF(K189&gt;0,IFERROR(HYPERLINK("#'IM'!AC"&amp;MATCH(1,(IM!$F$1:$F$7512=A189)*(ISNUMBER(SEARCH("PMQ2",IM!$AC$1:$AC$7512))),0),"檢核"),"未登錄"),"")</f>
        <v/>
      </c>
      <c r="M189" s="347">
        <f>Q189&amp;IF(R189&lt;&gt;"",$P$2,"")&amp;R189</f>
        <v/>
      </c>
      <c r="N189" s="318">
        <f t="array" ref="N189">IF(AND(
    SUMPRODUCT(
        (IM!$F$2:$F$1812=A189) *
        ISNUMBER(SEARCH("HUB", IM!$AC$2:$AC$1812)) *
        (IM!$X$2:$X$1812&gt;=$A$1) *
        (IM!$X$2:$X$1812&lt;=$B$1)*(W189="HUB")
    ) &gt; 0
), "HUB", "")</f>
        <v/>
      </c>
      <c r="O189" s="349">
        <f>IF(I189="","未到店",
IF(AND(S189&gt;I189, R189="STAR", NOT(AND(G189&lt;&gt;"萊到店 WebPOS", Q189&lt;&gt;"EDC"))), "完工已補裝",
IF(AND(G189&lt;&gt;"萊到店 WebPOS", Q189&lt;&gt;"EDC"), "EDC異常",
IF(AND(W189="HUB", N189=""), "HUB異常",
IF(OR(AND(Z189="STAR", R189="STAR"), AND(Z189&lt;&gt;"STAR", R189="")), "已完工", "STAR異常")
))))</f>
        <v/>
      </c>
      <c r="P189" s="225">
        <f>(TEXT(I189,"yyyymmdd"))&amp;$S$2&amp;A189&amp;$S$2&amp;B189&amp;$Q$2</f>
        <v/>
      </c>
      <c r="Q189" s="335">
        <f t="array" ref="Q189">IF(AND(SUMPRODUCT((IM!$F$2:$F$1812=A189)*(ISNUMBER(SEARCH("EDC", IM!$AC$2:$AC$1812))))&gt;0), "EDC", "")</f>
        <v/>
      </c>
      <c r="R189" s="336">
        <f t="array" ref="R189">IF(AND(SUMPRODUCT((IM!$F$2:$F$1812=A189)*(ISNUMBER(SEARCH("STAR", IM!$AC$2:$AC$1812))))&gt;0), "STAR", "")</f>
        <v/>
      </c>
      <c r="S189" s="337">
        <f t="array" ref="S189">IFERROR(INDEX(IM!$X$2:$X$595, MATCH(1, (IM!$F$2:$F$595=A189) * (ISNUMBER(SEARCH($D$1, IM!$AC$2:$AC$595))), 0)), "")</f>
        <v/>
      </c>
      <c r="T189" s="333">
        <f>IF(AND(X189&lt;&gt;"", Y189&lt;&gt;""), 2, IF(OR(X189&lt;&gt;"", Y189&lt;&gt;""), 1, 0))</f>
        <v/>
      </c>
      <c r="U189" s="333" t="n"/>
      <c r="V189" s="351">
        <f>IF(OR(R189="STAR", T189="", U189=""), T189,
"總數：" &amp; T189 &amp; CHAR(10) &amp;
"已維修：" &amp; U189 &amp; CHAR(10) &amp;
"未更換：" &amp; (T189 - U189))</f>
        <v/>
      </c>
      <c r="W189" s="338">
        <f>IF(VLOOKUP(A189,'0919門市清單主檔'!B:E,4,FALSE)=0,"",VLOOKUP(A189,'0919門市清單主檔'!B:E,4,FALSE))</f>
        <v/>
      </c>
      <c r="X189" s="230" t="inlineStr">
        <is>
          <t>8155000881</t>
        </is>
      </c>
      <c r="Y189" s="231" t="inlineStr">
        <is>
          <t>8155000882</t>
        </is>
      </c>
      <c r="Z189" s="231">
        <f>IF(T189&gt;0,"STAR","")</f>
        <v/>
      </c>
    </row>
    <row r="190" ht="15.75" customHeight="1" s="127">
      <c r="A190" s="165" t="n">
        <v>3796</v>
      </c>
      <c r="B190" s="166">
        <f>VLOOKUP(A190,'0919門市清單主檔'!B:C,2,FALSE)</f>
        <v/>
      </c>
      <c r="C190" s="167">
        <f>VLOOKUP($A190,'0919門市清單主檔'!B:V,20,FALSE)</f>
        <v/>
      </c>
      <c r="D190" s="168">
        <f>VLOOKUP($A190,'0919門市清單主檔'!B:V,21,FALSE)</f>
        <v/>
      </c>
      <c r="E190" s="169">
        <f>VLOOKUP(D190,區域表!A:B,2,FALSE)</f>
        <v/>
      </c>
      <c r="F190" s="170">
        <f>IFERROR(IF(VLOOKUP(A190,門市狀態!A:D,4,FALSE)=0,"",VLOOKUP(A190,門市狀態!A:D,4,FALSE)),"")</f>
        <v/>
      </c>
      <c r="G190" s="171" t="n"/>
      <c r="H190" s="172">
        <f>IF(I190&gt;0,(TEXT(I190,"yyyymmdd")&amp;$S$2&amp;A190&amp;$S$2&amp;B190&amp;$Q$2),"")</f>
        <v/>
      </c>
      <c r="I190" s="175">
        <f t="array" ref="I190">IF(AND(SUMPRODUCT((IM!$F$2:$F$1812=A190)*(ISNUMBER(SEARCH("PMQ2", IM!$AC$2:$AC$1812))))&gt;0), "PMQ2", "")</f>
        <v/>
      </c>
      <c r="J190" s="174">
        <f t="array" ref="J190">IFERROR(INDEX(IM!$AM$2:$AM$9964, MATCH(1, (IM!$F$2:$F$9964=A190) * (ISNUMBER(SEARCH($C$1, IM!$AC$2:$AC$9964))), 0)), "")</f>
        <v/>
      </c>
      <c r="K190" s="145">
        <f t="array" ref="K190">SUMPRODUCT((IM!$F$2:$F$9812=A190)*(IM!$AD$2:$AD$9812="O")*(ISNUMBER(SEARCH("PMQ2", IM!$AC$2:$AC$9812))))</f>
        <v/>
      </c>
      <c r="L190" s="208">
        <f t="array" ref="L190">IF(K190&gt;0,IFERROR(HYPERLINK("#'IM'!AC"&amp;MATCH(1,(IM!$F$1:$F$7512=A190)*(ISNUMBER(SEARCH("PMQ2",IM!$AC$1:$AC$7512))),0),"檢核"),"未登錄"),"")</f>
        <v/>
      </c>
      <c r="M190" s="347">
        <f>Q190&amp;IF(R190&lt;&gt;"",$P$2,"")&amp;R190</f>
        <v/>
      </c>
      <c r="N190" s="318">
        <f t="array" ref="N190">IF(AND(
    SUMPRODUCT(
        (IM!$F$2:$F$1812=A190) *
        ISNUMBER(SEARCH("HUB", IM!$AC$2:$AC$1812)) *
        (IM!$X$2:$X$1812&gt;=$A$1) *
        (IM!$X$2:$X$1812&lt;=$B$1)*(W190="HUB")
    ) &gt; 0
), "HUB", "")</f>
        <v/>
      </c>
      <c r="O190" s="349">
        <f>IF(I190="","未到店",
IF(AND(S190&gt;I190, R190="STAR", NOT(AND(G190&lt;&gt;"萊到店 WebPOS", Q190&lt;&gt;"EDC"))), "完工已補裝",
IF(AND(G190&lt;&gt;"萊到店 WebPOS", Q190&lt;&gt;"EDC"), "EDC異常",
IF(AND(W190="HUB", N190=""), "HUB異常",
IF(OR(AND(Z190="STAR", R190="STAR"), AND(Z190&lt;&gt;"STAR", R190="")), "已完工", "STAR異常")
))))</f>
        <v/>
      </c>
      <c r="P190" s="225">
        <f>(TEXT(I190,"yyyymmdd"))&amp;$S$2&amp;A190&amp;$S$2&amp;B190&amp;$Q$2</f>
        <v/>
      </c>
      <c r="Q190" s="335">
        <f t="array" ref="Q190">IF(AND(SUMPRODUCT((IM!$F$2:$F$1812=A190)*(ISNUMBER(SEARCH("EDC", IM!$AC$2:$AC$1812))))&gt;0), "EDC", "")</f>
        <v/>
      </c>
      <c r="R190" s="336">
        <f t="array" ref="R190">IF(AND(SUMPRODUCT((IM!$F$2:$F$1812=A190)*(ISNUMBER(SEARCH("STAR", IM!$AC$2:$AC$1812))))&gt;0), "STAR", "")</f>
        <v/>
      </c>
      <c r="S190" s="337">
        <f t="array" ref="S190">IFERROR(INDEX(IM!$X$2:$X$595, MATCH(1, (IM!$F$2:$F$595=A190) * (ISNUMBER(SEARCH($D$1, IM!$AC$2:$AC$595))), 0)), "")</f>
        <v/>
      </c>
      <c r="T190" s="333">
        <f>IF(AND(X190&lt;&gt;"", Y190&lt;&gt;""), 2, IF(OR(X190&lt;&gt;"", Y190&lt;&gt;""), 1, 0))</f>
        <v/>
      </c>
      <c r="U190" s="333" t="n"/>
      <c r="V190" s="351">
        <f>IF(OR(R190="STAR", T190="", U190=""), T190,
"總數：" &amp; T190 &amp; CHAR(10) &amp;
"已維修：" &amp; U190 &amp; CHAR(10) &amp;
"未更換：" &amp; (T190 - U190))</f>
        <v/>
      </c>
      <c r="W190" s="338">
        <f>IF(VLOOKUP(A190,'0919門市清單主檔'!B:E,4,FALSE)=0,"",VLOOKUP(A190,'0919門市清單主檔'!B:E,4,FALSE))</f>
        <v/>
      </c>
      <c r="X190" s="230" t="inlineStr">
        <is>
          <t>8155002375</t>
        </is>
      </c>
      <c r="Y190" s="231" t="inlineStr">
        <is>
          <t>8155002229</t>
        </is>
      </c>
      <c r="Z190" s="231">
        <f>IF(T190&gt;0,"STAR","")</f>
        <v/>
      </c>
    </row>
    <row r="191" ht="15.75" customHeight="1" s="127">
      <c r="A191" s="165" t="inlineStr">
        <is>
          <t>D346</t>
        </is>
      </c>
      <c r="B191" s="166">
        <f>VLOOKUP(A191,'0919門市清單主檔'!B:C,2,FALSE)</f>
        <v/>
      </c>
      <c r="C191" s="167">
        <f>VLOOKUP($A191,'0919門市清單主檔'!B:V,20,FALSE)</f>
        <v/>
      </c>
      <c r="D191" s="168">
        <f>VLOOKUP($A191,'0919門市清單主檔'!B:V,21,FALSE)</f>
        <v/>
      </c>
      <c r="E191" s="169">
        <f>VLOOKUP(D191,區域表!A:B,2,FALSE)</f>
        <v/>
      </c>
      <c r="F191" s="170">
        <f>IFERROR(IF(VLOOKUP(A191,門市狀態!A:D,4,FALSE)=0,"",VLOOKUP(A191,門市狀態!A:D,4,FALSE)),"")</f>
        <v/>
      </c>
      <c r="G191" s="171" t="n"/>
      <c r="H191" s="172">
        <f>IF(I191&gt;0,(TEXT(I191,"yyyymmdd")&amp;$S$2&amp;A191&amp;$S$2&amp;B191&amp;$Q$2),"")</f>
        <v/>
      </c>
      <c r="I191" s="175">
        <f t="array" ref="I191">IF(AND(SUMPRODUCT((IM!$F$2:$F$1812=A191)*(ISNUMBER(SEARCH("PMQ2", IM!$AC$2:$AC$1812))))&gt;0), "PMQ2", "")</f>
        <v/>
      </c>
      <c r="J191" s="174">
        <f t="array" ref="J191">IFERROR(INDEX(IM!$AM$2:$AM$9964, MATCH(1, (IM!$F$2:$F$9964=A191) * (ISNUMBER(SEARCH($C$1, IM!$AC$2:$AC$9964))), 0)), "")</f>
        <v/>
      </c>
      <c r="K191" s="145">
        <f t="array" ref="K191">SUMPRODUCT((IM!$F$2:$F$9812=A191)*(IM!$AD$2:$AD$9812="O")*(ISNUMBER(SEARCH("PMQ2", IM!$AC$2:$AC$9812))))</f>
        <v/>
      </c>
      <c r="L191" s="208">
        <f t="array" ref="L191">IF(K191&gt;0,IFERROR(HYPERLINK("#'IM'!AC"&amp;MATCH(1,(IM!$F$1:$F$7512=A191)*(ISNUMBER(SEARCH("PMQ2",IM!$AC$1:$AC$7512))),0),"檢核"),"未登錄"),"")</f>
        <v/>
      </c>
      <c r="M191" s="347">
        <f>Q191&amp;IF(R191&lt;&gt;"",$P$2,"")&amp;R191</f>
        <v/>
      </c>
      <c r="N191" s="318">
        <f t="array" ref="N191">IF(AND(
    SUMPRODUCT(
        (IM!$F$2:$F$1812=A191) *
        ISNUMBER(SEARCH("HUB", IM!$AC$2:$AC$1812)) *
        (IM!$X$2:$X$1812&gt;=$A$1) *
        (IM!$X$2:$X$1812&lt;=$B$1)*(W191="HUB")
    ) &gt; 0
), "HUB", "")</f>
        <v/>
      </c>
      <c r="O191" s="349">
        <f>IF(I191="","未到店",
IF(AND(S191&gt;I191, R191="STAR", NOT(AND(G191&lt;&gt;"萊到店 WebPOS", Q191&lt;&gt;"EDC"))), "完工已補裝",
IF(AND(G191&lt;&gt;"萊到店 WebPOS", Q191&lt;&gt;"EDC"), "EDC異常",
IF(AND(W191="HUB", N191=""), "HUB異常",
IF(OR(AND(Z191="STAR", R191="STAR"), AND(Z191&lt;&gt;"STAR", R191="")), "已完工", "STAR異常")
))))</f>
        <v/>
      </c>
      <c r="P191" s="225">
        <f>(TEXT(I191,"yyyymmdd"))&amp;$S$2&amp;A191&amp;$S$2&amp;B191&amp;$Q$2</f>
        <v/>
      </c>
      <c r="Q191" s="335">
        <f t="array" ref="Q191">IF(AND(SUMPRODUCT((IM!$F$2:$F$1812=A191)*(ISNUMBER(SEARCH("EDC", IM!$AC$2:$AC$1812))))&gt;0), "EDC", "")</f>
        <v/>
      </c>
      <c r="R191" s="336">
        <f t="array" ref="R191">IF(AND(SUMPRODUCT((IM!$F$2:$F$1812=A191)*(ISNUMBER(SEARCH("STAR", IM!$AC$2:$AC$1812))))&gt;0), "STAR", "")</f>
        <v/>
      </c>
      <c r="S191" s="337">
        <f t="array" ref="S191">IFERROR(INDEX(IM!$X$2:$X$595, MATCH(1, (IM!$F$2:$F$595=A191) * (ISNUMBER(SEARCH($D$1, IM!$AC$2:$AC$595))), 0)), "")</f>
        <v/>
      </c>
      <c r="T191" s="333">
        <f>IF(AND(X191&lt;&gt;"", Y191&lt;&gt;""), 2, IF(OR(X191&lt;&gt;"", Y191&lt;&gt;""), 1, 0))</f>
        <v/>
      </c>
      <c r="U191" s="333" t="n"/>
      <c r="V191" s="351">
        <f>IF(OR(R191="STAR", T191="", U191=""), T191,
"總數：" &amp; T191 &amp; CHAR(10) &amp;
"已維修：" &amp; U191 &amp; CHAR(10) &amp;
"未更換：" &amp; (T191 - U191))</f>
        <v/>
      </c>
      <c r="W191" s="338">
        <f>IF(VLOOKUP(A191,'0919門市清單主檔'!B:E,4,FALSE)=0,"",VLOOKUP(A191,'0919門市清單主檔'!B:E,4,FALSE))</f>
        <v/>
      </c>
      <c r="Y191" s="231" t="inlineStr">
        <is>
          <t>8155002450</t>
        </is>
      </c>
      <c r="Z191" s="231">
        <f>IF(T191&gt;0,"STAR","")</f>
        <v/>
      </c>
    </row>
    <row r="192" ht="15.75" customHeight="1" s="127">
      <c r="A192" s="165" t="n">
        <v>4098</v>
      </c>
      <c r="B192" s="166">
        <f>VLOOKUP(A192,'0919門市清單主檔'!B:C,2,FALSE)</f>
        <v/>
      </c>
      <c r="C192" s="167">
        <f>VLOOKUP($A192,'0919門市清單主檔'!B:V,20,FALSE)</f>
        <v/>
      </c>
      <c r="D192" s="168">
        <f>VLOOKUP($A192,'0919門市清單主檔'!B:V,21,FALSE)</f>
        <v/>
      </c>
      <c r="E192" s="169">
        <f>VLOOKUP(D192,區域表!A:B,2,FALSE)</f>
        <v/>
      </c>
      <c r="F192" s="170">
        <f>IFERROR(IF(VLOOKUP(A192,門市狀態!A:D,4,FALSE)=0,"",VLOOKUP(A192,門市狀態!A:D,4,FALSE)),"")</f>
        <v/>
      </c>
      <c r="G192" s="171" t="n"/>
      <c r="H192" s="172">
        <f>IF(I192&gt;0,(TEXT(I192,"yyyymmdd")&amp;$S$2&amp;A192&amp;$S$2&amp;B192&amp;$Q$2),"")</f>
        <v/>
      </c>
      <c r="I192" s="175">
        <f t="array" ref="I192">IF(AND(SUMPRODUCT((IM!$F$2:$F$1812=A192)*(ISNUMBER(SEARCH("PMQ2", IM!$AC$2:$AC$1812))))&gt;0), "PMQ2", "")</f>
        <v/>
      </c>
      <c r="J192" s="174">
        <f t="array" ref="J192">IFERROR(INDEX(IM!$AM$2:$AM$9964, MATCH(1, (IM!$F$2:$F$9964=A192) * (ISNUMBER(SEARCH($C$1, IM!$AC$2:$AC$9964))), 0)), "")</f>
        <v/>
      </c>
      <c r="K192" s="145">
        <f t="array" ref="K192">SUMPRODUCT((IM!$F$2:$F$9812=A192)*(IM!$AD$2:$AD$9812="O")*(ISNUMBER(SEARCH("PMQ2", IM!$AC$2:$AC$9812))))</f>
        <v/>
      </c>
      <c r="L192" s="208">
        <f t="array" ref="L192">IF(K192&gt;0,IFERROR(HYPERLINK("#'IM'!AC"&amp;MATCH(1,(IM!$F$1:$F$7512=A192)*(ISNUMBER(SEARCH("PMQ2",IM!$AC$1:$AC$7512))),0),"檢核"),"未登錄"),"")</f>
        <v/>
      </c>
      <c r="M192" s="347">
        <f>Q192&amp;IF(R192&lt;&gt;"",$P$2,"")&amp;R192</f>
        <v/>
      </c>
      <c r="N192" s="318">
        <f t="array" ref="N192">IF(AND(
    SUMPRODUCT(
        (IM!$F$2:$F$1812=A192) *
        ISNUMBER(SEARCH("HUB", IM!$AC$2:$AC$1812)) *
        (IM!$X$2:$X$1812&gt;=$A$1) *
        (IM!$X$2:$X$1812&lt;=$B$1)*(W192="HUB")
    ) &gt; 0
), "HUB", "")</f>
        <v/>
      </c>
      <c r="O192" s="349">
        <f>IF(I192="","未到店",
IF(AND(S192&gt;I192, R192="STAR", NOT(AND(G192&lt;&gt;"萊到店 WebPOS", Q192&lt;&gt;"EDC"))), "完工已補裝",
IF(AND(G192&lt;&gt;"萊到店 WebPOS", Q192&lt;&gt;"EDC"), "EDC異常",
IF(AND(W192="HUB", N192=""), "HUB異常",
IF(OR(AND(Z192="STAR", R192="STAR"), AND(Z192&lt;&gt;"STAR", R192="")), "已完工", "STAR異常")
))))</f>
        <v/>
      </c>
      <c r="P192" s="225">
        <f>(TEXT(I192,"yyyymmdd"))&amp;$S$2&amp;A192&amp;$S$2&amp;B192&amp;$Q$2</f>
        <v/>
      </c>
      <c r="Q192" s="335">
        <f t="array" ref="Q192">IF(AND(SUMPRODUCT((IM!$F$2:$F$1812=A192)*(ISNUMBER(SEARCH("EDC", IM!$AC$2:$AC$1812))))&gt;0), "EDC", "")</f>
        <v/>
      </c>
      <c r="R192" s="336">
        <f t="array" ref="R192">IF(AND(SUMPRODUCT((IM!$F$2:$F$1812=A192)*(ISNUMBER(SEARCH("STAR", IM!$AC$2:$AC$1812))))&gt;0), "STAR", "")</f>
        <v/>
      </c>
      <c r="S192" s="337">
        <f t="array" ref="S192">IFERROR(INDEX(IM!$X$2:$X$595, MATCH(1, (IM!$F$2:$F$595=A192) * (ISNUMBER(SEARCH($D$1, IM!$AC$2:$AC$595))), 0)), "")</f>
        <v/>
      </c>
      <c r="T192" s="333">
        <f>IF(AND(X192&lt;&gt;"", Y192&lt;&gt;""), 2, IF(OR(X192&lt;&gt;"", Y192&lt;&gt;""), 1, 0))</f>
        <v/>
      </c>
      <c r="U192" s="333" t="n"/>
      <c r="V192" s="351">
        <f>IF(OR(R192="STAR", T192="", U192=""), T192,
"總數：" &amp; T192 &amp; CHAR(10) &amp;
"已維修：" &amp; U192 &amp; CHAR(10) &amp;
"未更換：" &amp; (T192 - U192))</f>
        <v/>
      </c>
      <c r="W192" s="338">
        <f>IF(VLOOKUP(A192,'0919門市清單主檔'!B:E,4,FALSE)=0,"",VLOOKUP(A192,'0919門市清單主檔'!B:E,4,FALSE))</f>
        <v/>
      </c>
      <c r="X192" s="230" t="inlineStr">
        <is>
          <t>8155002443</t>
        </is>
      </c>
      <c r="Y192" s="231" t="n"/>
      <c r="Z192" s="231">
        <f>IF(T192&gt;0,"STAR","")</f>
        <v/>
      </c>
    </row>
    <row r="193" ht="15.75" customHeight="1" s="127">
      <c r="A193" s="165" t="n">
        <v>3811</v>
      </c>
      <c r="B193" s="166">
        <f>VLOOKUP(A193,'0919門市清單主檔'!B:C,2,FALSE)</f>
        <v/>
      </c>
      <c r="C193" s="167">
        <f>VLOOKUP($A193,'0919門市清單主檔'!B:V,20,FALSE)</f>
        <v/>
      </c>
      <c r="D193" s="168">
        <f>VLOOKUP($A193,'0919門市清單主檔'!B:V,21,FALSE)</f>
        <v/>
      </c>
      <c r="E193" s="169">
        <f>VLOOKUP(D193,區域表!A:B,2,FALSE)</f>
        <v/>
      </c>
      <c r="F193" s="170">
        <f>IFERROR(IF(VLOOKUP(A193,門市狀態!A:D,4,FALSE)=0,"",VLOOKUP(A193,門市狀態!A:D,4,FALSE)),"")</f>
        <v/>
      </c>
      <c r="G193" s="171" t="n"/>
      <c r="H193" s="172">
        <f>IF(I193&gt;0,(TEXT(I193,"yyyymmdd")&amp;$S$2&amp;A193&amp;$S$2&amp;B193&amp;$Q$2),"")</f>
        <v/>
      </c>
      <c r="I193" s="175">
        <f t="array" ref="I193">IF(AND(SUMPRODUCT((IM!$F$2:$F$1812=A193)*(ISNUMBER(SEARCH("PMQ2", IM!$AC$2:$AC$1812))))&gt;0), "PMQ2", "")</f>
        <v/>
      </c>
      <c r="J193" s="174">
        <f t="array" ref="J193">IFERROR(INDEX(IM!$AM$2:$AM$9964, MATCH(1, (IM!$F$2:$F$9964=A193) * (ISNUMBER(SEARCH($C$1, IM!$AC$2:$AC$9964))), 0)), "")</f>
        <v/>
      </c>
      <c r="K193" s="145">
        <f t="array" ref="K193">SUMPRODUCT((IM!$F$2:$F$9812=A193)*(IM!$AD$2:$AD$9812="O")*(ISNUMBER(SEARCH("PMQ2", IM!$AC$2:$AC$9812))))</f>
        <v/>
      </c>
      <c r="L193" s="208">
        <f t="array" ref="L193">IF(K193&gt;0,IFERROR(HYPERLINK("#'IM'!AC"&amp;MATCH(1,(IM!$F$1:$F$7512=A193)*(ISNUMBER(SEARCH("PMQ2",IM!$AC$1:$AC$7512))),0),"檢核"),"未登錄"),"")</f>
        <v/>
      </c>
      <c r="M193" s="347">
        <f>Q193&amp;IF(R193&lt;&gt;"",$P$2,"")&amp;R193</f>
        <v/>
      </c>
      <c r="N193" s="318">
        <f t="array" ref="N193">IF(AND(
    SUMPRODUCT(
        (IM!$F$2:$F$1812=A193) *
        ISNUMBER(SEARCH("HUB", IM!$AC$2:$AC$1812)) *
        (IM!$X$2:$X$1812&gt;=$A$1) *
        (IM!$X$2:$X$1812&lt;=$B$1)*(W193="HUB")
    ) &gt; 0
), "HUB", "")</f>
        <v/>
      </c>
      <c r="O193" s="349">
        <f>IF(I193="","未到店",
IF(AND(S193&gt;I193, R193="STAR", NOT(AND(G193&lt;&gt;"萊到店 WebPOS", Q193&lt;&gt;"EDC"))), "完工已補裝",
IF(AND(G193&lt;&gt;"萊到店 WebPOS", Q193&lt;&gt;"EDC"), "EDC異常",
IF(AND(W193="HUB", N193=""), "HUB異常",
IF(OR(AND(Z193="STAR", R193="STAR"), AND(Z193&lt;&gt;"STAR", R193="")), "已完工", "STAR異常")
))))</f>
        <v/>
      </c>
      <c r="P193" s="225">
        <f>(TEXT(I193,"yyyymmdd"))&amp;$S$2&amp;A193&amp;$S$2&amp;B193&amp;$Q$2</f>
        <v/>
      </c>
      <c r="Q193" s="335">
        <f t="array" ref="Q193">IF(AND(SUMPRODUCT((IM!$F$2:$F$1812=A193)*(ISNUMBER(SEARCH("EDC", IM!$AC$2:$AC$1812))))&gt;0), "EDC", "")</f>
        <v/>
      </c>
      <c r="R193" s="336">
        <f t="array" ref="R193">IF(AND(SUMPRODUCT((IM!$F$2:$F$1812=A193)*(ISNUMBER(SEARCH("STAR", IM!$AC$2:$AC$1812))))&gt;0), "STAR", "")</f>
        <v/>
      </c>
      <c r="S193" s="337">
        <f t="array" ref="S193">IFERROR(INDEX(IM!$X$2:$X$595, MATCH(1, (IM!$F$2:$F$595=A193) * (ISNUMBER(SEARCH($D$1, IM!$AC$2:$AC$595))), 0)), "")</f>
        <v/>
      </c>
      <c r="T193" s="333">
        <f>IF(AND(X193&lt;&gt;"", Y193&lt;&gt;""), 2, IF(OR(X193&lt;&gt;"", Y193&lt;&gt;""), 1, 0))</f>
        <v/>
      </c>
      <c r="U193" s="333" t="n"/>
      <c r="V193" s="351">
        <f>IF(OR(R193="STAR", T193="", U193=""), T193,
"總數：" &amp; T193 &amp; CHAR(10) &amp;
"已維修：" &amp; U193 &amp; CHAR(10) &amp;
"未更換：" &amp; (T193 - U193))</f>
        <v/>
      </c>
      <c r="W193" s="338">
        <f>IF(VLOOKUP(A193,'0919門市清單主檔'!B:E,4,FALSE)=0,"",VLOOKUP(A193,'0919門市清單主檔'!B:E,4,FALSE))</f>
        <v/>
      </c>
      <c r="X193" s="230" t="inlineStr">
        <is>
          <t>8155002233</t>
        </is>
      </c>
      <c r="Y193" s="231" t="inlineStr">
        <is>
          <t>8155002234</t>
        </is>
      </c>
      <c r="Z193" s="231">
        <f>IF(T193&gt;0,"STAR","")</f>
        <v/>
      </c>
    </row>
    <row r="194" ht="15.75" customHeight="1" s="127">
      <c r="A194" s="165" t="inlineStr">
        <is>
          <t>D350</t>
        </is>
      </c>
      <c r="B194" s="166">
        <f>VLOOKUP(A194,'0919門市清單主檔'!B:C,2,FALSE)</f>
        <v/>
      </c>
      <c r="C194" s="167">
        <f>VLOOKUP($A194,'0919門市清單主檔'!B:V,20,FALSE)</f>
        <v/>
      </c>
      <c r="D194" s="168">
        <f>VLOOKUP($A194,'0919門市清單主檔'!B:V,21,FALSE)</f>
        <v/>
      </c>
      <c r="E194" s="169">
        <f>VLOOKUP(D194,區域表!A:B,2,FALSE)</f>
        <v/>
      </c>
      <c r="F194" s="170">
        <f>IFERROR(IF(VLOOKUP(A194,門市狀態!A:D,4,FALSE)=0,"",VLOOKUP(A194,門市狀態!A:D,4,FALSE)),"")</f>
        <v/>
      </c>
      <c r="G194" s="171" t="n"/>
      <c r="H194" s="172">
        <f>IF(I194&gt;0,(TEXT(I194,"yyyymmdd")&amp;$S$2&amp;A194&amp;$S$2&amp;B194&amp;$Q$2),"")</f>
        <v/>
      </c>
      <c r="I194" s="175">
        <f t="array" ref="I194">IF(AND(SUMPRODUCT((IM!$F$2:$F$1812=A194)*(ISNUMBER(SEARCH("PMQ2", IM!$AC$2:$AC$1812))))&gt;0), "PMQ2", "")</f>
        <v/>
      </c>
      <c r="J194" s="174">
        <f t="array" ref="J194">IFERROR(INDEX(IM!$AM$2:$AM$9964, MATCH(1, (IM!$F$2:$F$9964=A194) * (ISNUMBER(SEARCH($C$1, IM!$AC$2:$AC$9964))), 0)), "")</f>
        <v/>
      </c>
      <c r="K194" s="145">
        <f t="array" ref="K194">SUMPRODUCT((IM!$F$2:$F$9812=A194)*(IM!$AD$2:$AD$9812="O")*(ISNUMBER(SEARCH("PMQ2", IM!$AC$2:$AC$9812))))</f>
        <v/>
      </c>
      <c r="L194" s="208">
        <f t="array" ref="L194">IF(K194&gt;0,IFERROR(HYPERLINK("#'IM'!AC"&amp;MATCH(1,(IM!$F$1:$F$7512=A194)*(ISNUMBER(SEARCH("PMQ2",IM!$AC$1:$AC$7512))),0),"檢核"),"未登錄"),"")</f>
        <v/>
      </c>
      <c r="M194" s="347">
        <f>Q194&amp;IF(R194&lt;&gt;"",$P$2,"")&amp;R194</f>
        <v/>
      </c>
      <c r="N194" s="318">
        <f t="array" ref="N194">IF(AND(
    SUMPRODUCT(
        (IM!$F$2:$F$1812=A194) *
        ISNUMBER(SEARCH("HUB", IM!$AC$2:$AC$1812)) *
        (IM!$X$2:$X$1812&gt;=$A$1) *
        (IM!$X$2:$X$1812&lt;=$B$1)*(W194="HUB")
    ) &gt; 0
), "HUB", "")</f>
        <v/>
      </c>
      <c r="O194" s="349">
        <f>IF(I194="","未到店",
IF(AND(S194&gt;I194, R194="STAR", NOT(AND(G194&lt;&gt;"萊到店 WebPOS", Q194&lt;&gt;"EDC"))), "完工已補裝",
IF(AND(G194&lt;&gt;"萊到店 WebPOS", Q194&lt;&gt;"EDC"), "EDC異常",
IF(AND(W194="HUB", N194=""), "HUB異常",
IF(OR(AND(Z194="STAR", R194="STAR"), AND(Z194&lt;&gt;"STAR", R194="")), "已完工", "STAR異常")
))))</f>
        <v/>
      </c>
      <c r="P194" s="225">
        <f>(TEXT(I194,"yyyymmdd"))&amp;$S$2&amp;A194&amp;$S$2&amp;B194&amp;$Q$2</f>
        <v/>
      </c>
      <c r="Q194" s="335">
        <f t="array" ref="Q194">IF(AND(SUMPRODUCT((IM!$F$2:$F$1812=A194)*(ISNUMBER(SEARCH("EDC", IM!$AC$2:$AC$1812))))&gt;0), "EDC", "")</f>
        <v/>
      </c>
      <c r="R194" s="336">
        <f t="array" ref="R194">IF(AND(SUMPRODUCT((IM!$F$2:$F$1812=A194)*(ISNUMBER(SEARCH("STAR", IM!$AC$2:$AC$1812))))&gt;0), "STAR", "")</f>
        <v/>
      </c>
      <c r="S194" s="337">
        <f t="array" ref="S194">IFERROR(INDEX(IM!$X$2:$X$595, MATCH(1, (IM!$F$2:$F$595=A194) * (ISNUMBER(SEARCH($D$1, IM!$AC$2:$AC$595))), 0)), "")</f>
        <v/>
      </c>
      <c r="T194" s="333">
        <f>IF(AND(X194&lt;&gt;"", Y194&lt;&gt;""), 2, IF(OR(X194&lt;&gt;"", Y194&lt;&gt;""), 1, 0))</f>
        <v/>
      </c>
      <c r="U194" s="333" t="n"/>
      <c r="V194" s="351">
        <f>IF(OR(R194="STAR", T194="", U194=""), T194,
"總數：" &amp; T194 &amp; CHAR(10) &amp;
"已維修：" &amp; U194 &amp; CHAR(10) &amp;
"未更換：" &amp; (T194 - U194))</f>
        <v/>
      </c>
      <c r="W194" s="338">
        <f>IF(VLOOKUP(A194,'0919門市清單主檔'!B:E,4,FALSE)=0,"",VLOOKUP(A194,'0919門市清單主檔'!B:E,4,FALSE))</f>
        <v/>
      </c>
      <c r="X194" s="230" t="inlineStr">
        <is>
          <t>8155001392</t>
        </is>
      </c>
      <c r="Y194" s="231" t="inlineStr">
        <is>
          <t>8155001295</t>
        </is>
      </c>
      <c r="Z194" s="231">
        <f>IF(T194&gt;0,"STAR","")</f>
        <v/>
      </c>
    </row>
    <row r="195" ht="15.75" customHeight="1" s="127">
      <c r="A195" s="165" t="n">
        <v>3957</v>
      </c>
      <c r="B195" s="166">
        <f>VLOOKUP(A195,'0919門市清單主檔'!B:C,2,FALSE)</f>
        <v/>
      </c>
      <c r="C195" s="167">
        <f>VLOOKUP($A195,'0919門市清單主檔'!B:V,20,FALSE)</f>
        <v/>
      </c>
      <c r="D195" s="168">
        <f>VLOOKUP($A195,'0919門市清單主檔'!B:V,21,FALSE)</f>
        <v/>
      </c>
      <c r="E195" s="169">
        <f>VLOOKUP(D195,區域表!A:B,2,FALSE)</f>
        <v/>
      </c>
      <c r="F195" s="170">
        <f>IFERROR(IF(VLOOKUP(A195,門市狀態!A:D,4,FALSE)=0,"",VLOOKUP(A195,門市狀態!A:D,4,FALSE)),"")</f>
        <v/>
      </c>
      <c r="G195" s="171" t="n"/>
      <c r="H195" s="172">
        <f>IF(I195&gt;0,(TEXT(I195,"yyyymmdd")&amp;$S$2&amp;A195&amp;$S$2&amp;B195&amp;$Q$2),"")</f>
        <v/>
      </c>
      <c r="I195" s="175">
        <f t="array" ref="I195">IF(AND(SUMPRODUCT((IM!$F$2:$F$1812=A195)*(ISNUMBER(SEARCH("PMQ2", IM!$AC$2:$AC$1812))))&gt;0), "PMQ2", "")</f>
        <v/>
      </c>
      <c r="J195" s="174">
        <f t="array" ref="J195">IFERROR(INDEX(IM!$AM$2:$AM$9964, MATCH(1, (IM!$F$2:$F$9964=A195) * (ISNUMBER(SEARCH($C$1, IM!$AC$2:$AC$9964))), 0)), "")</f>
        <v/>
      </c>
      <c r="K195" s="145">
        <f t="array" ref="K195">SUMPRODUCT((IM!$F$2:$F$9812=A195)*(IM!$AD$2:$AD$9812="O")*(ISNUMBER(SEARCH("PMQ2", IM!$AC$2:$AC$9812))))</f>
        <v/>
      </c>
      <c r="L195" s="208">
        <f t="array" ref="L195">IF(K195&gt;0,IFERROR(HYPERLINK("#'IM'!AC"&amp;MATCH(1,(IM!$F$1:$F$7512=A195)*(ISNUMBER(SEARCH("PMQ2",IM!$AC$1:$AC$7512))),0),"檢核"),"未登錄"),"")</f>
        <v/>
      </c>
      <c r="M195" s="347">
        <f>Q195&amp;IF(R195&lt;&gt;"",$P$2,"")&amp;R195</f>
        <v/>
      </c>
      <c r="N195" s="318">
        <f t="array" ref="N195">IF(AND(
    SUMPRODUCT(
        (IM!$F$2:$F$1812=A195) *
        ISNUMBER(SEARCH("HUB", IM!$AC$2:$AC$1812)) *
        (IM!$X$2:$X$1812&gt;=$A$1) *
        (IM!$X$2:$X$1812&lt;=$B$1)*(W195="HUB")
    ) &gt; 0
), "HUB", "")</f>
        <v/>
      </c>
      <c r="O195" s="349">
        <f>IF(I195="","未到店",
IF(AND(S195&gt;I195, R195="STAR", NOT(AND(G195&lt;&gt;"萊到店 WebPOS", Q195&lt;&gt;"EDC"))), "完工已補裝",
IF(AND(G195&lt;&gt;"萊到店 WebPOS", Q195&lt;&gt;"EDC"), "EDC異常",
IF(AND(W195="HUB", N195=""), "HUB異常",
IF(OR(AND(Z195="STAR", R195="STAR"), AND(Z195&lt;&gt;"STAR", R195="")), "已完工", "STAR異常")
))))</f>
        <v/>
      </c>
      <c r="P195" s="225">
        <f>(TEXT(I195,"yyyymmdd"))&amp;$S$2&amp;A195&amp;$S$2&amp;B195&amp;$Q$2</f>
        <v/>
      </c>
      <c r="Q195" s="335">
        <f t="array" ref="Q195">IF(AND(SUMPRODUCT((IM!$F$2:$F$1812=A195)*(ISNUMBER(SEARCH("EDC", IM!$AC$2:$AC$1812))))&gt;0), "EDC", "")</f>
        <v/>
      </c>
      <c r="R195" s="336">
        <f t="array" ref="R195">IF(AND(SUMPRODUCT((IM!$F$2:$F$1812=A195)*(ISNUMBER(SEARCH("STAR", IM!$AC$2:$AC$1812))))&gt;0), "STAR", "")</f>
        <v/>
      </c>
      <c r="S195" s="337">
        <f t="array" ref="S195">IFERROR(INDEX(IM!$X$2:$X$595, MATCH(1, (IM!$F$2:$F$595=A195) * (ISNUMBER(SEARCH($D$1, IM!$AC$2:$AC$595))), 0)), "")</f>
        <v/>
      </c>
      <c r="T195" s="333">
        <f>IF(AND(X195&lt;&gt;"", Y195&lt;&gt;""), 2, IF(OR(X195&lt;&gt;"", Y195&lt;&gt;""), 1, 0))</f>
        <v/>
      </c>
      <c r="U195" s="333" t="n"/>
      <c r="V195" s="351">
        <f>IF(OR(R195="STAR", T195="", U195=""), T195,
"總數：" &amp; T195 &amp; CHAR(10) &amp;
"已維修：" &amp; U195 &amp; CHAR(10) &amp;
"未更換：" &amp; (T195 - U195))</f>
        <v/>
      </c>
      <c r="W195" s="338">
        <f>IF(VLOOKUP(A195,'0919門市清單主檔'!B:E,4,FALSE)=0,"",VLOOKUP(A195,'0919門市清單主檔'!B:E,4,FALSE))</f>
        <v/>
      </c>
      <c r="X195" s="230" t="inlineStr">
        <is>
          <t>8155002322</t>
        </is>
      </c>
      <c r="Y195" s="231" t="inlineStr">
        <is>
          <t>8155002323</t>
        </is>
      </c>
      <c r="Z195" s="231">
        <f>IF(T195&gt;0,"STAR","")</f>
        <v/>
      </c>
    </row>
    <row r="196" ht="15.75" customHeight="1" s="127">
      <c r="A196" s="165" t="n">
        <v>3452</v>
      </c>
      <c r="B196" s="166">
        <f>VLOOKUP(A196,'0919門市清單主檔'!B:C,2,FALSE)</f>
        <v/>
      </c>
      <c r="C196" s="167">
        <f>VLOOKUP($A196,'0919門市清單主檔'!B:V,20,FALSE)</f>
        <v/>
      </c>
      <c r="D196" s="168">
        <f>VLOOKUP($A196,'0919門市清單主檔'!B:V,21,FALSE)</f>
        <v/>
      </c>
      <c r="E196" s="169">
        <f>VLOOKUP(D196,區域表!A:B,2,FALSE)</f>
        <v/>
      </c>
      <c r="F196" s="170">
        <f>IFERROR(IF(VLOOKUP(A196,門市狀態!A:D,4,FALSE)=0,"",VLOOKUP(A196,門市狀態!A:D,4,FALSE)),"")</f>
        <v/>
      </c>
      <c r="G196" s="171" t="n"/>
      <c r="H196" s="172">
        <f>IF(I196&gt;0,(TEXT(I196,"yyyymmdd")&amp;$S$2&amp;A196&amp;$S$2&amp;B196&amp;$Q$2),"")</f>
        <v/>
      </c>
      <c r="I196" s="175">
        <f t="array" ref="I196">IF(AND(SUMPRODUCT((IM!$F$2:$F$1812=A196)*(ISNUMBER(SEARCH("PMQ2", IM!$AC$2:$AC$1812))))&gt;0), "PMQ2", "")</f>
        <v/>
      </c>
      <c r="J196" s="174">
        <f t="array" ref="J196">IFERROR(INDEX(IM!$AM$2:$AM$9964, MATCH(1, (IM!$F$2:$F$9964=A196) * (ISNUMBER(SEARCH($C$1, IM!$AC$2:$AC$9964))), 0)), "")</f>
        <v/>
      </c>
      <c r="K196" s="145">
        <f t="array" ref="K196">SUMPRODUCT((IM!$F$2:$F$9812=A196)*(IM!$AD$2:$AD$9812="O")*(ISNUMBER(SEARCH("PMQ2", IM!$AC$2:$AC$9812))))</f>
        <v/>
      </c>
      <c r="L196" s="208">
        <f t="array" ref="L196">IF(K196&gt;0,IFERROR(HYPERLINK("#'IM'!AC"&amp;MATCH(1,(IM!$F$1:$F$7512=A196)*(ISNUMBER(SEARCH("PMQ2",IM!$AC$1:$AC$7512))),0),"檢核"),"未登錄"),"")</f>
        <v/>
      </c>
      <c r="M196" s="347">
        <f>Q196&amp;IF(R196&lt;&gt;"",$P$2,"")&amp;R196</f>
        <v/>
      </c>
      <c r="N196" s="318">
        <f t="array" ref="N196">IF(AND(
    SUMPRODUCT(
        (IM!$F$2:$F$1812=A196) *
        ISNUMBER(SEARCH("HUB", IM!$AC$2:$AC$1812)) *
        (IM!$X$2:$X$1812&gt;=$A$1) *
        (IM!$X$2:$X$1812&lt;=$B$1)*(W196="HUB")
    ) &gt; 0
), "HUB", "")</f>
        <v/>
      </c>
      <c r="O196" s="349">
        <f>IF(I196="","未到店",
IF(AND(S196&gt;I196, R196="STAR", NOT(AND(G196&lt;&gt;"萊到店 WebPOS", Q196&lt;&gt;"EDC"))), "完工已補裝",
IF(AND(G196&lt;&gt;"萊到店 WebPOS", Q196&lt;&gt;"EDC"), "EDC異常",
IF(AND(W196="HUB", N196=""), "HUB異常",
IF(OR(AND(Z196="STAR", R196="STAR"), AND(Z196&lt;&gt;"STAR", R196="")), "已完工", "STAR異常")
))))</f>
        <v/>
      </c>
      <c r="P196" s="225">
        <f>(TEXT(I196,"yyyymmdd"))&amp;$S$2&amp;A196&amp;$S$2&amp;B196&amp;$Q$2</f>
        <v/>
      </c>
      <c r="Q196" s="335">
        <f t="array" ref="Q196">IF(AND(SUMPRODUCT((IM!$F$2:$F$1812=A196)*(ISNUMBER(SEARCH("EDC", IM!$AC$2:$AC$1812))))&gt;0), "EDC", "")</f>
        <v/>
      </c>
      <c r="R196" s="336">
        <f t="array" ref="R196">IF(AND(SUMPRODUCT((IM!$F$2:$F$1812=A196)*(ISNUMBER(SEARCH("STAR", IM!$AC$2:$AC$1812))))&gt;0), "STAR", "")</f>
        <v/>
      </c>
      <c r="S196" s="337">
        <f t="array" ref="S196">IFERROR(INDEX(IM!$X$2:$X$595, MATCH(1, (IM!$F$2:$F$595=A196) * (ISNUMBER(SEARCH($D$1, IM!$AC$2:$AC$595))), 0)), "")</f>
        <v/>
      </c>
      <c r="T196" s="333">
        <f>IF(AND(X196&lt;&gt;"", Y196&lt;&gt;""), 2, IF(OR(X196&lt;&gt;"", Y196&lt;&gt;""), 1, 0))</f>
        <v/>
      </c>
      <c r="U196" s="333" t="n"/>
      <c r="V196" s="351">
        <f>IF(OR(R196="STAR", T196="", U196=""), T196,
"總數：" &amp; T196 &amp; CHAR(10) &amp;
"已維修：" &amp; U196 &amp; CHAR(10) &amp;
"未更換：" &amp; (T196 - U196))</f>
        <v/>
      </c>
      <c r="W196" s="338">
        <f>IF(VLOOKUP(A196,'0919門市清單主檔'!B:E,4,FALSE)=0,"",VLOOKUP(A196,'0919門市清單主檔'!B:E,4,FALSE))</f>
        <v/>
      </c>
      <c r="X196" s="230" t="inlineStr">
        <is>
          <t>8155000757</t>
        </is>
      </c>
      <c r="Y196" s="231" t="inlineStr">
        <is>
          <t>8155000758</t>
        </is>
      </c>
      <c r="Z196" s="231">
        <f>IF(T196&gt;0,"STAR","")</f>
        <v/>
      </c>
    </row>
    <row r="197" ht="15.75" customHeight="1" s="127">
      <c r="A197" s="165" t="n">
        <v>4218</v>
      </c>
      <c r="B197" s="166">
        <f>VLOOKUP(A197,'0919門市清單主檔'!B:C,2,FALSE)</f>
        <v/>
      </c>
      <c r="C197" s="167">
        <f>VLOOKUP($A197,'0919門市清單主檔'!B:V,20,FALSE)</f>
        <v/>
      </c>
      <c r="D197" s="168">
        <f>VLOOKUP($A197,'0919門市清單主檔'!B:V,21,FALSE)</f>
        <v/>
      </c>
      <c r="E197" s="169">
        <f>VLOOKUP(D197,區域表!A:B,2,FALSE)</f>
        <v/>
      </c>
      <c r="F197" s="170">
        <f>IFERROR(IF(VLOOKUP(A197,門市狀態!A:D,4,FALSE)=0,"",VLOOKUP(A197,門市狀態!A:D,4,FALSE)),"")</f>
        <v/>
      </c>
      <c r="G197" s="171" t="n"/>
      <c r="H197" s="172">
        <f>IF(I197&gt;0,(TEXT(I197,"yyyymmdd")&amp;$S$2&amp;A197&amp;$S$2&amp;B197&amp;$Q$2),"")</f>
        <v/>
      </c>
      <c r="I197" s="175">
        <f t="array" ref="I197">IF(AND(SUMPRODUCT((IM!$F$2:$F$1812=A197)*(ISNUMBER(SEARCH("PMQ2", IM!$AC$2:$AC$1812))))&gt;0), "PMQ2", "")</f>
        <v/>
      </c>
      <c r="J197" s="174">
        <f t="array" ref="J197">IFERROR(INDEX(IM!$AM$2:$AM$9964, MATCH(1, (IM!$F$2:$F$9964=A197) * (ISNUMBER(SEARCH($C$1, IM!$AC$2:$AC$9964))), 0)), "")</f>
        <v/>
      </c>
      <c r="K197" s="145">
        <f t="array" ref="K197">SUMPRODUCT((IM!$F$2:$F$9812=A197)*(IM!$AD$2:$AD$9812="O")*(ISNUMBER(SEARCH("PMQ2", IM!$AC$2:$AC$9812))))</f>
        <v/>
      </c>
      <c r="L197" s="208">
        <f t="array" ref="L197">IF(K197&gt;0,IFERROR(HYPERLINK("#'IM'!AC"&amp;MATCH(1,(IM!$F$1:$F$7512=A197)*(ISNUMBER(SEARCH("PMQ2",IM!$AC$1:$AC$7512))),0),"檢核"),"未登錄"),"")</f>
        <v/>
      </c>
      <c r="M197" s="347">
        <f>Q197&amp;IF(R197&lt;&gt;"",$P$2,"")&amp;R197</f>
        <v/>
      </c>
      <c r="N197" s="318">
        <f t="array" ref="N197">IF(AND(
    SUMPRODUCT(
        (IM!$F$2:$F$1812=A197) *
        ISNUMBER(SEARCH("HUB", IM!$AC$2:$AC$1812)) *
        (IM!$X$2:$X$1812&gt;=$A$1) *
        (IM!$X$2:$X$1812&lt;=$B$1)*(W197="HUB")
    ) &gt; 0
), "HUB", "")</f>
        <v/>
      </c>
      <c r="O197" s="349">
        <f>IF(I197="","未到店",
IF(AND(S197&gt;I197, R197="STAR", NOT(AND(G197&lt;&gt;"萊到店 WebPOS", Q197&lt;&gt;"EDC"))), "完工已補裝",
IF(AND(G197&lt;&gt;"萊到店 WebPOS", Q197&lt;&gt;"EDC"), "EDC異常",
IF(AND(W197="HUB", N197=""), "HUB異常",
IF(OR(AND(Z197="STAR", R197="STAR"), AND(Z197&lt;&gt;"STAR", R197="")), "已完工", "STAR異常")
))))</f>
        <v/>
      </c>
      <c r="P197" s="225">
        <f>(TEXT(I197,"yyyymmdd"))&amp;$S$2&amp;A197&amp;$S$2&amp;B197&amp;$Q$2</f>
        <v/>
      </c>
      <c r="Q197" s="335">
        <f t="array" ref="Q197">IF(AND(SUMPRODUCT((IM!$F$2:$F$1812=A197)*(ISNUMBER(SEARCH("EDC", IM!$AC$2:$AC$1812))))&gt;0), "EDC", "")</f>
        <v/>
      </c>
      <c r="R197" s="336">
        <f t="array" ref="R197">IF(AND(SUMPRODUCT((IM!$F$2:$F$1812=A197)*(ISNUMBER(SEARCH("STAR", IM!$AC$2:$AC$1812))))&gt;0), "STAR", "")</f>
        <v/>
      </c>
      <c r="S197" s="337">
        <f t="array" ref="S197">IFERROR(INDEX(IM!$X$2:$X$595, MATCH(1, (IM!$F$2:$F$595=A197) * (ISNUMBER(SEARCH($D$1, IM!$AC$2:$AC$595))), 0)), "")</f>
        <v/>
      </c>
      <c r="T197" s="333">
        <f>IF(AND(X197&lt;&gt;"", Y197&lt;&gt;""), 2, IF(OR(X197&lt;&gt;"", Y197&lt;&gt;""), 1, 0))</f>
        <v/>
      </c>
      <c r="U197" s="333" t="n"/>
      <c r="V197" s="351">
        <f>IF(OR(R197="STAR", T197="", U197=""), T197,
"總數：" &amp; T197 &amp; CHAR(10) &amp;
"已維修：" &amp; U197 &amp; CHAR(10) &amp;
"未更換：" &amp; (T197 - U197))</f>
        <v/>
      </c>
      <c r="W197" s="338">
        <f>IF(VLOOKUP(A197,'0919門市清單主檔'!B:E,4,FALSE)=0,"",VLOOKUP(A197,'0919門市清單主檔'!B:E,4,FALSE))</f>
        <v/>
      </c>
      <c r="Y197" s="231" t="inlineStr">
        <is>
          <t>8155001247</t>
        </is>
      </c>
      <c r="Z197" s="231">
        <f>IF(T197&gt;0,"STAR","")</f>
        <v/>
      </c>
    </row>
    <row r="198" ht="15.75" customHeight="1" s="127">
      <c r="A198" s="165" t="n">
        <v>3929</v>
      </c>
      <c r="B198" s="166">
        <f>VLOOKUP(A198,'0919門市清單主檔'!B:C,2,FALSE)</f>
        <v/>
      </c>
      <c r="C198" s="167">
        <f>VLOOKUP($A198,'0919門市清單主檔'!B:V,20,FALSE)</f>
        <v/>
      </c>
      <c r="D198" s="168">
        <f>VLOOKUP($A198,'0919門市清單主檔'!B:V,21,FALSE)</f>
        <v/>
      </c>
      <c r="E198" s="169">
        <f>VLOOKUP(D198,區域表!A:B,2,FALSE)</f>
        <v/>
      </c>
      <c r="F198" s="170">
        <f>IFERROR(IF(VLOOKUP(A198,門市狀態!A:D,4,FALSE)=0,"",VLOOKUP(A198,門市狀態!A:D,4,FALSE)),"")</f>
        <v/>
      </c>
      <c r="G198" s="171" t="n"/>
      <c r="H198" s="172">
        <f>IF(I198&gt;0,(TEXT(I198,"yyyymmdd")&amp;$S$2&amp;A198&amp;$S$2&amp;B198&amp;$Q$2),"")</f>
        <v/>
      </c>
      <c r="I198" s="175">
        <f t="array" ref="I198">IF(AND(SUMPRODUCT((IM!$F$2:$F$1812=A198)*(ISNUMBER(SEARCH("PMQ2", IM!$AC$2:$AC$1812))))&gt;0), "PMQ2", "")</f>
        <v/>
      </c>
      <c r="J198" s="174">
        <f t="array" ref="J198">IFERROR(INDEX(IM!$AM$2:$AM$9964, MATCH(1, (IM!$F$2:$F$9964=A198) * (ISNUMBER(SEARCH($C$1, IM!$AC$2:$AC$9964))), 0)), "")</f>
        <v/>
      </c>
      <c r="K198" s="145">
        <f t="array" ref="K198">SUMPRODUCT((IM!$F$2:$F$9812=A198)*(IM!$AD$2:$AD$9812="O")*(ISNUMBER(SEARCH("PMQ2", IM!$AC$2:$AC$9812))))</f>
        <v/>
      </c>
      <c r="L198" s="208">
        <f t="array" ref="L198">IF(K198&gt;0,IFERROR(HYPERLINK("#'IM'!AC"&amp;MATCH(1,(IM!$F$1:$F$7512=A198)*(ISNUMBER(SEARCH("PMQ2",IM!$AC$1:$AC$7512))),0),"檢核"),"未登錄"),"")</f>
        <v/>
      </c>
      <c r="M198" s="347">
        <f>Q198&amp;IF(R198&lt;&gt;"",$P$2,"")&amp;R198</f>
        <v/>
      </c>
      <c r="N198" s="318">
        <f t="array" ref="N198">IF(AND(
    SUMPRODUCT(
        (IM!$F$2:$F$1812=A198) *
        ISNUMBER(SEARCH("HUB", IM!$AC$2:$AC$1812)) *
        (IM!$X$2:$X$1812&gt;=$A$1) *
        (IM!$X$2:$X$1812&lt;=$B$1)*(W198="HUB")
    ) &gt; 0
), "HUB", "")</f>
        <v/>
      </c>
      <c r="O198" s="349">
        <f>IF(I198="","未到店",
IF(AND(S198&gt;I198, R198="STAR", NOT(AND(G198&lt;&gt;"萊到店 WebPOS", Q198&lt;&gt;"EDC"))), "完工已補裝",
IF(AND(G198&lt;&gt;"萊到店 WebPOS", Q198&lt;&gt;"EDC"), "EDC異常",
IF(AND(W198="HUB", N198=""), "HUB異常",
IF(OR(AND(Z198="STAR", R198="STAR"), AND(Z198&lt;&gt;"STAR", R198="")), "已完工", "STAR異常")
))))</f>
        <v/>
      </c>
      <c r="P198" s="225">
        <f>(TEXT(I198,"yyyymmdd"))&amp;$S$2&amp;A198&amp;$S$2&amp;B198&amp;$Q$2</f>
        <v/>
      </c>
      <c r="Q198" s="335">
        <f t="array" ref="Q198">IF(AND(SUMPRODUCT((IM!$F$2:$F$1812=A198)*(ISNUMBER(SEARCH("EDC", IM!$AC$2:$AC$1812))))&gt;0), "EDC", "")</f>
        <v/>
      </c>
      <c r="R198" s="336">
        <f t="array" ref="R198">IF(AND(SUMPRODUCT((IM!$F$2:$F$1812=A198)*(ISNUMBER(SEARCH("STAR", IM!$AC$2:$AC$1812))))&gt;0), "STAR", "")</f>
        <v/>
      </c>
      <c r="S198" s="337">
        <f t="array" ref="S198">IFERROR(INDEX(IM!$X$2:$X$595, MATCH(1, (IM!$F$2:$F$595=A198) * (ISNUMBER(SEARCH($D$1, IM!$AC$2:$AC$595))), 0)), "")</f>
        <v/>
      </c>
      <c r="T198" s="333">
        <f>IF(AND(X198&lt;&gt;"", Y198&lt;&gt;""), 2, IF(OR(X198&lt;&gt;"", Y198&lt;&gt;""), 1, 0))</f>
        <v/>
      </c>
      <c r="U198" s="333" t="n"/>
      <c r="V198" s="351">
        <f>IF(OR(R198="STAR", T198="", U198=""), T198,
"總數：" &amp; T198 &amp; CHAR(10) &amp;
"已維修：" &amp; U198 &amp; CHAR(10) &amp;
"未更換：" &amp; (T198 - U198))</f>
        <v/>
      </c>
      <c r="W198" s="338">
        <f>IF(VLOOKUP(A198,'0919門市清單主檔'!B:E,4,FALSE)=0,"",VLOOKUP(A198,'0919門市清單主檔'!B:E,4,FALSE))</f>
        <v/>
      </c>
      <c r="X198" s="230" t="inlineStr">
        <is>
          <t>8155001173</t>
        </is>
      </c>
      <c r="Y198" s="231" t="n"/>
      <c r="Z198" s="231">
        <f>IF(T198&gt;0,"STAR","")</f>
        <v/>
      </c>
    </row>
    <row r="199" ht="15.75" customHeight="1" s="127">
      <c r="A199" s="165" t="n">
        <v>4658</v>
      </c>
      <c r="B199" s="166">
        <f>VLOOKUP(A199,'0919門市清單主檔'!B:C,2,FALSE)</f>
        <v/>
      </c>
      <c r="C199" s="167">
        <f>VLOOKUP($A199,'0919門市清單主檔'!B:V,20,FALSE)</f>
        <v/>
      </c>
      <c r="D199" s="168">
        <f>VLOOKUP($A199,'0919門市清單主檔'!B:V,21,FALSE)</f>
        <v/>
      </c>
      <c r="E199" s="169">
        <f>VLOOKUP(D199,區域表!A:B,2,FALSE)</f>
        <v/>
      </c>
      <c r="F199" s="170">
        <f>IFERROR(IF(VLOOKUP(A199,門市狀態!A:D,4,FALSE)=0,"",VLOOKUP(A199,門市狀態!A:D,4,FALSE)),"")</f>
        <v/>
      </c>
      <c r="G199" s="171" t="n"/>
      <c r="H199" s="172">
        <f>IF(I199&gt;0,(TEXT(I199,"yyyymmdd")&amp;$S$2&amp;A199&amp;$S$2&amp;B199&amp;$Q$2),"")</f>
        <v/>
      </c>
      <c r="I199" s="175">
        <f t="array" ref="I199">IF(AND(SUMPRODUCT((IM!$F$2:$F$1812=A199)*(ISNUMBER(SEARCH("PMQ2", IM!$AC$2:$AC$1812))))&gt;0), "PMQ2", "")</f>
        <v/>
      </c>
      <c r="J199" s="174">
        <f t="array" ref="J199">IFERROR(INDEX(IM!$AM$2:$AM$9964, MATCH(1, (IM!$F$2:$F$9964=A199) * (ISNUMBER(SEARCH($C$1, IM!$AC$2:$AC$9964))), 0)), "")</f>
        <v/>
      </c>
      <c r="K199" s="145">
        <f t="array" ref="K199">SUMPRODUCT((IM!$F$2:$F$9812=A199)*(IM!$AD$2:$AD$9812="O")*(ISNUMBER(SEARCH("PMQ2", IM!$AC$2:$AC$9812))))</f>
        <v/>
      </c>
      <c r="L199" s="208">
        <f t="array" ref="L199">IF(K199&gt;0,IFERROR(HYPERLINK("#'IM'!AC"&amp;MATCH(1,(IM!$F$1:$F$7512=A199)*(ISNUMBER(SEARCH("PMQ2",IM!$AC$1:$AC$7512))),0),"檢核"),"未登錄"),"")</f>
        <v/>
      </c>
      <c r="M199" s="347">
        <f>Q199&amp;IF(R199&lt;&gt;"",$P$2,"")&amp;R199</f>
        <v/>
      </c>
      <c r="N199" s="318">
        <f t="array" ref="N199">IF(AND(
    SUMPRODUCT(
        (IM!$F$2:$F$1812=A199) *
        ISNUMBER(SEARCH("HUB", IM!$AC$2:$AC$1812)) *
        (IM!$X$2:$X$1812&gt;=$A$1) *
        (IM!$X$2:$X$1812&lt;=$B$1)*(W199="HUB")
    ) &gt; 0
), "HUB", "")</f>
        <v/>
      </c>
      <c r="O199" s="349">
        <f>IF(I199="","未到店",
IF(AND(S199&gt;I199, R199="STAR", NOT(AND(G199&lt;&gt;"萊到店 WebPOS", Q199&lt;&gt;"EDC"))), "完工已補裝",
IF(AND(G199&lt;&gt;"萊到店 WebPOS", Q199&lt;&gt;"EDC"), "EDC異常",
IF(AND(W199="HUB", N199=""), "HUB異常",
IF(OR(AND(Z199="STAR", R199="STAR"), AND(Z199&lt;&gt;"STAR", R199="")), "已完工", "STAR異常")
))))</f>
        <v/>
      </c>
      <c r="P199" s="225">
        <f>(TEXT(I199,"yyyymmdd"))&amp;$S$2&amp;A199&amp;$S$2&amp;B199&amp;$Q$2</f>
        <v/>
      </c>
      <c r="Q199" s="335">
        <f t="array" ref="Q199">IF(AND(SUMPRODUCT((IM!$F$2:$F$1812=A199)*(ISNUMBER(SEARCH("EDC", IM!$AC$2:$AC$1812))))&gt;0), "EDC", "")</f>
        <v/>
      </c>
      <c r="R199" s="336">
        <f t="array" ref="R199">IF(AND(SUMPRODUCT((IM!$F$2:$F$1812=A199)*(ISNUMBER(SEARCH("STAR", IM!$AC$2:$AC$1812))))&gt;0), "STAR", "")</f>
        <v/>
      </c>
      <c r="S199" s="337">
        <f t="array" ref="S199">IFERROR(INDEX(IM!$X$2:$X$595, MATCH(1, (IM!$F$2:$F$595=A199) * (ISNUMBER(SEARCH($D$1, IM!$AC$2:$AC$595))), 0)), "")</f>
        <v/>
      </c>
      <c r="T199" s="333">
        <f>IF(AND(X199&lt;&gt;"", Y199&lt;&gt;""), 2, IF(OR(X199&lt;&gt;"", Y199&lt;&gt;""), 1, 0))</f>
        <v/>
      </c>
      <c r="U199" s="333" t="n"/>
      <c r="V199" s="351">
        <f>IF(OR(R199="STAR", T199="", U199=""), T199,
"總數：" &amp; T199 &amp; CHAR(10) &amp;
"已維修：" &amp; U199 &amp; CHAR(10) &amp;
"未更換：" &amp; (T199 - U199))</f>
        <v/>
      </c>
      <c r="W199" s="338">
        <f>IF(VLOOKUP(A199,'0919門市清單主檔'!B:E,4,FALSE)=0,"",VLOOKUP(A199,'0919門市清單主檔'!B:E,4,FALSE))</f>
        <v/>
      </c>
      <c r="Y199" s="231" t="n"/>
      <c r="Z199" s="231">
        <f>IF(T199&gt;0,"STAR","")</f>
        <v/>
      </c>
    </row>
    <row r="200" ht="15.75" customHeight="1" s="127">
      <c r="A200" s="165" t="n">
        <v>3965</v>
      </c>
      <c r="B200" s="166">
        <f>VLOOKUP(A200,'0919門市清單主檔'!B:C,2,FALSE)</f>
        <v/>
      </c>
      <c r="C200" s="167">
        <f>VLOOKUP($A200,'0919門市清單主檔'!B:V,20,FALSE)</f>
        <v/>
      </c>
      <c r="D200" s="168">
        <f>VLOOKUP($A200,'0919門市清單主檔'!B:V,21,FALSE)</f>
        <v/>
      </c>
      <c r="E200" s="169">
        <f>VLOOKUP(D200,區域表!A:B,2,FALSE)</f>
        <v/>
      </c>
      <c r="F200" s="170">
        <f>IFERROR(IF(VLOOKUP(A200,門市狀態!A:D,4,FALSE)=0,"",VLOOKUP(A200,門市狀態!A:D,4,FALSE)),"")</f>
        <v/>
      </c>
      <c r="G200" s="171" t="n"/>
      <c r="H200" s="172">
        <f>IF(I200&gt;0,(TEXT(I200,"yyyymmdd")&amp;$S$2&amp;A200&amp;$S$2&amp;B200&amp;$Q$2),"")</f>
        <v/>
      </c>
      <c r="I200" s="175">
        <f t="array" ref="I200">IF(AND(SUMPRODUCT((IM!$F$2:$F$1812=A200)*(ISNUMBER(SEARCH("PMQ2", IM!$AC$2:$AC$1812))))&gt;0), "PMQ2", "")</f>
        <v/>
      </c>
      <c r="J200" s="174">
        <f t="array" ref="J200">IFERROR(INDEX(IM!$AM$2:$AM$9964, MATCH(1, (IM!$F$2:$F$9964=A200) * (ISNUMBER(SEARCH($C$1, IM!$AC$2:$AC$9964))), 0)), "")</f>
        <v/>
      </c>
      <c r="K200" s="145">
        <f t="array" ref="K200">SUMPRODUCT((IM!$F$2:$F$9812=A200)*(IM!$AD$2:$AD$9812="O")*(ISNUMBER(SEARCH("PMQ2", IM!$AC$2:$AC$9812))))</f>
        <v/>
      </c>
      <c r="L200" s="208">
        <f t="array" ref="L200">IF(K200&gt;0,IFERROR(HYPERLINK("#'IM'!AC"&amp;MATCH(1,(IM!$F$1:$F$7512=A200)*(ISNUMBER(SEARCH("PMQ2",IM!$AC$1:$AC$7512))),0),"檢核"),"未登錄"),"")</f>
        <v/>
      </c>
      <c r="M200" s="347">
        <f>Q200&amp;IF(R200&lt;&gt;"",$P$2,"")&amp;R200</f>
        <v/>
      </c>
      <c r="N200" s="318">
        <f t="array" ref="N200">IF(AND(
    SUMPRODUCT(
        (IM!$F$2:$F$1812=A200) *
        ISNUMBER(SEARCH("HUB", IM!$AC$2:$AC$1812)) *
        (IM!$X$2:$X$1812&gt;=$A$1) *
        (IM!$X$2:$X$1812&lt;=$B$1)*(W200="HUB")
    ) &gt; 0
), "HUB", "")</f>
        <v/>
      </c>
      <c r="O200" s="349">
        <f>IF(I200="","未到店",
IF(AND(S200&gt;I200, R200="STAR", NOT(AND(G200&lt;&gt;"萊到店 WebPOS", Q200&lt;&gt;"EDC"))), "完工已補裝",
IF(AND(G200&lt;&gt;"萊到店 WebPOS", Q200&lt;&gt;"EDC"), "EDC異常",
IF(AND(W200="HUB", N200=""), "HUB異常",
IF(OR(AND(Z200="STAR", R200="STAR"), AND(Z200&lt;&gt;"STAR", R200="")), "已完工", "STAR異常")
))))</f>
        <v/>
      </c>
      <c r="P200" s="225">
        <f>(TEXT(I200,"yyyymmdd"))&amp;$S$2&amp;A200&amp;$S$2&amp;B200&amp;$Q$2</f>
        <v/>
      </c>
      <c r="Q200" s="335">
        <f t="array" ref="Q200">IF(AND(SUMPRODUCT((IM!$F$2:$F$1812=A200)*(ISNUMBER(SEARCH("EDC", IM!$AC$2:$AC$1812))))&gt;0), "EDC", "")</f>
        <v/>
      </c>
      <c r="R200" s="336">
        <f t="array" ref="R200">IF(AND(SUMPRODUCT((IM!$F$2:$F$1812=A200)*(ISNUMBER(SEARCH("STAR", IM!$AC$2:$AC$1812))))&gt;0), "STAR", "")</f>
        <v/>
      </c>
      <c r="S200" s="337">
        <f t="array" ref="S200">IFERROR(INDEX(IM!$X$2:$X$595, MATCH(1, (IM!$F$2:$F$595=A200) * (ISNUMBER(SEARCH($D$1, IM!$AC$2:$AC$595))), 0)), "")</f>
        <v/>
      </c>
      <c r="T200" s="333">
        <f>IF(AND(X200&lt;&gt;"", Y200&lt;&gt;""), 2, IF(OR(X200&lt;&gt;"", Y200&lt;&gt;""), 1, 0))</f>
        <v/>
      </c>
      <c r="U200" s="333" t="n"/>
      <c r="V200" s="351">
        <f>IF(OR(R200="STAR", T200="", U200=""), T200,
"總數：" &amp; T200 &amp; CHAR(10) &amp;
"已維修：" &amp; U200 &amp; CHAR(10) &amp;
"未更換：" &amp; (T200 - U200))</f>
        <v/>
      </c>
      <c r="W200" s="338">
        <f>IF(VLOOKUP(A200,'0919門市清單主檔'!B:E,4,FALSE)=0,"",VLOOKUP(A200,'0919門市清單主檔'!B:E,4,FALSE))</f>
        <v/>
      </c>
      <c r="X200" s="230" t="inlineStr">
        <is>
          <t>8155002609</t>
        </is>
      </c>
      <c r="Y200" s="231" t="inlineStr">
        <is>
          <t>8155002610</t>
        </is>
      </c>
      <c r="Z200" s="231">
        <f>IF(T200&gt;0,"STAR","")</f>
        <v/>
      </c>
    </row>
    <row r="201" ht="15.75" customHeight="1" s="127">
      <c r="A201" s="165" t="n">
        <v>5101</v>
      </c>
      <c r="B201" s="166">
        <f>VLOOKUP(A201,'0919門市清單主檔'!B:C,2,FALSE)</f>
        <v/>
      </c>
      <c r="C201" s="167">
        <f>VLOOKUP($A201,'0919門市清單主檔'!B:V,20,FALSE)</f>
        <v/>
      </c>
      <c r="D201" s="168">
        <f>VLOOKUP($A201,'0919門市清單主檔'!B:V,21,FALSE)</f>
        <v/>
      </c>
      <c r="E201" s="169">
        <f>VLOOKUP(D201,區域表!A:B,2,FALSE)</f>
        <v/>
      </c>
      <c r="F201" s="170">
        <f>IFERROR(IF(VLOOKUP(A201,門市狀態!A:D,4,FALSE)=0,"",VLOOKUP(A201,門市狀態!A:D,4,FALSE)),"")</f>
        <v/>
      </c>
      <c r="G201" s="171" t="n"/>
      <c r="H201" s="172">
        <f>IF(I201&gt;0,(TEXT(I201,"yyyymmdd")&amp;$S$2&amp;A201&amp;$S$2&amp;B201&amp;$Q$2),"")</f>
        <v/>
      </c>
      <c r="I201" s="175">
        <f t="array" ref="I201">IF(AND(SUMPRODUCT((IM!$F$2:$F$1812=A201)*(ISNUMBER(SEARCH("PMQ2", IM!$AC$2:$AC$1812))))&gt;0), "PMQ2", "")</f>
        <v/>
      </c>
      <c r="J201" s="174">
        <f t="array" ref="J201">IFERROR(INDEX(IM!$AM$2:$AM$9964, MATCH(1, (IM!$F$2:$F$9964=A201) * (ISNUMBER(SEARCH($C$1, IM!$AC$2:$AC$9964))), 0)), "")</f>
        <v/>
      </c>
      <c r="K201" s="145">
        <f t="array" ref="K201">SUMPRODUCT((IM!$F$2:$F$9812=A201)*(IM!$AD$2:$AD$9812="O")*(ISNUMBER(SEARCH("PMQ2", IM!$AC$2:$AC$9812))))</f>
        <v/>
      </c>
      <c r="L201" s="208">
        <f t="array" ref="L201">IF(K201&gt;0,IFERROR(HYPERLINK("#'IM'!AC"&amp;MATCH(1,(IM!$F$1:$F$7512=A201)*(ISNUMBER(SEARCH("PMQ2",IM!$AC$1:$AC$7512))),0),"檢核"),"未登錄"),"")</f>
        <v/>
      </c>
      <c r="M201" s="347">
        <f>Q201&amp;IF(R201&lt;&gt;"",$P$2,"")&amp;R201</f>
        <v/>
      </c>
      <c r="N201" s="318">
        <f t="array" ref="N201">IF(AND(
    SUMPRODUCT(
        (IM!$F$2:$F$1812=A201) *
        ISNUMBER(SEARCH("HUB", IM!$AC$2:$AC$1812)) *
        (IM!$X$2:$X$1812&gt;=$A$1) *
        (IM!$X$2:$X$1812&lt;=$B$1)*(W201="HUB")
    ) &gt; 0
), "HUB", "")</f>
        <v/>
      </c>
      <c r="O201" s="349">
        <f>IF(I201="","未到店",
IF(AND(S201&gt;I201, R201="STAR", NOT(AND(G201&lt;&gt;"萊到店 WebPOS", Q201&lt;&gt;"EDC"))), "完工已補裝",
IF(AND(G201&lt;&gt;"萊到店 WebPOS", Q201&lt;&gt;"EDC"), "EDC異常",
IF(AND(W201="HUB", N201=""), "HUB異常",
IF(OR(AND(Z201="STAR", R201="STAR"), AND(Z201&lt;&gt;"STAR", R201="")), "已完工", "STAR異常")
))))</f>
        <v/>
      </c>
      <c r="P201" s="225">
        <f>(TEXT(I201,"yyyymmdd"))&amp;$S$2&amp;A201&amp;$S$2&amp;B201&amp;$Q$2</f>
        <v/>
      </c>
      <c r="Q201" s="335">
        <f t="array" ref="Q201">IF(AND(SUMPRODUCT((IM!$F$2:$F$1812=A201)*(ISNUMBER(SEARCH("EDC", IM!$AC$2:$AC$1812))))&gt;0), "EDC", "")</f>
        <v/>
      </c>
      <c r="R201" s="336">
        <f t="array" ref="R201">IF(AND(SUMPRODUCT((IM!$F$2:$F$1812=A201)*(ISNUMBER(SEARCH("STAR", IM!$AC$2:$AC$1812))))&gt;0), "STAR", "")</f>
        <v/>
      </c>
      <c r="S201" s="337">
        <f t="array" ref="S201">IFERROR(INDEX(IM!$X$2:$X$595, MATCH(1, (IM!$F$2:$F$595=A201) * (ISNUMBER(SEARCH($D$1, IM!$AC$2:$AC$595))), 0)), "")</f>
        <v/>
      </c>
      <c r="T201" s="333">
        <f>IF(AND(X201&lt;&gt;"", Y201&lt;&gt;""), 2, IF(OR(X201&lt;&gt;"", Y201&lt;&gt;""), 1, 0))</f>
        <v/>
      </c>
      <c r="U201" s="333" t="n"/>
      <c r="V201" s="351">
        <f>IF(OR(R201="STAR", T201="", U201=""), T201,
"總數：" &amp; T201 &amp; CHAR(10) &amp;
"已維修：" &amp; U201 &amp; CHAR(10) &amp;
"未更換：" &amp; (T201 - U201))</f>
        <v/>
      </c>
      <c r="W201" s="338">
        <f>IF(VLOOKUP(A201,'0919門市清單主檔'!B:E,4,FALSE)=0,"",VLOOKUP(A201,'0919門市清單主檔'!B:E,4,FALSE))</f>
        <v/>
      </c>
      <c r="Y201" s="231" t="n"/>
      <c r="Z201" s="231">
        <f>IF(T201&gt;0,"STAR","")</f>
        <v/>
      </c>
    </row>
    <row r="202" ht="15.75" customHeight="1" s="127">
      <c r="A202" s="165" t="n">
        <v>4154</v>
      </c>
      <c r="B202" s="166">
        <f>VLOOKUP(A202,'0919門市清單主檔'!B:C,2,FALSE)</f>
        <v/>
      </c>
      <c r="C202" s="167">
        <f>VLOOKUP($A202,'0919門市清單主檔'!B:V,20,FALSE)</f>
        <v/>
      </c>
      <c r="D202" s="168">
        <f>VLOOKUP($A202,'0919門市清單主檔'!B:V,21,FALSE)</f>
        <v/>
      </c>
      <c r="E202" s="169">
        <f>VLOOKUP(D202,區域表!A:B,2,FALSE)</f>
        <v/>
      </c>
      <c r="F202" s="170">
        <f>IFERROR(IF(VLOOKUP(A202,門市狀態!A:D,4,FALSE)=0,"",VLOOKUP(A202,門市狀態!A:D,4,FALSE)),"")</f>
        <v/>
      </c>
      <c r="G202" s="171" t="n"/>
      <c r="H202" s="172">
        <f>IF(I202&gt;0,(TEXT(I202,"yyyymmdd")&amp;$S$2&amp;A202&amp;$S$2&amp;B202&amp;$Q$2),"")</f>
        <v/>
      </c>
      <c r="I202" s="175">
        <f t="array" ref="I202">IF(AND(SUMPRODUCT((IM!$F$2:$F$1812=A202)*(ISNUMBER(SEARCH("PMQ2", IM!$AC$2:$AC$1812))))&gt;0), "PMQ2", "")</f>
        <v/>
      </c>
      <c r="J202" s="174">
        <f t="array" ref="J202">IFERROR(INDEX(IM!$AM$2:$AM$9964, MATCH(1, (IM!$F$2:$F$9964=A202) * (ISNUMBER(SEARCH($C$1, IM!$AC$2:$AC$9964))), 0)), "")</f>
        <v/>
      </c>
      <c r="K202" s="145">
        <f t="array" ref="K202">SUMPRODUCT((IM!$F$2:$F$9812=A202)*(IM!$AD$2:$AD$9812="O")*(ISNUMBER(SEARCH("PMQ2", IM!$AC$2:$AC$9812))))</f>
        <v/>
      </c>
      <c r="L202" s="208">
        <f t="array" ref="L202">IF(K202&gt;0,IFERROR(HYPERLINK("#'IM'!AC"&amp;MATCH(1,(IM!$F$1:$F$7512=A202)*(ISNUMBER(SEARCH("PMQ2",IM!$AC$1:$AC$7512))),0),"檢核"),"未登錄"),"")</f>
        <v/>
      </c>
      <c r="M202" s="347">
        <f>Q202&amp;IF(R202&lt;&gt;"",$P$2,"")&amp;R202</f>
        <v/>
      </c>
      <c r="N202" s="318">
        <f t="array" ref="N202">IF(AND(
    SUMPRODUCT(
        (IM!$F$2:$F$1812=A202) *
        ISNUMBER(SEARCH("HUB", IM!$AC$2:$AC$1812)) *
        (IM!$X$2:$X$1812&gt;=$A$1) *
        (IM!$X$2:$X$1812&lt;=$B$1)*(W202="HUB")
    ) &gt; 0
), "HUB", "")</f>
        <v/>
      </c>
      <c r="O202" s="349">
        <f>IF(I202="","未到店",
IF(AND(S202&gt;I202, R202="STAR", NOT(AND(G202&lt;&gt;"萊到店 WebPOS", Q202&lt;&gt;"EDC"))), "完工已補裝",
IF(AND(G202&lt;&gt;"萊到店 WebPOS", Q202&lt;&gt;"EDC"), "EDC異常",
IF(AND(W202="HUB", N202=""), "HUB異常",
IF(OR(AND(Z202="STAR", R202="STAR"), AND(Z202&lt;&gt;"STAR", R202="")), "已完工", "STAR異常")
))))</f>
        <v/>
      </c>
      <c r="P202" s="225">
        <f>(TEXT(I202,"yyyymmdd"))&amp;$S$2&amp;A202&amp;$S$2&amp;B202&amp;$Q$2</f>
        <v/>
      </c>
      <c r="Q202" s="335">
        <f t="array" ref="Q202">IF(AND(SUMPRODUCT((IM!$F$2:$F$1812=A202)*(ISNUMBER(SEARCH("EDC", IM!$AC$2:$AC$1812))))&gt;0), "EDC", "")</f>
        <v/>
      </c>
      <c r="R202" s="336">
        <f t="array" ref="R202">IF(AND(SUMPRODUCT((IM!$F$2:$F$1812=A202)*(ISNUMBER(SEARCH("STAR", IM!$AC$2:$AC$1812))))&gt;0), "STAR", "")</f>
        <v/>
      </c>
      <c r="S202" s="337">
        <f t="array" ref="S202">IFERROR(INDEX(IM!$X$2:$X$595, MATCH(1, (IM!$F$2:$F$595=A202) * (ISNUMBER(SEARCH($D$1, IM!$AC$2:$AC$595))), 0)), "")</f>
        <v/>
      </c>
      <c r="T202" s="333">
        <f>IF(AND(X202&lt;&gt;"", Y202&lt;&gt;""), 2, IF(OR(X202&lt;&gt;"", Y202&lt;&gt;""), 1, 0))</f>
        <v/>
      </c>
      <c r="U202" s="333" t="n"/>
      <c r="V202" s="351">
        <f>IF(OR(R202="STAR", T202="", U202=""), T202,
"總數：" &amp; T202 &amp; CHAR(10) &amp;
"已維修：" &amp; U202 &amp; CHAR(10) &amp;
"未更換：" &amp; (T202 - U202))</f>
        <v/>
      </c>
      <c r="W202" s="338">
        <f>IF(VLOOKUP(A202,'0919門市清單主檔'!B:E,4,FALSE)=0,"",VLOOKUP(A202,'0919門市清單主檔'!B:E,4,FALSE))</f>
        <v/>
      </c>
      <c r="X202" s="230" t="inlineStr">
        <is>
          <t>8155000649</t>
        </is>
      </c>
      <c r="Y202" s="231" t="inlineStr">
        <is>
          <t>8155000817</t>
        </is>
      </c>
      <c r="Z202" s="231">
        <f>IF(T202&gt;0,"STAR","")</f>
        <v/>
      </c>
    </row>
    <row r="203" ht="15.75" customHeight="1" s="127">
      <c r="A203" s="165" t="inlineStr">
        <is>
          <t>L519</t>
        </is>
      </c>
      <c r="B203" s="166">
        <f>VLOOKUP(A203,'0919門市清單主檔'!B:C,2,FALSE)</f>
        <v/>
      </c>
      <c r="C203" s="167">
        <f>VLOOKUP($A203,'0919門市清單主檔'!B:V,20,FALSE)</f>
        <v/>
      </c>
      <c r="D203" s="168">
        <f>VLOOKUP($A203,'0919門市清單主檔'!B:V,21,FALSE)</f>
        <v/>
      </c>
      <c r="E203" s="169">
        <f>VLOOKUP(D203,區域表!A:B,2,FALSE)</f>
        <v/>
      </c>
      <c r="F203" s="170">
        <f>IFERROR(IF(VLOOKUP(A203,門市狀態!A:D,4,FALSE)=0,"",VLOOKUP(A203,門市狀態!A:D,4,FALSE)),"")</f>
        <v/>
      </c>
      <c r="G203" s="171" t="inlineStr">
        <is>
          <t>萊到店 WebPOS</t>
        </is>
      </c>
      <c r="H203" s="172">
        <f>IF(I203&gt;0,(TEXT(I203,"yyyymmdd")&amp;$S$2&amp;A203&amp;$S$2&amp;B203&amp;$Q$2),"")</f>
        <v/>
      </c>
      <c r="I203" s="175">
        <f t="array" ref="I203">IF(AND(SUMPRODUCT((IM!$F$2:$F$1812=A203)*(ISNUMBER(SEARCH("PMQ2", IM!$AC$2:$AC$1812))))&gt;0), "PMQ2", "")</f>
        <v/>
      </c>
      <c r="J203" s="174">
        <f t="array" ref="J203">IFERROR(INDEX(IM!$AM$2:$AM$9964, MATCH(1, (IM!$F$2:$F$9964=A203) * (ISNUMBER(SEARCH($C$1, IM!$AC$2:$AC$9964))), 0)), "")</f>
        <v/>
      </c>
      <c r="K203" s="145">
        <f t="array" ref="K203">SUMPRODUCT((IM!$F$2:$F$9812=A203)*(IM!$AD$2:$AD$9812="O")*(ISNUMBER(SEARCH("PMQ2", IM!$AC$2:$AC$9812))))</f>
        <v/>
      </c>
      <c r="L203" s="208">
        <f t="array" ref="L203">IF(K203&gt;0,IFERROR(HYPERLINK("#'IM'!AC"&amp;MATCH(1,(IM!$F$1:$F$7512=A203)*(ISNUMBER(SEARCH("PMQ2",IM!$AC$1:$AC$7512))),0),"檢核"),"未登錄"),"")</f>
        <v/>
      </c>
      <c r="M203" s="347">
        <f>Q203&amp;IF(R203&lt;&gt;"",$P$2,"")&amp;R203</f>
        <v/>
      </c>
      <c r="N203" s="318">
        <f t="array" ref="N203">IF(AND(
    SUMPRODUCT(
        (IM!$F$2:$F$1812=A203) *
        ISNUMBER(SEARCH("HUB", IM!$AC$2:$AC$1812)) *
        (IM!$X$2:$X$1812&gt;=$A$1) *
        (IM!$X$2:$X$1812&lt;=$B$1)*(W203="HUB")
    ) &gt; 0
), "HUB", "")</f>
        <v/>
      </c>
      <c r="O203" s="349">
        <f>IF(I203="","未到店",
IF(AND(S203&gt;I203, R203="STAR", NOT(AND(G203&lt;&gt;"萊到店 WebPOS", Q203&lt;&gt;"EDC"))), "完工已補裝",
IF(AND(G203&lt;&gt;"萊到店 WebPOS", Q203&lt;&gt;"EDC"), "EDC異常",
IF(AND(W203="HUB", N203=""), "HUB異常",
IF(OR(AND(Z203="STAR", R203="STAR"), AND(Z203&lt;&gt;"STAR", R203="")), "已完工", "STAR異常")
))))</f>
        <v/>
      </c>
      <c r="P203" s="225">
        <f>(TEXT(I203,"yyyymmdd"))&amp;$S$2&amp;A203&amp;$S$2&amp;B203&amp;$Q$2</f>
        <v/>
      </c>
      <c r="Q203" s="335">
        <f t="array" ref="Q203">IF(AND(SUMPRODUCT((IM!$F$2:$F$1812=A203)*(ISNUMBER(SEARCH("EDC", IM!$AC$2:$AC$1812))))&gt;0), "EDC", "")</f>
        <v/>
      </c>
      <c r="R203" s="336">
        <f t="array" ref="R203">IF(AND(SUMPRODUCT((IM!$F$2:$F$1812=A203)*(ISNUMBER(SEARCH("STAR", IM!$AC$2:$AC$1812))))&gt;0), "STAR", "")</f>
        <v/>
      </c>
      <c r="S203" s="337">
        <f t="array" ref="S203">IFERROR(INDEX(IM!$X$2:$X$595, MATCH(1, (IM!$F$2:$F$595=A203) * (ISNUMBER(SEARCH($D$1, IM!$AC$2:$AC$595))), 0)), "")</f>
        <v/>
      </c>
      <c r="T203" s="333">
        <f>IF(AND(X203&lt;&gt;"", Y203&lt;&gt;""), 2, IF(OR(X203&lt;&gt;"", Y203&lt;&gt;""), 1, 0))</f>
        <v/>
      </c>
      <c r="U203" s="333" t="n"/>
      <c r="V203" s="351">
        <f>IF(OR(R203="STAR", T203="", U203=""), T203,
"總數：" &amp; T203 &amp; CHAR(10) &amp;
"已維修：" &amp; U203 &amp; CHAR(10) &amp;
"未更換：" &amp; (T203 - U203))</f>
        <v/>
      </c>
      <c r="W203" s="338">
        <f>IF(VLOOKUP(A203,'0919門市清單主檔'!B:E,4,FALSE)=0,"",VLOOKUP(A203,'0919門市清單主檔'!B:E,4,FALSE))</f>
        <v/>
      </c>
      <c r="Y203" s="231" t="n"/>
      <c r="Z203" s="231">
        <f>IF(T203&gt;0,"STAR","")</f>
        <v/>
      </c>
    </row>
    <row r="204" ht="15.75" customHeight="1" s="127">
      <c r="A204" s="165" t="inlineStr">
        <is>
          <t>L551</t>
        </is>
      </c>
      <c r="B204" s="166">
        <f>VLOOKUP(A204,'0919門市清單主檔'!B:C,2,FALSE)</f>
        <v/>
      </c>
      <c r="C204" s="167">
        <f>VLOOKUP($A204,'0919門市清單主檔'!B:V,20,FALSE)</f>
        <v/>
      </c>
      <c r="D204" s="168">
        <f>VLOOKUP($A204,'0919門市清單主檔'!B:V,21,FALSE)</f>
        <v/>
      </c>
      <c r="E204" s="169">
        <f>VLOOKUP(D204,區域表!A:B,2,FALSE)</f>
        <v/>
      </c>
      <c r="F204" s="170">
        <f>IFERROR(IF(VLOOKUP(A204,門市狀態!A:D,4,FALSE)=0,"",VLOOKUP(A204,門市狀態!A:D,4,FALSE)),"")</f>
        <v/>
      </c>
      <c r="G204" s="171" t="inlineStr">
        <is>
          <t>萊到店 WebPOS</t>
        </is>
      </c>
      <c r="H204" s="172">
        <f>IF(I204&gt;0,(TEXT(I204,"yyyymmdd")&amp;$S$2&amp;A204&amp;$S$2&amp;B204&amp;$Q$2),"")</f>
        <v/>
      </c>
      <c r="I204" s="175">
        <f t="array" ref="I204">IF(AND(SUMPRODUCT((IM!$F$2:$F$1812=A204)*(ISNUMBER(SEARCH("PMQ2", IM!$AC$2:$AC$1812))))&gt;0), "PMQ2", "")</f>
        <v/>
      </c>
      <c r="J204" s="174">
        <f t="array" ref="J204">IFERROR(INDEX(IM!$AM$2:$AM$9964, MATCH(1, (IM!$F$2:$F$9964=A204) * (ISNUMBER(SEARCH($C$1, IM!$AC$2:$AC$9964))), 0)), "")</f>
        <v/>
      </c>
      <c r="K204" s="145">
        <f t="array" ref="K204">SUMPRODUCT((IM!$F$2:$F$9812=A204)*(IM!$AD$2:$AD$9812="O")*(ISNUMBER(SEARCH("PMQ2", IM!$AC$2:$AC$9812))))</f>
        <v/>
      </c>
      <c r="L204" s="208">
        <f t="array" ref="L204">IF(K204&gt;0,IFERROR(HYPERLINK("#'IM'!AC"&amp;MATCH(1,(IM!$F$1:$F$7512=A204)*(ISNUMBER(SEARCH("PMQ2",IM!$AC$1:$AC$7512))),0),"檢核"),"未登錄"),"")</f>
        <v/>
      </c>
      <c r="M204" s="347">
        <f>Q204&amp;IF(R204&lt;&gt;"",$P$2,"")&amp;R204</f>
        <v/>
      </c>
      <c r="N204" s="318">
        <f t="array" ref="N204">IF(AND(
    SUMPRODUCT(
        (IM!$F$2:$F$1812=A204) *
        ISNUMBER(SEARCH("HUB", IM!$AC$2:$AC$1812)) *
        (IM!$X$2:$X$1812&gt;=$A$1) *
        (IM!$X$2:$X$1812&lt;=$B$1)*(W204="HUB")
    ) &gt; 0
), "HUB", "")</f>
        <v/>
      </c>
      <c r="O204" s="349">
        <f>IF(I204="","未到店",
IF(AND(S204&gt;I204, R204="STAR", NOT(AND(G204&lt;&gt;"萊到店 WebPOS", Q204&lt;&gt;"EDC"))), "完工已補裝",
IF(AND(G204&lt;&gt;"萊到店 WebPOS", Q204&lt;&gt;"EDC"), "EDC異常",
IF(AND(W204="HUB", N204=""), "HUB異常",
IF(OR(AND(Z204="STAR", R204="STAR"), AND(Z204&lt;&gt;"STAR", R204="")), "已完工", "STAR異常")
))))</f>
        <v/>
      </c>
      <c r="P204" s="225">
        <f>(TEXT(I204,"yyyymmdd"))&amp;$S$2&amp;A204&amp;$S$2&amp;B204&amp;$Q$2</f>
        <v/>
      </c>
      <c r="Q204" s="335">
        <f t="array" ref="Q204">IF(AND(SUMPRODUCT((IM!$F$2:$F$1812=A204)*(ISNUMBER(SEARCH("EDC", IM!$AC$2:$AC$1812))))&gt;0), "EDC", "")</f>
        <v/>
      </c>
      <c r="R204" s="336">
        <f t="array" ref="R204">IF(AND(SUMPRODUCT((IM!$F$2:$F$1812=A204)*(ISNUMBER(SEARCH("STAR", IM!$AC$2:$AC$1812))))&gt;0), "STAR", "")</f>
        <v/>
      </c>
      <c r="S204" s="337">
        <f t="array" ref="S204">IFERROR(INDEX(IM!$X$2:$X$595, MATCH(1, (IM!$F$2:$F$595=A204) * (ISNUMBER(SEARCH($D$1, IM!$AC$2:$AC$595))), 0)), "")</f>
        <v/>
      </c>
      <c r="T204" s="333">
        <f>IF(AND(X204&lt;&gt;"", Y204&lt;&gt;""), 2, IF(OR(X204&lt;&gt;"", Y204&lt;&gt;""), 1, 0))</f>
        <v/>
      </c>
      <c r="U204" s="333" t="n"/>
      <c r="V204" s="351">
        <f>IF(OR(R204="STAR", T204="", U204=""), T204,
"總數：" &amp; T204 &amp; CHAR(10) &amp;
"已維修：" &amp; U204 &amp; CHAR(10) &amp;
"未更換：" &amp; (T204 - U204))</f>
        <v/>
      </c>
      <c r="W204" s="338">
        <f>IF(VLOOKUP(A204,'0919門市清單主檔'!B:E,4,FALSE)=0,"",VLOOKUP(A204,'0919門市清單主檔'!B:E,4,FALSE))</f>
        <v/>
      </c>
      <c r="Y204" s="231" t="n"/>
      <c r="Z204" s="231">
        <f>IF(T204&gt;0,"STAR","")</f>
        <v/>
      </c>
    </row>
    <row r="205" ht="15.75" customHeight="1" s="127">
      <c r="A205" s="165" t="n">
        <v>2746</v>
      </c>
      <c r="B205" s="166">
        <f>VLOOKUP(A205,'0919門市清單主檔'!B:C,2,FALSE)</f>
        <v/>
      </c>
      <c r="C205" s="167">
        <f>VLOOKUP($A205,'0919門市清單主檔'!B:V,20,FALSE)</f>
        <v/>
      </c>
      <c r="D205" s="168">
        <f>VLOOKUP($A205,'0919門市清單主檔'!B:V,21,FALSE)</f>
        <v/>
      </c>
      <c r="E205" s="169">
        <f>VLOOKUP(D205,區域表!A:B,2,FALSE)</f>
        <v/>
      </c>
      <c r="F205" s="170">
        <f>IFERROR(IF(VLOOKUP(A205,門市狀態!A:D,4,FALSE)=0,"",VLOOKUP(A205,門市狀態!A:D,4,FALSE)),"")</f>
        <v/>
      </c>
      <c r="G205" s="171" t="n"/>
      <c r="H205" s="172">
        <f>IF(I205&gt;0,(TEXT(I205,"yyyymmdd")&amp;$S$2&amp;A205&amp;$S$2&amp;B205&amp;$Q$2),"")</f>
        <v/>
      </c>
      <c r="I205" s="175">
        <f t="array" ref="I205">IF(AND(SUMPRODUCT((IM!$F$2:$F$1812=A205)*(ISNUMBER(SEARCH("PMQ2", IM!$AC$2:$AC$1812))))&gt;0), "PMQ2", "")</f>
        <v/>
      </c>
      <c r="J205" s="174">
        <f t="array" ref="J205">IFERROR(INDEX(IM!$AM$2:$AM$9964, MATCH(1, (IM!$F$2:$F$9964=A205) * (ISNUMBER(SEARCH($C$1, IM!$AC$2:$AC$9964))), 0)), "")</f>
        <v/>
      </c>
      <c r="K205" s="145">
        <f t="array" ref="K205">SUMPRODUCT((IM!$F$2:$F$9812=A205)*(IM!$AD$2:$AD$9812="O")*(ISNUMBER(SEARCH("PMQ2", IM!$AC$2:$AC$9812))))</f>
        <v/>
      </c>
      <c r="L205" s="208">
        <f t="array" ref="L205">IF(K205&gt;0,IFERROR(HYPERLINK("#'IM'!AC"&amp;MATCH(1,(IM!$F$1:$F$7512=A205)*(ISNUMBER(SEARCH("PMQ2",IM!$AC$1:$AC$7512))),0),"檢核"),"未登錄"),"")</f>
        <v/>
      </c>
      <c r="M205" s="347">
        <f>Q205&amp;IF(R205&lt;&gt;"",$P$2,"")&amp;R205</f>
        <v/>
      </c>
      <c r="N205" s="318">
        <f t="array" ref="N205">IF(AND(
    SUMPRODUCT(
        (IM!$F$2:$F$1812=A205) *
        ISNUMBER(SEARCH("HUB", IM!$AC$2:$AC$1812)) *
        (IM!$X$2:$X$1812&gt;=$A$1) *
        (IM!$X$2:$X$1812&lt;=$B$1)*(W205="HUB")
    ) &gt; 0
), "HUB", "")</f>
        <v/>
      </c>
      <c r="O205" s="349">
        <f>IF(I205="","未到店",
IF(AND(S205&gt;I205, R205="STAR", NOT(AND(G205&lt;&gt;"萊到店 WebPOS", Q205&lt;&gt;"EDC"))), "完工已補裝",
IF(AND(G205&lt;&gt;"萊到店 WebPOS", Q205&lt;&gt;"EDC"), "EDC異常",
IF(AND(W205="HUB", N205=""), "HUB異常",
IF(OR(AND(Z205="STAR", R205="STAR"), AND(Z205&lt;&gt;"STAR", R205="")), "已完工", "STAR異常")
))))</f>
        <v/>
      </c>
      <c r="P205" s="225">
        <f>(TEXT(I205,"yyyymmdd"))&amp;$S$2&amp;A205&amp;$S$2&amp;B205&amp;$Q$2</f>
        <v/>
      </c>
      <c r="Q205" s="335">
        <f t="array" ref="Q205">IF(AND(SUMPRODUCT((IM!$F$2:$F$1812=A205)*(ISNUMBER(SEARCH("EDC", IM!$AC$2:$AC$1812))))&gt;0), "EDC", "")</f>
        <v/>
      </c>
      <c r="R205" s="336">
        <f t="array" ref="R205">IF(AND(SUMPRODUCT((IM!$F$2:$F$1812=A205)*(ISNUMBER(SEARCH("STAR", IM!$AC$2:$AC$1812))))&gt;0), "STAR", "")</f>
        <v/>
      </c>
      <c r="S205" s="337">
        <f t="array" ref="S205">IFERROR(INDEX(IM!$X$2:$X$595, MATCH(1, (IM!$F$2:$F$595=A205) * (ISNUMBER(SEARCH($D$1, IM!$AC$2:$AC$595))), 0)), "")</f>
        <v/>
      </c>
      <c r="T205" s="333">
        <f>IF(AND(X205&lt;&gt;"", Y205&lt;&gt;""), 2, IF(OR(X205&lt;&gt;"", Y205&lt;&gt;""), 1, 0))</f>
        <v/>
      </c>
      <c r="U205" s="333" t="n"/>
      <c r="V205" s="351">
        <f>IF(OR(R205="STAR", T205="", U205=""), T205,
"總數：" &amp; T205 &amp; CHAR(10) &amp;
"已維修：" &amp; U205 &amp; CHAR(10) &amp;
"未更換：" &amp; (T205 - U205))</f>
        <v/>
      </c>
      <c r="W205" s="338">
        <f>IF(VLOOKUP(A205,'0919門市清單主檔'!B:E,4,FALSE)=0,"",VLOOKUP(A205,'0919門市清單主檔'!B:E,4,FALSE))</f>
        <v/>
      </c>
      <c r="X205" s="230" t="inlineStr">
        <is>
          <t>8155001742</t>
        </is>
      </c>
      <c r="Y205" s="231" t="inlineStr">
        <is>
          <t>8155000373</t>
        </is>
      </c>
      <c r="Z205" s="231">
        <f>IF(T205&gt;0,"STAR","")</f>
        <v/>
      </c>
    </row>
    <row r="206" ht="15.75" customHeight="1" s="127">
      <c r="A206" s="165" t="n">
        <v>4541</v>
      </c>
      <c r="B206" s="166">
        <f>VLOOKUP(A206,'0919門市清單主檔'!B:C,2,FALSE)</f>
        <v/>
      </c>
      <c r="C206" s="167">
        <f>VLOOKUP($A206,'0919門市清單主檔'!B:V,20,FALSE)</f>
        <v/>
      </c>
      <c r="D206" s="168">
        <f>VLOOKUP($A206,'0919門市清單主檔'!B:V,21,FALSE)</f>
        <v/>
      </c>
      <c r="E206" s="169">
        <f>VLOOKUP(D206,區域表!A:B,2,FALSE)</f>
        <v/>
      </c>
      <c r="F206" s="170">
        <f>IFERROR(IF(VLOOKUP(A206,門市狀態!A:D,4,FALSE)=0,"",VLOOKUP(A206,門市狀態!A:D,4,FALSE)),"")</f>
        <v/>
      </c>
      <c r="G206" s="171" t="n"/>
      <c r="H206" s="172">
        <f>IF(I206&gt;0,(TEXT(I206,"yyyymmdd")&amp;$S$2&amp;A206&amp;$S$2&amp;B206&amp;$Q$2),"")</f>
        <v/>
      </c>
      <c r="I206" s="175">
        <f t="array" ref="I206">IF(AND(SUMPRODUCT((IM!$F$2:$F$1812=A206)*(ISNUMBER(SEARCH("PMQ2", IM!$AC$2:$AC$1812))))&gt;0), "PMQ2", "")</f>
        <v/>
      </c>
      <c r="J206" s="174">
        <f t="array" ref="J206">IFERROR(INDEX(IM!$AM$2:$AM$9964, MATCH(1, (IM!$F$2:$F$9964=A206) * (ISNUMBER(SEARCH($C$1, IM!$AC$2:$AC$9964))), 0)), "")</f>
        <v/>
      </c>
      <c r="K206" s="145">
        <f t="array" ref="K206">SUMPRODUCT((IM!$F$2:$F$9812=A206)*(IM!$AD$2:$AD$9812="O")*(ISNUMBER(SEARCH("PMQ2", IM!$AC$2:$AC$9812))))</f>
        <v/>
      </c>
      <c r="L206" s="208">
        <f t="array" ref="L206">IF(K206&gt;0,IFERROR(HYPERLINK("#'IM'!AC"&amp;MATCH(1,(IM!$F$1:$F$7512=A206)*(ISNUMBER(SEARCH("PMQ2",IM!$AC$1:$AC$7512))),0),"檢核"),"未登錄"),"")</f>
        <v/>
      </c>
      <c r="M206" s="347">
        <f>Q206&amp;IF(R206&lt;&gt;"",$P$2,"")&amp;R206</f>
        <v/>
      </c>
      <c r="N206" s="318">
        <f t="array" ref="N206">IF(AND(
    SUMPRODUCT(
        (IM!$F$2:$F$1812=A206) *
        ISNUMBER(SEARCH("HUB", IM!$AC$2:$AC$1812)) *
        (IM!$X$2:$X$1812&gt;=$A$1) *
        (IM!$X$2:$X$1812&lt;=$B$1)*(W206="HUB")
    ) &gt; 0
), "HUB", "")</f>
        <v/>
      </c>
      <c r="O206" s="349">
        <f>IF(I206="","未到店",
IF(AND(S206&gt;I206, R206="STAR", NOT(AND(G206&lt;&gt;"萊到店 WebPOS", Q206&lt;&gt;"EDC"))), "完工已補裝",
IF(AND(G206&lt;&gt;"萊到店 WebPOS", Q206&lt;&gt;"EDC"), "EDC異常",
IF(AND(W206="HUB", N206=""), "HUB異常",
IF(OR(AND(Z206="STAR", R206="STAR"), AND(Z206&lt;&gt;"STAR", R206="")), "已完工", "STAR異常")
))))</f>
        <v/>
      </c>
      <c r="P206" s="225">
        <f>(TEXT(I206,"yyyymmdd"))&amp;$S$2&amp;A206&amp;$S$2&amp;B206&amp;$Q$2</f>
        <v/>
      </c>
      <c r="Q206" s="335">
        <f t="array" ref="Q206">IF(AND(SUMPRODUCT((IM!$F$2:$F$1812=A206)*(ISNUMBER(SEARCH("EDC", IM!$AC$2:$AC$1812))))&gt;0), "EDC", "")</f>
        <v/>
      </c>
      <c r="R206" s="336">
        <f t="array" ref="R206">IF(AND(SUMPRODUCT((IM!$F$2:$F$1812=A206)*(ISNUMBER(SEARCH("STAR", IM!$AC$2:$AC$1812))))&gt;0), "STAR", "")</f>
        <v/>
      </c>
      <c r="S206" s="337">
        <f t="array" ref="S206">IFERROR(INDEX(IM!$X$2:$X$595, MATCH(1, (IM!$F$2:$F$595=A206) * (ISNUMBER(SEARCH($D$1, IM!$AC$2:$AC$595))), 0)), "")</f>
        <v/>
      </c>
      <c r="T206" s="333">
        <f>IF(AND(X206&lt;&gt;"", Y206&lt;&gt;""), 2, IF(OR(X206&lt;&gt;"", Y206&lt;&gt;""), 1, 0))</f>
        <v/>
      </c>
      <c r="U206" s="333" t="n"/>
      <c r="V206" s="351">
        <f>IF(OR(R206="STAR", T206="", U206=""), T206,
"總數：" &amp; T206 &amp; CHAR(10) &amp;
"已維修：" &amp; U206 &amp; CHAR(10) &amp;
"未更換：" &amp; (T206 - U206))</f>
        <v/>
      </c>
      <c r="W206" s="338">
        <f>IF(VLOOKUP(A206,'0919門市清單主檔'!B:E,4,FALSE)=0,"",VLOOKUP(A206,'0919門市清單主檔'!B:E,4,FALSE))</f>
        <v/>
      </c>
      <c r="Y206" s="231" t="n"/>
      <c r="Z206" s="231">
        <f>IF(T206&gt;0,"STAR","")</f>
        <v/>
      </c>
    </row>
    <row r="207" ht="15.75" customHeight="1" s="127">
      <c r="A207" s="165" t="n">
        <v>4802</v>
      </c>
      <c r="B207" s="166">
        <f>VLOOKUP(A207,'0919門市清單主檔'!B:C,2,FALSE)</f>
        <v/>
      </c>
      <c r="C207" s="167">
        <f>VLOOKUP($A207,'0919門市清單主檔'!B:V,20,FALSE)</f>
        <v/>
      </c>
      <c r="D207" s="168">
        <f>VLOOKUP($A207,'0919門市清單主檔'!B:V,21,FALSE)</f>
        <v/>
      </c>
      <c r="E207" s="169">
        <f>VLOOKUP(D207,區域表!A:B,2,FALSE)</f>
        <v/>
      </c>
      <c r="F207" s="170">
        <f>IFERROR(IF(VLOOKUP(A207,門市狀態!A:D,4,FALSE)=0,"",VLOOKUP(A207,門市狀態!A:D,4,FALSE)),"")</f>
        <v/>
      </c>
      <c r="G207" s="171" t="n"/>
      <c r="H207" s="172">
        <f>IF(I207&gt;0,(TEXT(I207,"yyyymmdd")&amp;$S$2&amp;A207&amp;$S$2&amp;B207&amp;$Q$2),"")</f>
        <v/>
      </c>
      <c r="I207" s="175">
        <f t="array" ref="I207">IF(AND(SUMPRODUCT((IM!$F$2:$F$1812=A207)*(ISNUMBER(SEARCH("PMQ2", IM!$AC$2:$AC$1812))))&gt;0), "PMQ2", "")</f>
        <v/>
      </c>
      <c r="J207" s="174">
        <f t="array" ref="J207">IFERROR(INDEX(IM!$AM$2:$AM$9964, MATCH(1, (IM!$F$2:$F$9964=A207) * (ISNUMBER(SEARCH($C$1, IM!$AC$2:$AC$9964))), 0)), "")</f>
        <v/>
      </c>
      <c r="K207" s="145">
        <f t="array" ref="K207">SUMPRODUCT((IM!$F$2:$F$9812=A207)*(IM!$AD$2:$AD$9812="O")*(ISNUMBER(SEARCH("PMQ2", IM!$AC$2:$AC$9812))))</f>
        <v/>
      </c>
      <c r="L207" s="208">
        <f t="array" ref="L207">IF(K207&gt;0,IFERROR(HYPERLINK("#'IM'!AC"&amp;MATCH(1,(IM!$F$1:$F$7512=A207)*(ISNUMBER(SEARCH("PMQ2",IM!$AC$1:$AC$7512))),0),"檢核"),"未登錄"),"")</f>
        <v/>
      </c>
      <c r="M207" s="347">
        <f>Q207&amp;IF(R207&lt;&gt;"",$P$2,"")&amp;R207</f>
        <v/>
      </c>
      <c r="N207" s="318">
        <f t="array" ref="N207">IF(AND(
    SUMPRODUCT(
        (IM!$F$2:$F$1812=A207) *
        ISNUMBER(SEARCH("HUB", IM!$AC$2:$AC$1812)) *
        (IM!$X$2:$X$1812&gt;=$A$1) *
        (IM!$X$2:$X$1812&lt;=$B$1)*(W207="HUB")
    ) &gt; 0
), "HUB", "")</f>
        <v/>
      </c>
      <c r="O207" s="349">
        <f>IF(I207="","未到店",
IF(AND(S207&gt;I207, R207="STAR", NOT(AND(G207&lt;&gt;"萊到店 WebPOS", Q207&lt;&gt;"EDC"))), "完工已補裝",
IF(AND(G207&lt;&gt;"萊到店 WebPOS", Q207&lt;&gt;"EDC"), "EDC異常",
IF(AND(W207="HUB", N207=""), "HUB異常",
IF(OR(AND(Z207="STAR", R207="STAR"), AND(Z207&lt;&gt;"STAR", R207="")), "已完工", "STAR異常")
))))</f>
        <v/>
      </c>
      <c r="P207" s="225">
        <f>(TEXT(I207,"yyyymmdd"))&amp;$S$2&amp;A207&amp;$S$2&amp;B207&amp;$Q$2</f>
        <v/>
      </c>
      <c r="Q207" s="335">
        <f t="array" ref="Q207">IF(AND(SUMPRODUCT((IM!$F$2:$F$1812=A207)*(ISNUMBER(SEARCH("EDC", IM!$AC$2:$AC$1812))))&gt;0), "EDC", "")</f>
        <v/>
      </c>
      <c r="R207" s="336">
        <f t="array" ref="R207">IF(AND(SUMPRODUCT((IM!$F$2:$F$1812=A207)*(ISNUMBER(SEARCH("STAR", IM!$AC$2:$AC$1812))))&gt;0), "STAR", "")</f>
        <v/>
      </c>
      <c r="S207" s="337">
        <f t="array" ref="S207">IFERROR(INDEX(IM!$X$2:$X$595, MATCH(1, (IM!$F$2:$F$595=A207) * (ISNUMBER(SEARCH($D$1, IM!$AC$2:$AC$595))), 0)), "")</f>
        <v/>
      </c>
      <c r="T207" s="333">
        <f>IF(AND(X207&lt;&gt;"", Y207&lt;&gt;""), 2, IF(OR(X207&lt;&gt;"", Y207&lt;&gt;""), 1, 0))</f>
        <v/>
      </c>
      <c r="U207" s="333" t="n"/>
      <c r="V207" s="351">
        <f>IF(OR(R207="STAR", T207="", U207=""), T207,
"總數：" &amp; T207 &amp; CHAR(10) &amp;
"已維修：" &amp; U207 &amp; CHAR(10) &amp;
"未更換：" &amp; (T207 - U207))</f>
        <v/>
      </c>
      <c r="W207" s="338">
        <f>IF(VLOOKUP(A207,'0919門市清單主檔'!B:E,4,FALSE)=0,"",VLOOKUP(A207,'0919門市清單主檔'!B:E,4,FALSE))</f>
        <v/>
      </c>
      <c r="Y207" s="231" t="n"/>
      <c r="Z207" s="231">
        <f>IF(T207&gt;0,"STAR","")</f>
        <v/>
      </c>
    </row>
    <row r="208" ht="15.75" customHeight="1" s="127">
      <c r="A208" s="165" t="n">
        <v>2224</v>
      </c>
      <c r="B208" s="166">
        <f>VLOOKUP(A208,'0919門市清單主檔'!B:C,2,FALSE)</f>
        <v/>
      </c>
      <c r="C208" s="167">
        <f>VLOOKUP($A208,'0919門市清單主檔'!B:V,20,FALSE)</f>
        <v/>
      </c>
      <c r="D208" s="168">
        <f>VLOOKUP($A208,'0919門市清單主檔'!B:V,21,FALSE)</f>
        <v/>
      </c>
      <c r="E208" s="169">
        <f>VLOOKUP(D208,區域表!A:B,2,FALSE)</f>
        <v/>
      </c>
      <c r="F208" s="170">
        <f>IFERROR(IF(VLOOKUP(A208,門市狀態!A:D,4,FALSE)=0,"",VLOOKUP(A208,門市狀態!A:D,4,FALSE)),"")</f>
        <v/>
      </c>
      <c r="G208" s="171" t="n"/>
      <c r="H208" s="172">
        <f>IF(I208&gt;0,(TEXT(I208,"yyyymmdd")&amp;$S$2&amp;A208&amp;$S$2&amp;B208&amp;$Q$2),"")</f>
        <v/>
      </c>
      <c r="I208" s="175">
        <f t="array" ref="I208">IF(AND(SUMPRODUCT((IM!$F$2:$F$1812=A208)*(ISNUMBER(SEARCH("PMQ2", IM!$AC$2:$AC$1812))))&gt;0), "PMQ2", "")</f>
        <v/>
      </c>
      <c r="J208" s="174">
        <f t="array" ref="J208">IFERROR(INDEX(IM!$AM$2:$AM$9964, MATCH(1, (IM!$F$2:$F$9964=A208) * (ISNUMBER(SEARCH($C$1, IM!$AC$2:$AC$9964))), 0)), "")</f>
        <v/>
      </c>
      <c r="K208" s="145">
        <f t="array" ref="K208">SUMPRODUCT((IM!$F$2:$F$9812=A208)*(IM!$AD$2:$AD$9812="O")*(ISNUMBER(SEARCH("PMQ2", IM!$AC$2:$AC$9812))))</f>
        <v/>
      </c>
      <c r="L208" s="208">
        <f t="array" ref="L208">IF(K208&gt;0,IFERROR(HYPERLINK("#'IM'!AC"&amp;MATCH(1,(IM!$F$1:$F$7512=A208)*(ISNUMBER(SEARCH("PMQ2",IM!$AC$1:$AC$7512))),0),"檢核"),"未登錄"),"")</f>
        <v/>
      </c>
      <c r="M208" s="347">
        <f>Q208&amp;IF(R208&lt;&gt;"",$P$2,"")&amp;R208</f>
        <v/>
      </c>
      <c r="N208" s="318">
        <f t="array" ref="N208">IF(AND(
    SUMPRODUCT(
        (IM!$F$2:$F$1812=A208) *
        ISNUMBER(SEARCH("HUB", IM!$AC$2:$AC$1812)) *
        (IM!$X$2:$X$1812&gt;=$A$1) *
        (IM!$X$2:$X$1812&lt;=$B$1)*(W208="HUB")
    ) &gt; 0
), "HUB", "")</f>
        <v/>
      </c>
      <c r="O208" s="349">
        <f>IF(I208="","未到店",
IF(AND(S208&gt;I208, R208="STAR", NOT(AND(G208&lt;&gt;"萊到店 WebPOS", Q208&lt;&gt;"EDC"))), "完工已補裝",
IF(AND(G208&lt;&gt;"萊到店 WebPOS", Q208&lt;&gt;"EDC"), "EDC異常",
IF(AND(W208="HUB", N208=""), "HUB異常",
IF(OR(AND(Z208="STAR", R208="STAR"), AND(Z208&lt;&gt;"STAR", R208="")), "已完工", "STAR異常")
))))</f>
        <v/>
      </c>
      <c r="P208" s="225">
        <f>(TEXT(I208,"yyyymmdd"))&amp;$S$2&amp;A208&amp;$S$2&amp;B208&amp;$Q$2</f>
        <v/>
      </c>
      <c r="Q208" s="335">
        <f t="array" ref="Q208">IF(AND(SUMPRODUCT((IM!$F$2:$F$1812=A208)*(ISNUMBER(SEARCH("EDC", IM!$AC$2:$AC$1812))))&gt;0), "EDC", "")</f>
        <v/>
      </c>
      <c r="R208" s="336">
        <f t="array" ref="R208">IF(AND(SUMPRODUCT((IM!$F$2:$F$1812=A208)*(ISNUMBER(SEARCH("STAR", IM!$AC$2:$AC$1812))))&gt;0), "STAR", "")</f>
        <v/>
      </c>
      <c r="S208" s="337">
        <f t="array" ref="S208">IFERROR(INDEX(IM!$X$2:$X$595, MATCH(1, (IM!$F$2:$F$595=A208) * (ISNUMBER(SEARCH($D$1, IM!$AC$2:$AC$595))), 0)), "")</f>
        <v/>
      </c>
      <c r="T208" s="333">
        <f>IF(AND(X208&lt;&gt;"", Y208&lt;&gt;""), 2, IF(OR(X208&lt;&gt;"", Y208&lt;&gt;""), 1, 0))</f>
        <v/>
      </c>
      <c r="U208" s="333" t="n"/>
      <c r="V208" s="351">
        <f>IF(OR(R208="STAR", T208="", U208=""), T208,
"總數：" &amp; T208 &amp; CHAR(10) &amp;
"已維修：" &amp; U208 &amp; CHAR(10) &amp;
"未更換：" &amp; (T208 - U208))</f>
        <v/>
      </c>
      <c r="W208" s="338">
        <f>IF(VLOOKUP(A208,'0919門市清單主檔'!B:E,4,FALSE)=0,"",VLOOKUP(A208,'0919門市清單主檔'!B:E,4,FALSE))</f>
        <v/>
      </c>
      <c r="X208" s="230" t="inlineStr">
        <is>
          <t>8155000110</t>
        </is>
      </c>
      <c r="Y208" s="231" t="inlineStr">
        <is>
          <t>8155000111</t>
        </is>
      </c>
      <c r="Z208" s="231">
        <f>IF(T208&gt;0,"STAR","")</f>
        <v/>
      </c>
    </row>
    <row r="209" ht="15.75" customHeight="1" s="127">
      <c r="A209" s="165" t="inlineStr">
        <is>
          <t>D161</t>
        </is>
      </c>
      <c r="B209" s="166">
        <f>VLOOKUP(A209,'0919門市清單主檔'!B:C,2,FALSE)</f>
        <v/>
      </c>
      <c r="C209" s="167">
        <f>VLOOKUP($A209,'0919門市清單主檔'!B:V,20,FALSE)</f>
        <v/>
      </c>
      <c r="D209" s="168">
        <f>VLOOKUP($A209,'0919門市清單主檔'!B:V,21,FALSE)</f>
        <v/>
      </c>
      <c r="E209" s="169">
        <f>VLOOKUP(D209,區域表!A:B,2,FALSE)</f>
        <v/>
      </c>
      <c r="F209" s="170">
        <f>IFERROR(IF(VLOOKUP(A209,門市狀態!A:D,4,FALSE)=0,"",VLOOKUP(A209,門市狀態!A:D,4,FALSE)),"")</f>
        <v/>
      </c>
      <c r="G209" s="171" t="n"/>
      <c r="H209" s="172">
        <f>IF(I209&gt;0,(TEXT(I209,"yyyymmdd")&amp;$S$2&amp;A209&amp;$S$2&amp;B209&amp;$Q$2),"")</f>
        <v/>
      </c>
      <c r="I209" s="175">
        <f t="array" ref="I209">IF(AND(SUMPRODUCT((IM!$F$2:$F$1812=A209)*(ISNUMBER(SEARCH("PMQ2", IM!$AC$2:$AC$1812))))&gt;0), "PMQ2", "")</f>
        <v/>
      </c>
      <c r="J209" s="174">
        <f t="array" ref="J209">IFERROR(INDEX(IM!$AM$2:$AM$9964, MATCH(1, (IM!$F$2:$F$9964=A209) * (ISNUMBER(SEARCH($C$1, IM!$AC$2:$AC$9964))), 0)), "")</f>
        <v/>
      </c>
      <c r="K209" s="145">
        <f t="array" ref="K209">SUMPRODUCT((IM!$F$2:$F$9812=A209)*(IM!$AD$2:$AD$9812="O")*(ISNUMBER(SEARCH("PMQ2", IM!$AC$2:$AC$9812))))</f>
        <v/>
      </c>
      <c r="L209" s="208">
        <f t="array" ref="L209">IF(K209&gt;0,IFERROR(HYPERLINK("#'IM'!AC"&amp;MATCH(1,(IM!$F$1:$F$7512=A209)*(ISNUMBER(SEARCH("PMQ2",IM!$AC$1:$AC$7512))),0),"檢核"),"未登錄"),"")</f>
        <v/>
      </c>
      <c r="M209" s="347">
        <f>Q209&amp;IF(R209&lt;&gt;"",$P$2,"")&amp;R209</f>
        <v/>
      </c>
      <c r="N209" s="318">
        <f t="array" ref="N209">IF(AND(
    SUMPRODUCT(
        (IM!$F$2:$F$1812=A209) *
        ISNUMBER(SEARCH("HUB", IM!$AC$2:$AC$1812)) *
        (IM!$X$2:$X$1812&gt;=$A$1) *
        (IM!$X$2:$X$1812&lt;=$B$1)*(W209="HUB")
    ) &gt; 0
), "HUB", "")</f>
        <v/>
      </c>
      <c r="O209" s="349">
        <f>IF(I209="","未到店",
IF(AND(S209&gt;I209, R209="STAR", NOT(AND(G209&lt;&gt;"萊到店 WebPOS", Q209&lt;&gt;"EDC"))), "完工已補裝",
IF(AND(G209&lt;&gt;"萊到店 WebPOS", Q209&lt;&gt;"EDC"), "EDC異常",
IF(AND(W209="HUB", N209=""), "HUB異常",
IF(OR(AND(Z209="STAR", R209="STAR"), AND(Z209&lt;&gt;"STAR", R209="")), "已完工", "STAR異常")
))))</f>
        <v/>
      </c>
      <c r="P209" s="225">
        <f>(TEXT(I209,"yyyymmdd"))&amp;$S$2&amp;A209&amp;$S$2&amp;B209&amp;$Q$2</f>
        <v/>
      </c>
      <c r="Q209" s="335">
        <f t="array" ref="Q209">IF(AND(SUMPRODUCT((IM!$F$2:$F$1812=A209)*(ISNUMBER(SEARCH("EDC", IM!$AC$2:$AC$1812))))&gt;0), "EDC", "")</f>
        <v/>
      </c>
      <c r="R209" s="336">
        <f t="array" ref="R209">IF(AND(SUMPRODUCT((IM!$F$2:$F$1812=A209)*(ISNUMBER(SEARCH("STAR", IM!$AC$2:$AC$1812))))&gt;0), "STAR", "")</f>
        <v/>
      </c>
      <c r="S209" s="337">
        <f t="array" ref="S209">IFERROR(INDEX(IM!$X$2:$X$595, MATCH(1, (IM!$F$2:$F$595=A209) * (ISNUMBER(SEARCH($D$1, IM!$AC$2:$AC$595))), 0)), "")</f>
        <v/>
      </c>
      <c r="T209" s="333">
        <f>IF(AND(X209&lt;&gt;"", Y209&lt;&gt;""), 2, IF(OR(X209&lt;&gt;"", Y209&lt;&gt;""), 1, 0))</f>
        <v/>
      </c>
      <c r="U209" s="333" t="n"/>
      <c r="V209" s="351">
        <f>IF(OR(R209="STAR", T209="", U209=""), T209,
"總數：" &amp; T209 &amp; CHAR(10) &amp;
"已維修：" &amp; U209 &amp; CHAR(10) &amp;
"未更換：" &amp; (T209 - U209))</f>
        <v/>
      </c>
      <c r="W209" s="338">
        <f>IF(VLOOKUP(A209,'0919門市清單主檔'!B:E,4,FALSE)=0,"",VLOOKUP(A209,'0919門市清單主檔'!B:E,4,FALSE))</f>
        <v/>
      </c>
      <c r="X209" s="230" t="inlineStr">
        <is>
          <t>8155001375</t>
        </is>
      </c>
      <c r="Y209" s="231" t="inlineStr">
        <is>
          <t>8155001376</t>
        </is>
      </c>
      <c r="Z209" s="231">
        <f>IF(T209&gt;0,"STAR","")</f>
        <v/>
      </c>
    </row>
    <row r="210" ht="15.75" customHeight="1" s="127">
      <c r="A210" s="165" t="n">
        <v>4145</v>
      </c>
      <c r="B210" s="166">
        <f>VLOOKUP(A210,'0919門市清單主檔'!B:C,2,FALSE)</f>
        <v/>
      </c>
      <c r="C210" s="167">
        <f>VLOOKUP($A210,'0919門市清單主檔'!B:V,20,FALSE)</f>
        <v/>
      </c>
      <c r="D210" s="168">
        <f>VLOOKUP($A210,'0919門市清單主檔'!B:V,21,FALSE)</f>
        <v/>
      </c>
      <c r="E210" s="169">
        <f>VLOOKUP(D210,區域表!A:B,2,FALSE)</f>
        <v/>
      </c>
      <c r="F210" s="170">
        <f>IFERROR(IF(VLOOKUP(A210,門市狀態!A:D,4,FALSE)=0,"",VLOOKUP(A210,門市狀態!A:D,4,FALSE)),"")</f>
        <v/>
      </c>
      <c r="G210" s="171" t="n"/>
      <c r="H210" s="172">
        <f>IF(I210&gt;0,(TEXT(I210,"yyyymmdd")&amp;$S$2&amp;A210&amp;$S$2&amp;B210&amp;$Q$2),"")</f>
        <v/>
      </c>
      <c r="I210" s="175">
        <f t="array" ref="I210">IF(AND(SUMPRODUCT((IM!$F$2:$F$1812=A210)*(ISNUMBER(SEARCH("PMQ2", IM!$AC$2:$AC$1812))))&gt;0), "PMQ2", "")</f>
        <v/>
      </c>
      <c r="J210" s="174">
        <f t="array" ref="J210">IFERROR(INDEX(IM!$AM$2:$AM$9964, MATCH(1, (IM!$F$2:$F$9964=A210) * (ISNUMBER(SEARCH($C$1, IM!$AC$2:$AC$9964))), 0)), "")</f>
        <v/>
      </c>
      <c r="K210" s="145">
        <f t="array" ref="K210">SUMPRODUCT((IM!$F$2:$F$9812=A210)*(IM!$AD$2:$AD$9812="O")*(ISNUMBER(SEARCH("PMQ2", IM!$AC$2:$AC$9812))))</f>
        <v/>
      </c>
      <c r="L210" s="208">
        <f t="array" ref="L210">IF(K210&gt;0,IFERROR(HYPERLINK("#'IM'!AC"&amp;MATCH(1,(IM!$F$1:$F$7512=A210)*(ISNUMBER(SEARCH("PMQ2",IM!$AC$1:$AC$7512))),0),"檢核"),"未登錄"),"")</f>
        <v/>
      </c>
      <c r="M210" s="347">
        <f>Q210&amp;IF(R210&lt;&gt;"",$P$2,"")&amp;R210</f>
        <v/>
      </c>
      <c r="N210" s="318">
        <f t="array" ref="N210">IF(AND(
    SUMPRODUCT(
        (IM!$F$2:$F$1812=A210) *
        ISNUMBER(SEARCH("HUB", IM!$AC$2:$AC$1812)) *
        (IM!$X$2:$X$1812&gt;=$A$1) *
        (IM!$X$2:$X$1812&lt;=$B$1)*(W210="HUB")
    ) &gt; 0
), "HUB", "")</f>
        <v/>
      </c>
      <c r="O210" s="349">
        <f>IF(I210="","未到店",
IF(AND(S210&gt;I210, R210="STAR", NOT(AND(G210&lt;&gt;"萊到店 WebPOS", Q210&lt;&gt;"EDC"))), "完工已補裝",
IF(AND(G210&lt;&gt;"萊到店 WebPOS", Q210&lt;&gt;"EDC"), "EDC異常",
IF(AND(W210="HUB", N210=""), "HUB異常",
IF(OR(AND(Z210="STAR", R210="STAR"), AND(Z210&lt;&gt;"STAR", R210="")), "已完工", "STAR異常")
))))</f>
        <v/>
      </c>
      <c r="P210" s="225">
        <f>(TEXT(I210,"yyyymmdd"))&amp;$S$2&amp;A210&amp;$S$2&amp;B210&amp;$Q$2</f>
        <v/>
      </c>
      <c r="Q210" s="335">
        <f t="array" ref="Q210">IF(AND(SUMPRODUCT((IM!$F$2:$F$1812=A210)*(ISNUMBER(SEARCH("EDC", IM!$AC$2:$AC$1812))))&gt;0), "EDC", "")</f>
        <v/>
      </c>
      <c r="R210" s="336">
        <f t="array" ref="R210">IF(AND(SUMPRODUCT((IM!$F$2:$F$1812=A210)*(ISNUMBER(SEARCH("STAR", IM!$AC$2:$AC$1812))))&gt;0), "STAR", "")</f>
        <v/>
      </c>
      <c r="S210" s="337">
        <f t="array" ref="S210">IFERROR(INDEX(IM!$X$2:$X$595, MATCH(1, (IM!$F$2:$F$595=A210) * (ISNUMBER(SEARCH($D$1, IM!$AC$2:$AC$595))), 0)), "")</f>
        <v/>
      </c>
      <c r="T210" s="333">
        <f>IF(AND(X210&lt;&gt;"", Y210&lt;&gt;""), 2, IF(OR(X210&lt;&gt;"", Y210&lt;&gt;""), 1, 0))</f>
        <v/>
      </c>
      <c r="U210" s="333" t="n"/>
      <c r="V210" s="351">
        <f>IF(OR(R210="STAR", T210="", U210=""), T210,
"總數：" &amp; T210 &amp; CHAR(10) &amp;
"已維修：" &amp; U210 &amp; CHAR(10) &amp;
"未更換：" &amp; (T210 - U210))</f>
        <v/>
      </c>
      <c r="W210" s="338">
        <f>IF(VLOOKUP(A210,'0919門市清單主檔'!B:E,4,FALSE)=0,"",VLOOKUP(A210,'0919門市清單主檔'!B:E,4,FALSE))</f>
        <v/>
      </c>
      <c r="X210" s="230" t="inlineStr">
        <is>
          <t>8155002573</t>
        </is>
      </c>
      <c r="Y210" s="231" t="inlineStr">
        <is>
          <t>8155002574</t>
        </is>
      </c>
      <c r="Z210" s="231">
        <f>IF(T210&gt;0,"STAR","")</f>
        <v/>
      </c>
    </row>
    <row r="211" ht="15.75" customHeight="1" s="127">
      <c r="A211" s="165" t="inlineStr">
        <is>
          <t>D609</t>
        </is>
      </c>
      <c r="B211" s="166">
        <f>VLOOKUP(A211,'0919門市清單主檔'!B:C,2,FALSE)</f>
        <v/>
      </c>
      <c r="C211" s="167">
        <f>VLOOKUP($A211,'0919門市清單主檔'!B:V,20,FALSE)</f>
        <v/>
      </c>
      <c r="D211" s="168">
        <f>VLOOKUP($A211,'0919門市清單主檔'!B:V,21,FALSE)</f>
        <v/>
      </c>
      <c r="E211" s="169">
        <f>VLOOKUP(D211,區域表!A:B,2,FALSE)</f>
        <v/>
      </c>
      <c r="F211" s="170">
        <f>IFERROR(IF(VLOOKUP(A211,門市狀態!A:D,4,FALSE)=0,"",VLOOKUP(A211,門市狀態!A:D,4,FALSE)),"")</f>
        <v/>
      </c>
      <c r="G211" s="171" t="n"/>
      <c r="H211" s="172">
        <f>IF(I211&gt;0,(TEXT(I211,"yyyymmdd")&amp;$S$2&amp;A211&amp;$S$2&amp;B211&amp;$Q$2),"")</f>
        <v/>
      </c>
      <c r="I211" s="175">
        <f t="array" ref="I211">IF(AND(SUMPRODUCT((IM!$F$2:$F$1812=A211)*(ISNUMBER(SEARCH("PMQ2", IM!$AC$2:$AC$1812))))&gt;0), "PMQ2", "")</f>
        <v/>
      </c>
      <c r="J211" s="174">
        <f t="array" ref="J211">IFERROR(INDEX(IM!$AM$2:$AM$9964, MATCH(1, (IM!$F$2:$F$9964=A211) * (ISNUMBER(SEARCH($C$1, IM!$AC$2:$AC$9964))), 0)), "")</f>
        <v/>
      </c>
      <c r="K211" s="145">
        <f t="array" ref="K211">SUMPRODUCT((IM!$F$2:$F$9812=A211)*(IM!$AD$2:$AD$9812="O")*(ISNUMBER(SEARCH("PMQ2", IM!$AC$2:$AC$9812))))</f>
        <v/>
      </c>
      <c r="L211" s="208">
        <f t="array" ref="L211">IF(K211&gt;0,IFERROR(HYPERLINK("#'IM'!AC"&amp;MATCH(1,(IM!$F$1:$F$7512=A211)*(ISNUMBER(SEARCH("PMQ2",IM!$AC$1:$AC$7512))),0),"檢核"),"未登錄"),"")</f>
        <v/>
      </c>
      <c r="M211" s="347">
        <f>Q211&amp;IF(R211&lt;&gt;"",$P$2,"")&amp;R211</f>
        <v/>
      </c>
      <c r="N211" s="318">
        <f t="array" ref="N211">IF(AND(
    SUMPRODUCT(
        (IM!$F$2:$F$1812=A211) *
        ISNUMBER(SEARCH("HUB", IM!$AC$2:$AC$1812)) *
        (IM!$X$2:$X$1812&gt;=$A$1) *
        (IM!$X$2:$X$1812&lt;=$B$1)*(W211="HUB")
    ) &gt; 0
), "HUB", "")</f>
        <v/>
      </c>
      <c r="O211" s="349">
        <f>IF(I211="","未到店",
IF(AND(S211&gt;I211, R211="STAR", NOT(AND(G211&lt;&gt;"萊到店 WebPOS", Q211&lt;&gt;"EDC"))), "完工已補裝",
IF(AND(G211&lt;&gt;"萊到店 WebPOS", Q211&lt;&gt;"EDC"), "EDC異常",
IF(AND(W211="HUB", N211=""), "HUB異常",
IF(OR(AND(Z211="STAR", R211="STAR"), AND(Z211&lt;&gt;"STAR", R211="")), "已完工", "STAR異常")
))))</f>
        <v/>
      </c>
      <c r="P211" s="225">
        <f>(TEXT(I211,"yyyymmdd"))&amp;$S$2&amp;A211&amp;$S$2&amp;B211&amp;$Q$2</f>
        <v/>
      </c>
      <c r="Q211" s="335">
        <f t="array" ref="Q211">IF(AND(SUMPRODUCT((IM!$F$2:$F$1812=A211)*(ISNUMBER(SEARCH("EDC", IM!$AC$2:$AC$1812))))&gt;0), "EDC", "")</f>
        <v/>
      </c>
      <c r="R211" s="336">
        <f t="array" ref="R211">IF(AND(SUMPRODUCT((IM!$F$2:$F$1812=A211)*(ISNUMBER(SEARCH("STAR", IM!$AC$2:$AC$1812))))&gt;0), "STAR", "")</f>
        <v/>
      </c>
      <c r="S211" s="337">
        <f t="array" ref="S211">IFERROR(INDEX(IM!$X$2:$X$595, MATCH(1, (IM!$F$2:$F$595=A211) * (ISNUMBER(SEARCH($D$1, IM!$AC$2:$AC$595))), 0)), "")</f>
        <v/>
      </c>
      <c r="T211" s="333">
        <f>IF(AND(X211&lt;&gt;"", Y211&lt;&gt;""), 2, IF(OR(X211&lt;&gt;"", Y211&lt;&gt;""), 1, 0))</f>
        <v/>
      </c>
      <c r="U211" s="333" t="n"/>
      <c r="V211" s="351">
        <f>IF(OR(R211="STAR", T211="", U211=""), T211,
"總數：" &amp; T211 &amp; CHAR(10) &amp;
"已維修：" &amp; U211 &amp; CHAR(10) &amp;
"未更換：" &amp; (T211 - U211))</f>
        <v/>
      </c>
      <c r="W211" s="338">
        <f>IF(VLOOKUP(A211,'0919門市清單主檔'!B:E,4,FALSE)=0,"",VLOOKUP(A211,'0919門市清單主檔'!B:E,4,FALSE))</f>
        <v/>
      </c>
      <c r="X211" s="230" t="inlineStr">
        <is>
          <t>8155002454</t>
        </is>
      </c>
      <c r="Y211" s="231" t="inlineStr">
        <is>
          <t>8155002459</t>
        </is>
      </c>
      <c r="Z211" s="231">
        <f>IF(T211&gt;0,"STAR","")</f>
        <v/>
      </c>
    </row>
    <row r="212" ht="15.75" customHeight="1" s="127">
      <c r="A212" s="165" t="n">
        <v>4552</v>
      </c>
      <c r="B212" s="166">
        <f>VLOOKUP(A212,'0919門市清單主檔'!B:C,2,FALSE)</f>
        <v/>
      </c>
      <c r="C212" s="167">
        <f>VLOOKUP($A212,'0919門市清單主檔'!B:V,20,FALSE)</f>
        <v/>
      </c>
      <c r="D212" s="168">
        <f>VLOOKUP($A212,'0919門市清單主檔'!B:V,21,FALSE)</f>
        <v/>
      </c>
      <c r="E212" s="169">
        <f>VLOOKUP(D212,區域表!A:B,2,FALSE)</f>
        <v/>
      </c>
      <c r="F212" s="170">
        <f>IFERROR(IF(VLOOKUP(A212,門市狀態!A:D,4,FALSE)=0,"",VLOOKUP(A212,門市狀態!A:D,4,FALSE)),"")</f>
        <v/>
      </c>
      <c r="G212" s="171" t="n"/>
      <c r="H212" s="172">
        <f>IF(I212&gt;0,(TEXT(I212,"yyyymmdd")&amp;$S$2&amp;A212&amp;$S$2&amp;B212&amp;$Q$2),"")</f>
        <v/>
      </c>
      <c r="I212" s="175">
        <f t="array" ref="I212">IF(AND(SUMPRODUCT((IM!$F$2:$F$1812=A212)*(ISNUMBER(SEARCH("PMQ2", IM!$AC$2:$AC$1812))))&gt;0), "PMQ2", "")</f>
        <v/>
      </c>
      <c r="J212" s="174">
        <f t="array" ref="J212">IFERROR(INDEX(IM!$AM$2:$AM$9964, MATCH(1, (IM!$F$2:$F$9964=A212) * (ISNUMBER(SEARCH($C$1, IM!$AC$2:$AC$9964))), 0)), "")</f>
        <v/>
      </c>
      <c r="K212" s="145">
        <f t="array" ref="K212">SUMPRODUCT((IM!$F$2:$F$9812=A212)*(IM!$AD$2:$AD$9812="O")*(ISNUMBER(SEARCH("PMQ2", IM!$AC$2:$AC$9812))))</f>
        <v/>
      </c>
      <c r="L212" s="208">
        <f t="array" ref="L212">IF(K212&gt;0,IFERROR(HYPERLINK("#'IM'!AC"&amp;MATCH(1,(IM!$F$1:$F$7512=A212)*(ISNUMBER(SEARCH("PMQ2",IM!$AC$1:$AC$7512))),0),"檢核"),"未登錄"),"")</f>
        <v/>
      </c>
      <c r="M212" s="347">
        <f>Q212&amp;IF(R212&lt;&gt;"",$P$2,"")&amp;R212</f>
        <v/>
      </c>
      <c r="N212" s="318">
        <f t="array" ref="N212">IF(AND(
    SUMPRODUCT(
        (IM!$F$2:$F$1812=A212) *
        ISNUMBER(SEARCH("HUB", IM!$AC$2:$AC$1812)) *
        (IM!$X$2:$X$1812&gt;=$A$1) *
        (IM!$X$2:$X$1812&lt;=$B$1)*(W212="HUB")
    ) &gt; 0
), "HUB", "")</f>
        <v/>
      </c>
      <c r="O212" s="349">
        <f>IF(I212="","未到店",
IF(AND(S212&gt;I212, R212="STAR", NOT(AND(G212&lt;&gt;"萊到店 WebPOS", Q212&lt;&gt;"EDC"))), "完工已補裝",
IF(AND(G212&lt;&gt;"萊到店 WebPOS", Q212&lt;&gt;"EDC"), "EDC異常",
IF(AND(W212="HUB", N212=""), "HUB異常",
IF(OR(AND(Z212="STAR", R212="STAR"), AND(Z212&lt;&gt;"STAR", R212="")), "已完工", "STAR異常")
))))</f>
        <v/>
      </c>
      <c r="P212" s="225">
        <f>(TEXT(I212,"yyyymmdd"))&amp;$S$2&amp;A212&amp;$S$2&amp;B212&amp;$Q$2</f>
        <v/>
      </c>
      <c r="Q212" s="335">
        <f t="array" ref="Q212">IF(AND(SUMPRODUCT((IM!$F$2:$F$1812=A212)*(ISNUMBER(SEARCH("EDC", IM!$AC$2:$AC$1812))))&gt;0), "EDC", "")</f>
        <v/>
      </c>
      <c r="R212" s="336">
        <f t="array" ref="R212">IF(AND(SUMPRODUCT((IM!$F$2:$F$1812=A212)*(ISNUMBER(SEARCH("STAR", IM!$AC$2:$AC$1812))))&gt;0), "STAR", "")</f>
        <v/>
      </c>
      <c r="S212" s="337">
        <f t="array" ref="S212">IFERROR(INDEX(IM!$X$2:$X$595, MATCH(1, (IM!$F$2:$F$595=A212) * (ISNUMBER(SEARCH($D$1, IM!$AC$2:$AC$595))), 0)), "")</f>
        <v/>
      </c>
      <c r="T212" s="333">
        <f>IF(AND(X212&lt;&gt;"", Y212&lt;&gt;""), 2, IF(OR(X212&lt;&gt;"", Y212&lt;&gt;""), 1, 0))</f>
        <v/>
      </c>
      <c r="U212" s="333" t="n"/>
      <c r="V212" s="351">
        <f>IF(OR(R212="STAR", T212="", U212=""), T212,
"總數：" &amp; T212 &amp; CHAR(10) &amp;
"已維修：" &amp; U212 &amp; CHAR(10) &amp;
"未更換：" &amp; (T212 - U212))</f>
        <v/>
      </c>
      <c r="W212" s="338">
        <f>IF(VLOOKUP(A212,'0919門市清單主檔'!B:E,4,FALSE)=0,"",VLOOKUP(A212,'0919門市清單主檔'!B:E,4,FALSE))</f>
        <v/>
      </c>
      <c r="X212" s="230" t="inlineStr">
        <is>
          <t>8155002200</t>
        </is>
      </c>
      <c r="Y212" s="231" t="n"/>
      <c r="Z212" s="231">
        <f>IF(T212&gt;0,"STAR","")</f>
        <v/>
      </c>
    </row>
    <row r="213" ht="15.75" customHeight="1" s="127">
      <c r="A213" s="165" t="inlineStr">
        <is>
          <t>L516</t>
        </is>
      </c>
      <c r="B213" s="166">
        <f>VLOOKUP(A213,'0919門市清單主檔'!B:C,2,FALSE)</f>
        <v/>
      </c>
      <c r="C213" s="167">
        <f>VLOOKUP($A213,'0919門市清單主檔'!B:V,20,FALSE)</f>
        <v/>
      </c>
      <c r="D213" s="168">
        <f>VLOOKUP($A213,'0919門市清單主檔'!B:V,21,FALSE)</f>
        <v/>
      </c>
      <c r="E213" s="169">
        <f>VLOOKUP(D213,區域表!A:B,2,FALSE)</f>
        <v/>
      </c>
      <c r="F213" s="170">
        <f>IFERROR(IF(VLOOKUP(A213,門市狀態!A:D,4,FALSE)=0,"",VLOOKUP(A213,門市狀態!A:D,4,FALSE)),"")</f>
        <v/>
      </c>
      <c r="G213" s="171" t="inlineStr">
        <is>
          <t>萊到店 WebPOS</t>
        </is>
      </c>
      <c r="H213" s="172">
        <f>IF(I213&gt;0,(TEXT(I213,"yyyymmdd")&amp;$S$2&amp;A213&amp;$S$2&amp;B213&amp;$Q$2),"")</f>
        <v/>
      </c>
      <c r="I213" s="175">
        <f t="array" ref="I213">IF(AND(SUMPRODUCT((IM!$F$2:$F$1812=A213)*(ISNUMBER(SEARCH("PMQ2", IM!$AC$2:$AC$1812))))&gt;0), "PMQ2", "")</f>
        <v/>
      </c>
      <c r="J213" s="174">
        <f t="array" ref="J213">IFERROR(INDEX(IM!$AM$2:$AM$9964, MATCH(1, (IM!$F$2:$F$9964=A213) * (ISNUMBER(SEARCH($C$1, IM!$AC$2:$AC$9964))), 0)), "")</f>
        <v/>
      </c>
      <c r="K213" s="145">
        <f t="array" ref="K213">SUMPRODUCT((IM!$F$2:$F$9812=A213)*(IM!$AD$2:$AD$9812="O")*(ISNUMBER(SEARCH("PMQ2", IM!$AC$2:$AC$9812))))</f>
        <v/>
      </c>
      <c r="L213" s="208">
        <f t="array" ref="L213">IF(K213&gt;0,IFERROR(HYPERLINK("#'IM'!AC"&amp;MATCH(1,(IM!$F$1:$F$7512=A213)*(ISNUMBER(SEARCH("PMQ2",IM!$AC$1:$AC$7512))),0),"檢核"),"未登錄"),"")</f>
        <v/>
      </c>
      <c r="M213" s="347">
        <f>Q213&amp;IF(R213&lt;&gt;"",$P$2,"")&amp;R213</f>
        <v/>
      </c>
      <c r="N213" s="318">
        <f t="array" ref="N213">IF(AND(
    SUMPRODUCT(
        (IM!$F$2:$F$1812=A213) *
        ISNUMBER(SEARCH("HUB", IM!$AC$2:$AC$1812)) *
        (IM!$X$2:$X$1812&gt;=$A$1) *
        (IM!$X$2:$X$1812&lt;=$B$1)*(W213="HUB")
    ) &gt; 0
), "HUB", "")</f>
        <v/>
      </c>
      <c r="O213" s="349">
        <f>IF(I213="","未到店",
IF(AND(S213&gt;I213, R213="STAR", NOT(AND(G213&lt;&gt;"萊到店 WebPOS", Q213&lt;&gt;"EDC"))), "完工已補裝",
IF(AND(G213&lt;&gt;"萊到店 WebPOS", Q213&lt;&gt;"EDC"), "EDC異常",
IF(AND(W213="HUB", N213=""), "HUB異常",
IF(OR(AND(Z213="STAR", R213="STAR"), AND(Z213&lt;&gt;"STAR", R213="")), "已完工", "STAR異常")
))))</f>
        <v/>
      </c>
      <c r="P213" s="225">
        <f>(TEXT(I213,"yyyymmdd"))&amp;$S$2&amp;A213&amp;$S$2&amp;B213&amp;$Q$2</f>
        <v/>
      </c>
      <c r="Q213" s="335">
        <f t="array" ref="Q213">IF(AND(SUMPRODUCT((IM!$F$2:$F$1812=A213)*(ISNUMBER(SEARCH("EDC", IM!$AC$2:$AC$1812))))&gt;0), "EDC", "")</f>
        <v/>
      </c>
      <c r="R213" s="336">
        <f t="array" ref="R213">IF(AND(SUMPRODUCT((IM!$F$2:$F$1812=A213)*(ISNUMBER(SEARCH("STAR", IM!$AC$2:$AC$1812))))&gt;0), "STAR", "")</f>
        <v/>
      </c>
      <c r="S213" s="337">
        <f t="array" ref="S213">IFERROR(INDEX(IM!$X$2:$X$595, MATCH(1, (IM!$F$2:$F$595=A213) * (ISNUMBER(SEARCH($D$1, IM!$AC$2:$AC$595))), 0)), "")</f>
        <v/>
      </c>
      <c r="T213" s="333">
        <f>IF(AND(X213&lt;&gt;"", Y213&lt;&gt;""), 2, IF(OR(X213&lt;&gt;"", Y213&lt;&gt;""), 1, 0))</f>
        <v/>
      </c>
      <c r="U213" s="333" t="n"/>
      <c r="V213" s="351">
        <f>IF(OR(R213="STAR", T213="", U213=""), T213,
"總數：" &amp; T213 &amp; CHAR(10) &amp;
"已維修：" &amp; U213 &amp; CHAR(10) &amp;
"未更換：" &amp; (T213 - U213))</f>
        <v/>
      </c>
      <c r="W213" s="338">
        <f>IF(VLOOKUP(A213,'0919門市清單主檔'!B:E,4,FALSE)=0,"",VLOOKUP(A213,'0919門市清單主檔'!B:E,4,FALSE))</f>
        <v/>
      </c>
      <c r="Y213" s="231" t="n"/>
      <c r="Z213" s="231">
        <f>IF(T213&gt;0,"STAR","")</f>
        <v/>
      </c>
    </row>
    <row r="214" ht="15.75" customHeight="1" s="127">
      <c r="A214" s="165" t="n">
        <v>4679</v>
      </c>
      <c r="B214" s="166">
        <f>VLOOKUP(A214,'0919門市清單主檔'!B:C,2,FALSE)</f>
        <v/>
      </c>
      <c r="C214" s="167">
        <f>VLOOKUP($A214,'0919門市清單主檔'!B:V,20,FALSE)</f>
        <v/>
      </c>
      <c r="D214" s="168">
        <f>VLOOKUP($A214,'0919門市清單主檔'!B:V,21,FALSE)</f>
        <v/>
      </c>
      <c r="E214" s="169">
        <f>VLOOKUP(D214,區域表!A:B,2,FALSE)</f>
        <v/>
      </c>
      <c r="F214" s="170">
        <f>IFERROR(IF(VLOOKUP(A214,門市狀態!A:D,4,FALSE)=0,"",VLOOKUP(A214,門市狀態!A:D,4,FALSE)),"")</f>
        <v/>
      </c>
      <c r="G214" s="171" t="n"/>
      <c r="H214" s="172">
        <f>IF(I214&gt;0,(TEXT(I214,"yyyymmdd")&amp;$S$2&amp;A214&amp;$S$2&amp;B214&amp;$Q$2),"")</f>
        <v/>
      </c>
      <c r="I214" s="175">
        <f t="array" ref="I214">IF(AND(SUMPRODUCT((IM!$F$2:$F$1812=A214)*(ISNUMBER(SEARCH("PMQ2", IM!$AC$2:$AC$1812))))&gt;0), "PMQ2", "")</f>
        <v/>
      </c>
      <c r="J214" s="174">
        <f t="array" ref="J214">IFERROR(INDEX(IM!$AM$2:$AM$9964, MATCH(1, (IM!$F$2:$F$9964=A214) * (ISNUMBER(SEARCH($C$1, IM!$AC$2:$AC$9964))), 0)), "")</f>
        <v/>
      </c>
      <c r="K214" s="145">
        <f t="array" ref="K214">SUMPRODUCT((IM!$F$2:$F$9812=A214)*(IM!$AD$2:$AD$9812="O")*(ISNUMBER(SEARCH("PMQ2", IM!$AC$2:$AC$9812))))</f>
        <v/>
      </c>
      <c r="L214" s="208">
        <f t="array" ref="L214">IF(K214&gt;0,IFERROR(HYPERLINK("#'IM'!AC"&amp;MATCH(1,(IM!$F$1:$F$7512=A214)*(ISNUMBER(SEARCH("PMQ2",IM!$AC$1:$AC$7512))),0),"檢核"),"未登錄"),"")</f>
        <v/>
      </c>
      <c r="M214" s="347">
        <f>Q214&amp;IF(R214&lt;&gt;"",$P$2,"")&amp;R214</f>
        <v/>
      </c>
      <c r="N214" s="318">
        <f t="array" ref="N214">IF(AND(
    SUMPRODUCT(
        (IM!$F$2:$F$1812=A214) *
        ISNUMBER(SEARCH("HUB", IM!$AC$2:$AC$1812)) *
        (IM!$X$2:$X$1812&gt;=$A$1) *
        (IM!$X$2:$X$1812&lt;=$B$1)*(W214="HUB")
    ) &gt; 0
), "HUB", "")</f>
        <v/>
      </c>
      <c r="O214" s="349">
        <f>IF(I214="","未到店",
IF(AND(S214&gt;I214, R214="STAR", NOT(AND(G214&lt;&gt;"萊到店 WebPOS", Q214&lt;&gt;"EDC"))), "完工已補裝",
IF(AND(G214&lt;&gt;"萊到店 WebPOS", Q214&lt;&gt;"EDC"), "EDC異常",
IF(AND(W214="HUB", N214=""), "HUB異常",
IF(OR(AND(Z214="STAR", R214="STAR"), AND(Z214&lt;&gt;"STAR", R214="")), "已完工", "STAR異常")
))))</f>
        <v/>
      </c>
      <c r="P214" s="225">
        <f>(TEXT(I214,"yyyymmdd"))&amp;$S$2&amp;A214&amp;$S$2&amp;B214&amp;$Q$2</f>
        <v/>
      </c>
      <c r="Q214" s="335">
        <f t="array" ref="Q214">IF(AND(SUMPRODUCT((IM!$F$2:$F$1812=A214)*(ISNUMBER(SEARCH("EDC", IM!$AC$2:$AC$1812))))&gt;0), "EDC", "")</f>
        <v/>
      </c>
      <c r="R214" s="336">
        <f t="array" ref="R214">IF(AND(SUMPRODUCT((IM!$F$2:$F$1812=A214)*(ISNUMBER(SEARCH("STAR", IM!$AC$2:$AC$1812))))&gt;0), "STAR", "")</f>
        <v/>
      </c>
      <c r="S214" s="337">
        <f t="array" ref="S214">IFERROR(INDEX(IM!$X$2:$X$595, MATCH(1, (IM!$F$2:$F$595=A214) * (ISNUMBER(SEARCH($D$1, IM!$AC$2:$AC$595))), 0)), "")</f>
        <v/>
      </c>
      <c r="T214" s="333">
        <f>IF(AND(X214&lt;&gt;"", Y214&lt;&gt;""), 2, IF(OR(X214&lt;&gt;"", Y214&lt;&gt;""), 1, 0))</f>
        <v/>
      </c>
      <c r="U214" s="333" t="n"/>
      <c r="V214" s="351">
        <f>IF(OR(R214="STAR", T214="", U214=""), T214,
"總數：" &amp; T214 &amp; CHAR(10) &amp;
"已維修：" &amp; U214 &amp; CHAR(10) &amp;
"未更換：" &amp; (T214 - U214))</f>
        <v/>
      </c>
      <c r="W214" s="338">
        <f>IF(VLOOKUP(A214,'0919門市清單主檔'!B:E,4,FALSE)=0,"",VLOOKUP(A214,'0919門市清單主檔'!B:E,4,FALSE))</f>
        <v/>
      </c>
      <c r="Y214" s="231" t="n"/>
      <c r="Z214" s="231">
        <f>IF(T214&gt;0,"STAR","")</f>
        <v/>
      </c>
    </row>
    <row r="215" ht="15.75" customHeight="1" s="127">
      <c r="A215" s="165" t="n">
        <v>3962</v>
      </c>
      <c r="B215" s="166">
        <f>VLOOKUP(A215,'0919門市清單主檔'!B:C,2,FALSE)</f>
        <v/>
      </c>
      <c r="C215" s="167">
        <f>VLOOKUP($A215,'0919門市清單主檔'!B:V,20,FALSE)</f>
        <v/>
      </c>
      <c r="D215" s="168">
        <f>VLOOKUP($A215,'0919門市清單主檔'!B:V,21,FALSE)</f>
        <v/>
      </c>
      <c r="E215" s="169">
        <f>VLOOKUP(D215,區域表!A:B,2,FALSE)</f>
        <v/>
      </c>
      <c r="F215" s="170">
        <f>IFERROR(IF(VLOOKUP(A215,門市狀態!A:D,4,FALSE)=0,"",VLOOKUP(A215,門市狀態!A:D,4,FALSE)),"")</f>
        <v/>
      </c>
      <c r="G215" s="171" t="n"/>
      <c r="H215" s="172">
        <f>IF(I215&gt;0,(TEXT(I215,"yyyymmdd")&amp;$S$2&amp;A215&amp;$S$2&amp;B215&amp;$Q$2),"")</f>
        <v/>
      </c>
      <c r="I215" s="175">
        <f t="array" ref="I215">IF(AND(SUMPRODUCT((IM!$F$2:$F$1812=A215)*(ISNUMBER(SEARCH("PMQ2", IM!$AC$2:$AC$1812))))&gt;0), "PMQ2", "")</f>
        <v/>
      </c>
      <c r="J215" s="174">
        <f t="array" ref="J215">IFERROR(INDEX(IM!$AM$2:$AM$9964, MATCH(1, (IM!$F$2:$F$9964=A215) * (ISNUMBER(SEARCH($C$1, IM!$AC$2:$AC$9964))), 0)), "")</f>
        <v/>
      </c>
      <c r="K215" s="145">
        <f t="array" ref="K215">SUMPRODUCT((IM!$F$2:$F$9812=A215)*(IM!$AD$2:$AD$9812="O")*(ISNUMBER(SEARCH("PMQ2", IM!$AC$2:$AC$9812))))</f>
        <v/>
      </c>
      <c r="L215" s="208">
        <f t="array" ref="L215">IF(K215&gt;0,IFERROR(HYPERLINK("#'IM'!AC"&amp;MATCH(1,(IM!$F$1:$F$7512=A215)*(ISNUMBER(SEARCH("PMQ2",IM!$AC$1:$AC$7512))),0),"檢核"),"未登錄"),"")</f>
        <v/>
      </c>
      <c r="M215" s="347">
        <f>Q215&amp;IF(R215&lt;&gt;"",$P$2,"")&amp;R215</f>
        <v/>
      </c>
      <c r="N215" s="318">
        <f t="array" ref="N215">IF(AND(
    SUMPRODUCT(
        (IM!$F$2:$F$1812=A215) *
        ISNUMBER(SEARCH("HUB", IM!$AC$2:$AC$1812)) *
        (IM!$X$2:$X$1812&gt;=$A$1) *
        (IM!$X$2:$X$1812&lt;=$B$1)*(W215="HUB")
    ) &gt; 0
), "HUB", "")</f>
        <v/>
      </c>
      <c r="O215" s="349">
        <f>IF(I215="","未到店",
IF(AND(S215&gt;I215, R215="STAR", NOT(AND(G215&lt;&gt;"萊到店 WebPOS", Q215&lt;&gt;"EDC"))), "完工已補裝",
IF(AND(G215&lt;&gt;"萊到店 WebPOS", Q215&lt;&gt;"EDC"), "EDC異常",
IF(AND(W215="HUB", N215=""), "HUB異常",
IF(OR(AND(Z215="STAR", R215="STAR"), AND(Z215&lt;&gt;"STAR", R215="")), "已完工", "STAR異常")
))))</f>
        <v/>
      </c>
      <c r="P215" s="225">
        <f>(TEXT(I215,"yyyymmdd"))&amp;$S$2&amp;A215&amp;$S$2&amp;B215&amp;$Q$2</f>
        <v/>
      </c>
      <c r="Q215" s="335">
        <f t="array" ref="Q215">IF(AND(SUMPRODUCT((IM!$F$2:$F$1812=A215)*(ISNUMBER(SEARCH("EDC", IM!$AC$2:$AC$1812))))&gt;0), "EDC", "")</f>
        <v/>
      </c>
      <c r="R215" s="336">
        <f t="array" ref="R215">IF(AND(SUMPRODUCT((IM!$F$2:$F$1812=A215)*(ISNUMBER(SEARCH("STAR", IM!$AC$2:$AC$1812))))&gt;0), "STAR", "")</f>
        <v/>
      </c>
      <c r="S215" s="337">
        <f t="array" ref="S215">IFERROR(INDEX(IM!$X$2:$X$595, MATCH(1, (IM!$F$2:$F$595=A215) * (ISNUMBER(SEARCH($D$1, IM!$AC$2:$AC$595))), 0)), "")</f>
        <v/>
      </c>
      <c r="T215" s="333">
        <f>IF(AND(X215&lt;&gt;"", Y215&lt;&gt;""), 2, IF(OR(X215&lt;&gt;"", Y215&lt;&gt;""), 1, 0))</f>
        <v/>
      </c>
      <c r="U215" s="333" t="n"/>
      <c r="V215" s="351">
        <f>IF(OR(R215="STAR", T215="", U215=""), T215,
"總數：" &amp; T215 &amp; CHAR(10) &amp;
"已維修：" &amp; U215 &amp; CHAR(10) &amp;
"未更換：" &amp; (T215 - U215))</f>
        <v/>
      </c>
      <c r="W215" s="338">
        <f>IF(VLOOKUP(A215,'0919門市清單主檔'!B:E,4,FALSE)=0,"",VLOOKUP(A215,'0919門市清單主檔'!B:E,4,FALSE))</f>
        <v/>
      </c>
      <c r="X215" s="230" t="inlineStr">
        <is>
          <t>8155001210</t>
        </is>
      </c>
      <c r="Y215" s="231" t="inlineStr">
        <is>
          <t>8155001211</t>
        </is>
      </c>
      <c r="Z215" s="231">
        <f>IF(T215&gt;0,"STAR","")</f>
        <v/>
      </c>
    </row>
    <row r="216" ht="15.75" customHeight="1" s="127">
      <c r="A216" s="165" t="n">
        <v>3399</v>
      </c>
      <c r="B216" s="166">
        <f>VLOOKUP(A216,'0919門市清單主檔'!B:C,2,FALSE)</f>
        <v/>
      </c>
      <c r="C216" s="167">
        <f>VLOOKUP($A216,'0919門市清單主檔'!B:V,20,FALSE)</f>
        <v/>
      </c>
      <c r="D216" s="168">
        <f>VLOOKUP($A216,'0919門市清單主檔'!B:V,21,FALSE)</f>
        <v/>
      </c>
      <c r="E216" s="169">
        <f>VLOOKUP(D216,區域表!A:B,2,FALSE)</f>
        <v/>
      </c>
      <c r="F216" s="170">
        <f>IFERROR(IF(VLOOKUP(A216,門市狀態!A:D,4,FALSE)=0,"",VLOOKUP(A216,門市狀態!A:D,4,FALSE)),"")</f>
        <v/>
      </c>
      <c r="G216" s="171" t="n"/>
      <c r="H216" s="172">
        <f>IF(I216&gt;0,(TEXT(I216,"yyyymmdd")&amp;$S$2&amp;A216&amp;$S$2&amp;B216&amp;$Q$2),"")</f>
        <v/>
      </c>
      <c r="I216" s="175">
        <f t="array" ref="I216">IF(AND(SUMPRODUCT((IM!$F$2:$F$1812=A216)*(ISNUMBER(SEARCH("PMQ2", IM!$AC$2:$AC$1812))))&gt;0), "PMQ2", "")</f>
        <v/>
      </c>
      <c r="J216" s="174">
        <f t="array" ref="J216">IFERROR(INDEX(IM!$AM$2:$AM$9964, MATCH(1, (IM!$F$2:$F$9964=A216) * (ISNUMBER(SEARCH($C$1, IM!$AC$2:$AC$9964))), 0)), "")</f>
        <v/>
      </c>
      <c r="K216" s="145">
        <f t="array" ref="K216">SUMPRODUCT((IM!$F$2:$F$9812=A216)*(IM!$AD$2:$AD$9812="O")*(ISNUMBER(SEARCH("PMQ2", IM!$AC$2:$AC$9812))))</f>
        <v/>
      </c>
      <c r="L216" s="208">
        <f t="array" ref="L216">IF(K216&gt;0,IFERROR(HYPERLINK("#'IM'!AC"&amp;MATCH(1,(IM!$F$1:$F$7512=A216)*(ISNUMBER(SEARCH("PMQ2",IM!$AC$1:$AC$7512))),0),"檢核"),"未登錄"),"")</f>
        <v/>
      </c>
      <c r="M216" s="347">
        <f>Q216&amp;IF(R216&lt;&gt;"",$P$2,"")&amp;R216</f>
        <v/>
      </c>
      <c r="N216" s="318">
        <f t="array" ref="N216">IF(AND(
    SUMPRODUCT(
        (IM!$F$2:$F$1812=A216) *
        ISNUMBER(SEARCH("HUB", IM!$AC$2:$AC$1812)) *
        (IM!$X$2:$X$1812&gt;=$A$1) *
        (IM!$X$2:$X$1812&lt;=$B$1)*(W216="HUB")
    ) &gt; 0
), "HUB", "")</f>
        <v/>
      </c>
      <c r="O216" s="349">
        <f>IF(I216="","未到店",
IF(AND(S216&gt;I216, R216="STAR", NOT(AND(G216&lt;&gt;"萊到店 WebPOS", Q216&lt;&gt;"EDC"))), "完工已補裝",
IF(AND(G216&lt;&gt;"萊到店 WebPOS", Q216&lt;&gt;"EDC"), "EDC異常",
IF(AND(W216="HUB", N216=""), "HUB異常",
IF(OR(AND(Z216="STAR", R216="STAR"), AND(Z216&lt;&gt;"STAR", R216="")), "已完工", "STAR異常")
))))</f>
        <v/>
      </c>
      <c r="P216" s="225">
        <f>(TEXT(I216,"yyyymmdd"))&amp;$S$2&amp;A216&amp;$S$2&amp;B216&amp;$Q$2</f>
        <v/>
      </c>
      <c r="Q216" s="335">
        <f t="array" ref="Q216">IF(AND(SUMPRODUCT((IM!$F$2:$F$1812=A216)*(ISNUMBER(SEARCH("EDC", IM!$AC$2:$AC$1812))))&gt;0), "EDC", "")</f>
        <v/>
      </c>
      <c r="R216" s="336">
        <f t="array" ref="R216">IF(AND(SUMPRODUCT((IM!$F$2:$F$1812=A216)*(ISNUMBER(SEARCH("STAR", IM!$AC$2:$AC$1812))))&gt;0), "STAR", "")</f>
        <v/>
      </c>
      <c r="S216" s="337">
        <f t="array" ref="S216">IFERROR(INDEX(IM!$X$2:$X$595, MATCH(1, (IM!$F$2:$F$595=A216) * (ISNUMBER(SEARCH($D$1, IM!$AC$2:$AC$595))), 0)), "")</f>
        <v/>
      </c>
      <c r="T216" s="333">
        <f>IF(AND(X216&lt;&gt;"", Y216&lt;&gt;""), 2, IF(OR(X216&lt;&gt;"", Y216&lt;&gt;""), 1, 0))</f>
        <v/>
      </c>
      <c r="U216" s="333" t="n"/>
      <c r="V216" s="351">
        <f>IF(OR(R216="STAR", T216="", U216=""), T216,
"總數：" &amp; T216 &amp; CHAR(10) &amp;
"已維修：" &amp; U216 &amp; CHAR(10) &amp;
"未更換：" &amp; (T216 - U216))</f>
        <v/>
      </c>
      <c r="W216" s="338">
        <f>IF(VLOOKUP(A216,'0919門市清單主檔'!B:E,4,FALSE)=0,"",VLOOKUP(A216,'0919門市清單主檔'!B:E,4,FALSE))</f>
        <v/>
      </c>
      <c r="X216" s="230" t="inlineStr">
        <is>
          <t>8155002065</t>
        </is>
      </c>
      <c r="Y216" s="231" t="inlineStr">
        <is>
          <t>8155002066</t>
        </is>
      </c>
      <c r="Z216" s="231">
        <f>IF(T216&gt;0,"STAR","")</f>
        <v/>
      </c>
    </row>
    <row r="217" ht="15.75" customHeight="1" s="127">
      <c r="A217" s="165" t="n">
        <v>3551</v>
      </c>
      <c r="B217" s="166">
        <f>VLOOKUP(A217,'0919門市清單主檔'!B:C,2,FALSE)</f>
        <v/>
      </c>
      <c r="C217" s="167">
        <f>VLOOKUP($A217,'0919門市清單主檔'!B:V,20,FALSE)</f>
        <v/>
      </c>
      <c r="D217" s="168">
        <f>VLOOKUP($A217,'0919門市清單主檔'!B:V,21,FALSE)</f>
        <v/>
      </c>
      <c r="E217" s="169">
        <f>VLOOKUP(D217,區域表!A:B,2,FALSE)</f>
        <v/>
      </c>
      <c r="F217" s="170">
        <f>IFERROR(IF(VLOOKUP(A217,門市狀態!A:D,4,FALSE)=0,"",VLOOKUP(A217,門市狀態!A:D,4,FALSE)),"")</f>
        <v/>
      </c>
      <c r="G217" s="171" t="n"/>
      <c r="H217" s="172">
        <f>IF(I217&gt;0,(TEXT(I217,"yyyymmdd")&amp;$S$2&amp;A217&amp;$S$2&amp;B217&amp;$Q$2),"")</f>
        <v/>
      </c>
      <c r="I217" s="175">
        <f t="array" ref="I217">IF(AND(SUMPRODUCT((IM!$F$2:$F$1812=A217)*(ISNUMBER(SEARCH("PMQ2", IM!$AC$2:$AC$1812))))&gt;0), "PMQ2", "")</f>
        <v/>
      </c>
      <c r="J217" s="174">
        <f t="array" ref="J217">IFERROR(INDEX(IM!$AM$2:$AM$9964, MATCH(1, (IM!$F$2:$F$9964=A217) * (ISNUMBER(SEARCH($C$1, IM!$AC$2:$AC$9964))), 0)), "")</f>
        <v/>
      </c>
      <c r="K217" s="145">
        <f t="array" ref="K217">SUMPRODUCT((IM!$F$2:$F$9812=A217)*(IM!$AD$2:$AD$9812="O")*(ISNUMBER(SEARCH("PMQ2", IM!$AC$2:$AC$9812))))</f>
        <v/>
      </c>
      <c r="L217" s="208">
        <f t="array" ref="L217">IF(K217&gt;0,IFERROR(HYPERLINK("#'IM'!AC"&amp;MATCH(1,(IM!$F$1:$F$7512=A217)*(ISNUMBER(SEARCH("PMQ2",IM!$AC$1:$AC$7512))),0),"檢核"),"未登錄"),"")</f>
        <v/>
      </c>
      <c r="M217" s="347">
        <f>Q217&amp;IF(R217&lt;&gt;"",$P$2,"")&amp;R217</f>
        <v/>
      </c>
      <c r="N217" s="318">
        <f t="array" ref="N217">IF(AND(
    SUMPRODUCT(
        (IM!$F$2:$F$1812=A217) *
        ISNUMBER(SEARCH("HUB", IM!$AC$2:$AC$1812)) *
        (IM!$X$2:$X$1812&gt;=$A$1) *
        (IM!$X$2:$X$1812&lt;=$B$1)*(W217="HUB")
    ) &gt; 0
), "HUB", "")</f>
        <v/>
      </c>
      <c r="O217" s="349">
        <f>IF(I217="","未到店",
IF(AND(S217&gt;I217, R217="STAR", NOT(AND(G217&lt;&gt;"萊到店 WebPOS", Q217&lt;&gt;"EDC"))), "完工已補裝",
IF(AND(G217&lt;&gt;"萊到店 WebPOS", Q217&lt;&gt;"EDC"), "EDC異常",
IF(AND(W217="HUB", N217=""), "HUB異常",
IF(OR(AND(Z217="STAR", R217="STAR"), AND(Z217&lt;&gt;"STAR", R217="")), "已完工", "STAR異常")
))))</f>
        <v/>
      </c>
      <c r="P217" s="225">
        <f>(TEXT(I217,"yyyymmdd"))&amp;$S$2&amp;A217&amp;$S$2&amp;B217&amp;$Q$2</f>
        <v/>
      </c>
      <c r="Q217" s="335">
        <f t="array" ref="Q217">IF(AND(SUMPRODUCT((IM!$F$2:$F$1812=A217)*(ISNUMBER(SEARCH("EDC", IM!$AC$2:$AC$1812))))&gt;0), "EDC", "")</f>
        <v/>
      </c>
      <c r="R217" s="336">
        <f t="array" ref="R217">IF(AND(SUMPRODUCT((IM!$F$2:$F$1812=A217)*(ISNUMBER(SEARCH("STAR", IM!$AC$2:$AC$1812))))&gt;0), "STAR", "")</f>
        <v/>
      </c>
      <c r="S217" s="337">
        <f t="array" ref="S217">IFERROR(INDEX(IM!$X$2:$X$595, MATCH(1, (IM!$F$2:$F$595=A217) * (ISNUMBER(SEARCH($D$1, IM!$AC$2:$AC$595))), 0)), "")</f>
        <v/>
      </c>
      <c r="T217" s="333">
        <f>IF(AND(X217&lt;&gt;"", Y217&lt;&gt;""), 2, IF(OR(X217&lt;&gt;"", Y217&lt;&gt;""), 1, 0))</f>
        <v/>
      </c>
      <c r="U217" s="333" t="n"/>
      <c r="V217" s="351">
        <f>IF(OR(R217="STAR", T217="", U217=""), T217,
"總數：" &amp; T217 &amp; CHAR(10) &amp;
"已維修：" &amp; U217 &amp; CHAR(10) &amp;
"未更換：" &amp; (T217 - U217))</f>
        <v/>
      </c>
      <c r="W217" s="338">
        <f>IF(VLOOKUP(A217,'0919門市清單主檔'!B:E,4,FALSE)=0,"",VLOOKUP(A217,'0919門市清單主檔'!B:E,4,FALSE))</f>
        <v/>
      </c>
      <c r="X217" s="230" t="inlineStr">
        <is>
          <t>8155002119</t>
        </is>
      </c>
      <c r="Y217" s="231" t="inlineStr">
        <is>
          <t>8155002448</t>
        </is>
      </c>
      <c r="Z217" s="231">
        <f>IF(T217&gt;0,"STAR","")</f>
        <v/>
      </c>
    </row>
    <row r="218" ht="15.75" customHeight="1" s="127">
      <c r="A218" s="165" t="inlineStr">
        <is>
          <t>D111</t>
        </is>
      </c>
      <c r="B218" s="166">
        <f>VLOOKUP(A218,'0919門市清單主檔'!B:C,2,FALSE)</f>
        <v/>
      </c>
      <c r="C218" s="167">
        <f>VLOOKUP($A218,'0919門市清單主檔'!B:V,20,FALSE)</f>
        <v/>
      </c>
      <c r="D218" s="168">
        <f>VLOOKUP($A218,'0919門市清單主檔'!B:V,21,FALSE)</f>
        <v/>
      </c>
      <c r="E218" s="169">
        <f>VLOOKUP(D218,區域表!A:B,2,FALSE)</f>
        <v/>
      </c>
      <c r="F218" s="170">
        <f>IFERROR(IF(VLOOKUP(A218,門市狀態!A:D,4,FALSE)=0,"",VLOOKUP(A218,門市狀態!A:D,4,FALSE)),"")</f>
        <v/>
      </c>
      <c r="G218" s="171" t="n"/>
      <c r="H218" s="172">
        <f>IF(I218&gt;0,(TEXT(I218,"yyyymmdd")&amp;$S$2&amp;A218&amp;$S$2&amp;B218&amp;$Q$2),"")</f>
        <v/>
      </c>
      <c r="I218" s="175">
        <f t="array" ref="I218">IF(AND(SUMPRODUCT((IM!$F$2:$F$1812=A218)*(ISNUMBER(SEARCH("PMQ2", IM!$AC$2:$AC$1812))))&gt;0), "PMQ2", "")</f>
        <v/>
      </c>
      <c r="J218" s="174">
        <f t="array" ref="J218">IFERROR(INDEX(IM!$AM$2:$AM$9964, MATCH(1, (IM!$F$2:$F$9964=A218) * (ISNUMBER(SEARCH($C$1, IM!$AC$2:$AC$9964))), 0)), "")</f>
        <v/>
      </c>
      <c r="K218" s="145">
        <f t="array" ref="K218">SUMPRODUCT((IM!$F$2:$F$9812=A218)*(IM!$AD$2:$AD$9812="O")*(ISNUMBER(SEARCH("PMQ2", IM!$AC$2:$AC$9812))))</f>
        <v/>
      </c>
      <c r="L218" s="208">
        <f t="array" ref="L218">IF(K218&gt;0,IFERROR(HYPERLINK("#'IM'!AC"&amp;MATCH(1,(IM!$F$1:$F$7512=A218)*(ISNUMBER(SEARCH("PMQ2",IM!$AC$1:$AC$7512))),0),"檢核"),"未登錄"),"")</f>
        <v/>
      </c>
      <c r="M218" s="347">
        <f>Q218&amp;IF(R218&lt;&gt;"",$P$2,"")&amp;R218</f>
        <v/>
      </c>
      <c r="N218" s="318">
        <f t="array" ref="N218">IF(AND(
    SUMPRODUCT(
        (IM!$F$2:$F$1812=A218) *
        ISNUMBER(SEARCH("HUB", IM!$AC$2:$AC$1812)) *
        (IM!$X$2:$X$1812&gt;=$A$1) *
        (IM!$X$2:$X$1812&lt;=$B$1)*(W218="HUB")
    ) &gt; 0
), "HUB", "")</f>
        <v/>
      </c>
      <c r="O218" s="349">
        <f>IF(I218="","未到店",
IF(AND(S218&gt;I218, R218="STAR", NOT(AND(G218&lt;&gt;"萊到店 WebPOS", Q218&lt;&gt;"EDC"))), "完工已補裝",
IF(AND(G218&lt;&gt;"萊到店 WebPOS", Q218&lt;&gt;"EDC"), "EDC異常",
IF(AND(W218="HUB", N218=""), "HUB異常",
IF(OR(AND(Z218="STAR", R218="STAR"), AND(Z218&lt;&gt;"STAR", R218="")), "已完工", "STAR異常")
))))</f>
        <v/>
      </c>
      <c r="P218" s="225">
        <f>(TEXT(I218,"yyyymmdd"))&amp;$S$2&amp;A218&amp;$S$2&amp;B218&amp;$Q$2</f>
        <v/>
      </c>
      <c r="Q218" s="335">
        <f t="array" ref="Q218">IF(AND(SUMPRODUCT((IM!$F$2:$F$1812=A218)*(ISNUMBER(SEARCH("EDC", IM!$AC$2:$AC$1812))))&gt;0), "EDC", "")</f>
        <v/>
      </c>
      <c r="R218" s="336">
        <f t="array" ref="R218">IF(AND(SUMPRODUCT((IM!$F$2:$F$1812=A218)*(ISNUMBER(SEARCH("STAR", IM!$AC$2:$AC$1812))))&gt;0), "STAR", "")</f>
        <v/>
      </c>
      <c r="S218" s="337">
        <f t="array" ref="S218">IFERROR(INDEX(IM!$X$2:$X$595, MATCH(1, (IM!$F$2:$F$595=A218) * (ISNUMBER(SEARCH($D$1, IM!$AC$2:$AC$595))), 0)), "")</f>
        <v/>
      </c>
      <c r="T218" s="333">
        <f>IF(AND(X218&lt;&gt;"", Y218&lt;&gt;""), 2, IF(OR(X218&lt;&gt;"", Y218&lt;&gt;""), 1, 0))</f>
        <v/>
      </c>
      <c r="U218" s="333" t="n"/>
      <c r="V218" s="351">
        <f>IF(OR(R218="STAR", T218="", U218=""), T218,
"總數：" &amp; T218 &amp; CHAR(10) &amp;
"已維修：" &amp; U218 &amp; CHAR(10) &amp;
"未更換：" &amp; (T218 - U218))</f>
        <v/>
      </c>
      <c r="W218" s="338">
        <f>IF(VLOOKUP(A218,'0919門市清單主檔'!B:E,4,FALSE)=0,"",VLOOKUP(A218,'0919門市清單主檔'!B:E,4,FALSE))</f>
        <v/>
      </c>
      <c r="X218" s="230" t="inlineStr">
        <is>
          <t>8155002431</t>
        </is>
      </c>
      <c r="Y218" s="231" t="inlineStr">
        <is>
          <t>8155002432</t>
        </is>
      </c>
      <c r="Z218" s="231">
        <f>IF(T218&gt;0,"STAR","")</f>
        <v/>
      </c>
    </row>
    <row r="219" ht="15.75" customHeight="1" s="127">
      <c r="A219" s="165" t="inlineStr">
        <is>
          <t>D349</t>
        </is>
      </c>
      <c r="B219" s="166">
        <f>VLOOKUP(A219,'0919門市清單主檔'!B:C,2,FALSE)</f>
        <v/>
      </c>
      <c r="C219" s="167">
        <f>VLOOKUP($A219,'0919門市清單主檔'!B:V,20,FALSE)</f>
        <v/>
      </c>
      <c r="D219" s="168">
        <f>VLOOKUP($A219,'0919門市清單主檔'!B:V,21,FALSE)</f>
        <v/>
      </c>
      <c r="E219" s="169">
        <f>VLOOKUP(D219,區域表!A:B,2,FALSE)</f>
        <v/>
      </c>
      <c r="F219" s="170">
        <f>IFERROR(IF(VLOOKUP(A219,門市狀態!A:D,4,FALSE)=0,"",VLOOKUP(A219,門市狀態!A:D,4,FALSE)),"")</f>
        <v/>
      </c>
      <c r="G219" s="171" t="n"/>
      <c r="H219" s="172">
        <f>IF(I219&gt;0,(TEXT(I219,"yyyymmdd")&amp;$S$2&amp;A219&amp;$S$2&amp;B219&amp;$Q$2),"")</f>
        <v/>
      </c>
      <c r="I219" s="175">
        <f t="array" ref="I219">IF(AND(SUMPRODUCT((IM!$F$2:$F$1812=A219)*(ISNUMBER(SEARCH("PMQ2", IM!$AC$2:$AC$1812))))&gt;0), "PMQ2", "")</f>
        <v/>
      </c>
      <c r="J219" s="174">
        <f t="array" ref="J219">IFERROR(INDEX(IM!$AM$2:$AM$9964, MATCH(1, (IM!$F$2:$F$9964=A219) * (ISNUMBER(SEARCH($C$1, IM!$AC$2:$AC$9964))), 0)), "")</f>
        <v/>
      </c>
      <c r="K219" s="145">
        <f t="array" ref="K219">SUMPRODUCT((IM!$F$2:$F$9812=A219)*(IM!$AD$2:$AD$9812="O")*(ISNUMBER(SEARCH("PMQ2", IM!$AC$2:$AC$9812))))</f>
        <v/>
      </c>
      <c r="L219" s="208">
        <f t="array" ref="L219">IF(K219&gt;0,IFERROR(HYPERLINK("#'IM'!AC"&amp;MATCH(1,(IM!$F$1:$F$7512=A219)*(ISNUMBER(SEARCH("PMQ2",IM!$AC$1:$AC$7512))),0),"檢核"),"未登錄"),"")</f>
        <v/>
      </c>
      <c r="M219" s="347">
        <f>Q219&amp;IF(R219&lt;&gt;"",$P$2,"")&amp;R219</f>
        <v/>
      </c>
      <c r="N219" s="318">
        <f t="array" ref="N219">IF(AND(
    SUMPRODUCT(
        (IM!$F$2:$F$1812=A219) *
        ISNUMBER(SEARCH("HUB", IM!$AC$2:$AC$1812)) *
        (IM!$X$2:$X$1812&gt;=$A$1) *
        (IM!$X$2:$X$1812&lt;=$B$1)*(W219="HUB")
    ) &gt; 0
), "HUB", "")</f>
        <v/>
      </c>
      <c r="O219" s="349">
        <f>IF(I219="","未到店",
IF(AND(S219&gt;I219, R219="STAR", NOT(AND(G219&lt;&gt;"萊到店 WebPOS", Q219&lt;&gt;"EDC"))), "完工已補裝",
IF(AND(G219&lt;&gt;"萊到店 WebPOS", Q219&lt;&gt;"EDC"), "EDC異常",
IF(AND(W219="HUB", N219=""), "HUB異常",
IF(OR(AND(Z219="STAR", R219="STAR"), AND(Z219&lt;&gt;"STAR", R219="")), "已完工", "STAR異常")
))))</f>
        <v/>
      </c>
      <c r="P219" s="225">
        <f>(TEXT(I219,"yyyymmdd"))&amp;$S$2&amp;A219&amp;$S$2&amp;B219&amp;$Q$2</f>
        <v/>
      </c>
      <c r="Q219" s="335">
        <f t="array" ref="Q219">IF(AND(SUMPRODUCT((IM!$F$2:$F$1812=A219)*(ISNUMBER(SEARCH("EDC", IM!$AC$2:$AC$1812))))&gt;0), "EDC", "")</f>
        <v/>
      </c>
      <c r="R219" s="336">
        <f t="array" ref="R219">IF(AND(SUMPRODUCT((IM!$F$2:$F$1812=A219)*(ISNUMBER(SEARCH("STAR", IM!$AC$2:$AC$1812))))&gt;0), "STAR", "")</f>
        <v/>
      </c>
      <c r="S219" s="337">
        <f t="array" ref="S219">IFERROR(INDEX(IM!$X$2:$X$595, MATCH(1, (IM!$F$2:$F$595=A219) * (ISNUMBER(SEARCH($D$1, IM!$AC$2:$AC$595))), 0)), "")</f>
        <v/>
      </c>
      <c r="T219" s="333">
        <f>IF(AND(X219&lt;&gt;"", Y219&lt;&gt;""), 2, IF(OR(X219&lt;&gt;"", Y219&lt;&gt;""), 1, 0))</f>
        <v/>
      </c>
      <c r="U219" s="333" t="n"/>
      <c r="V219" s="351">
        <f>IF(OR(R219="STAR", T219="", U219=""), T219,
"總數：" &amp; T219 &amp; CHAR(10) &amp;
"已維修：" &amp; U219 &amp; CHAR(10) &amp;
"未更換：" &amp; (T219 - U219))</f>
        <v/>
      </c>
      <c r="W219" s="338">
        <f>IF(VLOOKUP(A219,'0919門市清單主檔'!B:E,4,FALSE)=0,"",VLOOKUP(A219,'0919門市清單主檔'!B:E,4,FALSE))</f>
        <v/>
      </c>
      <c r="Y219" s="231" t="n"/>
      <c r="Z219" s="231">
        <f>IF(T219&gt;0,"STAR","")</f>
        <v/>
      </c>
    </row>
    <row r="220" ht="15.75" customHeight="1" s="127">
      <c r="A220" s="165" t="n">
        <v>3416</v>
      </c>
      <c r="B220" s="166">
        <f>VLOOKUP(A220,'0919門市清單主檔'!B:C,2,FALSE)</f>
        <v/>
      </c>
      <c r="C220" s="167">
        <f>VLOOKUP($A220,'0919門市清單主檔'!B:V,20,FALSE)</f>
        <v/>
      </c>
      <c r="D220" s="168">
        <f>VLOOKUP($A220,'0919門市清單主檔'!B:V,21,FALSE)</f>
        <v/>
      </c>
      <c r="E220" s="169">
        <f>VLOOKUP(D220,區域表!A:B,2,FALSE)</f>
        <v/>
      </c>
      <c r="F220" s="170">
        <f>IFERROR(IF(VLOOKUP(A220,門市狀態!A:D,4,FALSE)=0,"",VLOOKUP(A220,門市狀態!A:D,4,FALSE)),"")</f>
        <v/>
      </c>
      <c r="G220" s="171" t="n"/>
      <c r="H220" s="172">
        <f>IF(I220&gt;0,(TEXT(I220,"yyyymmdd")&amp;$S$2&amp;A220&amp;$S$2&amp;B220&amp;$Q$2),"")</f>
        <v/>
      </c>
      <c r="I220" s="175">
        <f t="array" ref="I220">IF(AND(SUMPRODUCT((IM!$F$2:$F$1812=A220)*(ISNUMBER(SEARCH("PMQ2", IM!$AC$2:$AC$1812))))&gt;0), "PMQ2", "")</f>
        <v/>
      </c>
      <c r="J220" s="174">
        <f t="array" ref="J220">IFERROR(INDEX(IM!$AM$2:$AM$9964, MATCH(1, (IM!$F$2:$F$9964=A220) * (ISNUMBER(SEARCH($C$1, IM!$AC$2:$AC$9964))), 0)), "")</f>
        <v/>
      </c>
      <c r="K220" s="145">
        <f t="array" ref="K220">SUMPRODUCT((IM!$F$2:$F$9812=A220)*(IM!$AD$2:$AD$9812="O")*(ISNUMBER(SEARCH("PMQ2", IM!$AC$2:$AC$9812))))</f>
        <v/>
      </c>
      <c r="L220" s="208">
        <f t="array" ref="L220">IF(K220&gt;0,IFERROR(HYPERLINK("#'IM'!AC"&amp;MATCH(1,(IM!$F$1:$F$7512=A220)*(ISNUMBER(SEARCH("PMQ2",IM!$AC$1:$AC$7512))),0),"檢核"),"未登錄"),"")</f>
        <v/>
      </c>
      <c r="M220" s="347">
        <f>Q220&amp;IF(R220&lt;&gt;"",$P$2,"")&amp;R220</f>
        <v/>
      </c>
      <c r="N220" s="318">
        <f t="array" ref="N220">IF(AND(
    SUMPRODUCT(
        (IM!$F$2:$F$1812=A220) *
        ISNUMBER(SEARCH("HUB", IM!$AC$2:$AC$1812)) *
        (IM!$X$2:$X$1812&gt;=$A$1) *
        (IM!$X$2:$X$1812&lt;=$B$1)*(W220="HUB")
    ) &gt; 0
), "HUB", "")</f>
        <v/>
      </c>
      <c r="O220" s="349">
        <f>IF(I220="","未到店",
IF(AND(S220&gt;I220, R220="STAR", NOT(AND(G220&lt;&gt;"萊到店 WebPOS", Q220&lt;&gt;"EDC"))), "完工已補裝",
IF(AND(G220&lt;&gt;"萊到店 WebPOS", Q220&lt;&gt;"EDC"), "EDC異常",
IF(AND(W220="HUB", N220=""), "HUB異常",
IF(OR(AND(Z220="STAR", R220="STAR"), AND(Z220&lt;&gt;"STAR", R220="")), "已完工", "STAR異常")
))))</f>
        <v/>
      </c>
      <c r="P220" s="225">
        <f>(TEXT(I220,"yyyymmdd"))&amp;$S$2&amp;A220&amp;$S$2&amp;B220&amp;$Q$2</f>
        <v/>
      </c>
      <c r="Q220" s="335">
        <f t="array" ref="Q220">IF(AND(SUMPRODUCT((IM!$F$2:$F$1812=A220)*(ISNUMBER(SEARCH("EDC", IM!$AC$2:$AC$1812))))&gt;0), "EDC", "")</f>
        <v/>
      </c>
      <c r="R220" s="336">
        <f t="array" ref="R220">IF(AND(SUMPRODUCT((IM!$F$2:$F$1812=A220)*(ISNUMBER(SEARCH("STAR", IM!$AC$2:$AC$1812))))&gt;0), "STAR", "")</f>
        <v/>
      </c>
      <c r="S220" s="337">
        <f t="array" ref="S220">IFERROR(INDEX(IM!$X$2:$X$595, MATCH(1, (IM!$F$2:$F$595=A220) * (ISNUMBER(SEARCH($D$1, IM!$AC$2:$AC$595))), 0)), "")</f>
        <v/>
      </c>
      <c r="T220" s="333">
        <f>IF(AND(X220&lt;&gt;"", Y220&lt;&gt;""), 2, IF(OR(X220&lt;&gt;"", Y220&lt;&gt;""), 1, 0))</f>
        <v/>
      </c>
      <c r="U220" s="333" t="n"/>
      <c r="V220" s="351">
        <f>IF(OR(R220="STAR", T220="", U220=""), T220,
"總數：" &amp; T220 &amp; CHAR(10) &amp;
"已維修：" &amp; U220 &amp; CHAR(10) &amp;
"未更換：" &amp; (T220 - U220))</f>
        <v/>
      </c>
      <c r="W220" s="338">
        <f>IF(VLOOKUP(A220,'0919門市清單主檔'!B:E,4,FALSE)=0,"",VLOOKUP(A220,'0919門市清單主檔'!B:E,4,FALSE))</f>
        <v/>
      </c>
      <c r="X220" s="230" t="inlineStr">
        <is>
          <t>8155002075</t>
        </is>
      </c>
      <c r="Y220" s="231" t="inlineStr">
        <is>
          <t>8155002076</t>
        </is>
      </c>
      <c r="Z220" s="231">
        <f>IF(T220&gt;0,"STAR","")</f>
        <v/>
      </c>
    </row>
    <row r="221" ht="15.75" customHeight="1" s="127">
      <c r="A221" s="179" t="inlineStr">
        <is>
          <t>L501</t>
        </is>
      </c>
      <c r="B221" s="166">
        <f>VLOOKUP(A221,'0919門市清單主檔'!B:C,2,FALSE)</f>
        <v/>
      </c>
      <c r="C221" s="180">
        <f>VLOOKUP($A221,'0919門市清單主檔'!B:V,20,FALSE)</f>
        <v/>
      </c>
      <c r="D221" s="181">
        <f>VLOOKUP($A221,'0919門市清單主檔'!B:V,21,FALSE)</f>
        <v/>
      </c>
      <c r="E221" s="169">
        <f>VLOOKUP(D221,區域表!A:B,2,FALSE)</f>
        <v/>
      </c>
      <c r="F221" s="170">
        <f>IFERROR(IF(VLOOKUP(A221,門市狀態!A:D,4,FALSE)=0,"",VLOOKUP(A221,門市狀態!A:D,4,FALSE)),"")</f>
        <v/>
      </c>
      <c r="G221" s="182" t="inlineStr">
        <is>
          <t>萊到店 WebPOS</t>
        </is>
      </c>
      <c r="H221" s="172">
        <f>IF(I221&gt;0,(TEXT(I221,"yyyymmdd")&amp;$S$2&amp;A221&amp;$S$2&amp;B221&amp;$Q$2),"")</f>
        <v/>
      </c>
      <c r="I221" s="175">
        <f t="array" ref="I221">IF(AND(SUMPRODUCT((IM!$F$2:$F$1812=A221)*(ISNUMBER(SEARCH("PMQ2", IM!$AC$2:$AC$1812))))&gt;0), "PMQ2", "")</f>
        <v/>
      </c>
      <c r="J221" s="174">
        <f t="array" ref="J221">IFERROR(INDEX(IM!$AM$2:$AM$9964, MATCH(1, (IM!$F$2:$F$9964=A221) * (ISNUMBER(SEARCH($C$1, IM!$AC$2:$AC$9964))), 0)), "")</f>
        <v/>
      </c>
      <c r="K221" s="145">
        <f t="array" ref="K221">SUMPRODUCT((IM!$F$2:$F$9812=A221)*(IM!$AD$2:$AD$9812="O")*(ISNUMBER(SEARCH("PMQ2", IM!$AC$2:$AC$9812))))</f>
        <v/>
      </c>
      <c r="L221" s="208">
        <f t="array" ref="L221">IF(K221&gt;0,IFERROR(HYPERLINK("#'IM'!AC"&amp;MATCH(1,(IM!$F$1:$F$7512=A221)*(ISNUMBER(SEARCH("PMQ2",IM!$AC$1:$AC$7512))),0),"檢核"),"未登錄"),"")</f>
        <v/>
      </c>
      <c r="M221" s="347">
        <f>Q221&amp;IF(R221&lt;&gt;"",$P$2,"")&amp;R221</f>
        <v/>
      </c>
      <c r="N221" s="318">
        <f t="array" ref="N221">IF(AND(
    SUMPRODUCT(
        (IM!$F$2:$F$1812=A221) *
        ISNUMBER(SEARCH("HUB", IM!$AC$2:$AC$1812)) *
        (IM!$X$2:$X$1812&gt;=$A$1) *
        (IM!$X$2:$X$1812&lt;=$B$1)*(W221="HUB")
    ) &gt; 0
), "HUB", "")</f>
        <v/>
      </c>
      <c r="O221" s="349">
        <f>IF(I221="","未到店",
IF(AND(S221&gt;I221, R221="STAR", NOT(AND(G221&lt;&gt;"萊到店 WebPOS", Q221&lt;&gt;"EDC"))), "完工已補裝",
IF(AND(G221&lt;&gt;"萊到店 WebPOS", Q221&lt;&gt;"EDC"), "EDC異常",
IF(AND(W221="HUB", N221=""), "HUB異常",
IF(OR(AND(Z221="STAR", R221="STAR"), AND(Z221&lt;&gt;"STAR", R221="")), "已完工", "STAR異常")
))))</f>
        <v/>
      </c>
      <c r="P221" s="225">
        <f>(TEXT(I221,"yyyymmdd"))&amp;$S$2&amp;A221&amp;$S$2&amp;B221&amp;$Q$2</f>
        <v/>
      </c>
      <c r="Q221" s="335">
        <f t="array" ref="Q221">IF(AND(SUMPRODUCT((IM!$F$2:$F$1812=A221)*(ISNUMBER(SEARCH("EDC", IM!$AC$2:$AC$1812))))&gt;0), "EDC", "")</f>
        <v/>
      </c>
      <c r="R221" s="336">
        <f t="array" ref="R221">IF(AND(SUMPRODUCT((IM!$F$2:$F$1812=A221)*(ISNUMBER(SEARCH("STAR", IM!$AC$2:$AC$1812))))&gt;0), "STAR", "")</f>
        <v/>
      </c>
      <c r="S221" s="337">
        <f t="array" ref="S221">IFERROR(INDEX(IM!$X$2:$X$595, MATCH(1, (IM!$F$2:$F$595=A221) * (ISNUMBER(SEARCH($D$1, IM!$AC$2:$AC$595))), 0)), "")</f>
        <v/>
      </c>
      <c r="T221" s="333">
        <f>IF(AND(X221&lt;&gt;"", Y221&lt;&gt;""), 2, IF(OR(X221&lt;&gt;"", Y221&lt;&gt;""), 1, 0))</f>
        <v/>
      </c>
      <c r="U221" s="333" t="n"/>
      <c r="V221" s="351">
        <f>IF(OR(R221="STAR", T221="", U221=""), T221,
"總數：" &amp; T221 &amp; CHAR(10) &amp;
"已維修：" &amp; U221 &amp; CHAR(10) &amp;
"未更換：" &amp; (T221 - U221))</f>
        <v/>
      </c>
      <c r="W221" s="338">
        <f>IF(VLOOKUP(A221,'0919門市清單主檔'!B:E,4,FALSE)=0,"",VLOOKUP(A221,'0919門市清單主檔'!B:E,4,FALSE))</f>
        <v/>
      </c>
      <c r="Y221" s="231" t="n"/>
      <c r="Z221" s="231">
        <f>IF(T221&gt;0,"STAR","")</f>
        <v/>
      </c>
    </row>
    <row r="222" ht="15" customFormat="1" customHeight="1" s="231">
      <c r="A222" s="298" t="n">
        <v>4422</v>
      </c>
      <c r="B222" s="166">
        <f>VLOOKUP(A222,'0919門市清單主檔'!B:C,2,FALSE)</f>
        <v/>
      </c>
      <c r="C222" s="183">
        <f>VLOOKUP($A222,'0919門市清單主檔'!B:V,20,FALSE)</f>
        <v/>
      </c>
      <c r="D222" s="183">
        <f>VLOOKUP($A222,'0919門市清單主檔'!B:V,21,FALSE)</f>
        <v/>
      </c>
      <c r="E222" s="169">
        <f>VLOOKUP(D222,區域表!A:B,2,FALSE)</f>
        <v/>
      </c>
      <c r="F222" s="170">
        <f>IFERROR(IF(VLOOKUP(A222,門市狀態!A:D,4,FALSE)=0,"",VLOOKUP(A222,門市狀態!A:D,4,FALSE)),"")</f>
        <v/>
      </c>
      <c r="G222" s="184" t="n"/>
      <c r="H222" s="172">
        <f>IF(I222&gt;0,(TEXT(I222,"yyyymmdd")&amp;$S$2&amp;A222&amp;$S$2&amp;B222&amp;$Q$2),"")</f>
        <v/>
      </c>
      <c r="I222" s="175">
        <f t="array" ref="I222">IF(AND(SUMPRODUCT((IM!$F$2:$F$1812=A222)*(ISNUMBER(SEARCH("PMQ2", IM!$AC$2:$AC$1812))))&gt;0), "PMQ2", "")</f>
        <v/>
      </c>
      <c r="J222" s="174">
        <f t="array" ref="J222">IFERROR(INDEX(IM!$AM$2:$AM$9964, MATCH(1, (IM!$F$2:$F$9964=A222) * (ISNUMBER(SEARCH($C$1, IM!$AC$2:$AC$9964))), 0)), "")</f>
        <v/>
      </c>
      <c r="K222" s="145">
        <f t="array" ref="K222">SUMPRODUCT((IM!$F$2:$F$9812=A222)*(IM!$AD$2:$AD$9812="O")*(ISNUMBER(SEARCH("PMQ2", IM!$AC$2:$AC$9812))))</f>
        <v/>
      </c>
      <c r="L222" s="208">
        <f t="array" ref="L222">IF(K222&gt;0,IFERROR(HYPERLINK("#'IM'!AC"&amp;MATCH(1,(IM!$F$1:$F$7512=A222)*(ISNUMBER(SEARCH("PMQ2",IM!$AC$1:$AC$7512))),0),"檢核"),"未登錄"),"")</f>
        <v/>
      </c>
      <c r="M222" s="347">
        <f>Q222&amp;IF(R222&lt;&gt;"",$P$2,"")&amp;R222</f>
        <v/>
      </c>
      <c r="N222" s="318">
        <f t="array" ref="N222">IF(AND(
    SUMPRODUCT(
        (IM!$F$2:$F$1812=A222) *
        ISNUMBER(SEARCH("HUB", IM!$AC$2:$AC$1812)) *
        (IM!$X$2:$X$1812&gt;=$A$1) *
        (IM!$X$2:$X$1812&lt;=$B$1)*(W222="HUB")
    ) &gt; 0
), "HUB", "")</f>
        <v/>
      </c>
      <c r="O222" s="349">
        <f>IF(I222="","未到店",
IF(AND(S222&gt;I222, R222="STAR", NOT(AND(G222&lt;&gt;"萊到店 WebPOS", Q222&lt;&gt;"EDC"))), "完工已補裝",
IF(AND(G222&lt;&gt;"萊到店 WebPOS", Q222&lt;&gt;"EDC"), "EDC異常",
IF(AND(W222="HUB", N222=""), "HUB異常",
IF(OR(AND(Z222="STAR", R222="STAR"), AND(Z222&lt;&gt;"STAR", R222="")), "已完工", "STAR異常")
))))</f>
        <v/>
      </c>
      <c r="P222" s="225">
        <f>(TEXT(I222,"yyyymmdd"))&amp;$S$2&amp;A222&amp;$S$2&amp;B222&amp;$Q$2</f>
        <v/>
      </c>
      <c r="Q222" s="335">
        <f t="array" ref="Q222">IF(AND(SUMPRODUCT((IM!$F$2:$F$1812=A222)*(ISNUMBER(SEARCH("EDC", IM!$AC$2:$AC$1812))))&gt;0), "EDC", "")</f>
        <v/>
      </c>
      <c r="R222" s="336">
        <f t="array" ref="R222">IF(AND(SUMPRODUCT((IM!$F$2:$F$1812=A222)*(ISNUMBER(SEARCH("STAR", IM!$AC$2:$AC$1812))))&gt;0), "STAR", "")</f>
        <v/>
      </c>
      <c r="S222" s="337">
        <f t="array" ref="S222">IFERROR(INDEX(IM!$X$2:$X$595, MATCH(1, (IM!$F$2:$F$595=A222) * (ISNUMBER(SEARCH($D$1, IM!$AC$2:$AC$595))), 0)), "")</f>
        <v/>
      </c>
      <c r="T222" s="333">
        <f>IF(AND(X222&lt;&gt;"", Y222&lt;&gt;""), 2, IF(OR(X222&lt;&gt;"", Y222&lt;&gt;""), 1, 0))</f>
        <v/>
      </c>
      <c r="U222" s="333" t="n"/>
      <c r="V222" s="351">
        <f>IF(OR(R222="STAR", T222="", U222=""), T222,
"總數：" &amp; T222 &amp; CHAR(10) &amp;
"已維修：" &amp; U222 &amp; CHAR(10) &amp;
"未更換：" &amp; (T222 - U222))</f>
        <v/>
      </c>
      <c r="W222" s="338">
        <f>IF(VLOOKUP(A222,'0919門市清單主檔'!B:E,4,FALSE)=0,"",VLOOKUP(A222,'0919門市清單主檔'!B:E,4,FALSE))</f>
        <v/>
      </c>
      <c r="X222" s="230" t="n"/>
      <c r="Z222" s="231">
        <f>IF(T222&gt;0,"STAR","")</f>
        <v/>
      </c>
      <c r="AA222" s="230" t="n"/>
    </row>
    <row r="223" ht="15" customFormat="1" customHeight="1" s="231">
      <c r="A223" s="298" t="n">
        <v>2535</v>
      </c>
      <c r="B223" s="166">
        <f>VLOOKUP(A223,'0919門市清單主檔'!B:C,2,FALSE)</f>
        <v/>
      </c>
      <c r="C223" s="183">
        <f>VLOOKUP($A223,'0919門市清單主檔'!B:V,20,FALSE)</f>
        <v/>
      </c>
      <c r="D223" s="183">
        <f>VLOOKUP($A223,'0919門市清單主檔'!B:V,21,FALSE)</f>
        <v/>
      </c>
      <c r="E223" s="169">
        <f>VLOOKUP(D223,區域表!A:B,2,FALSE)</f>
        <v/>
      </c>
      <c r="F223" s="170">
        <f>IFERROR(IF(VLOOKUP(A223,門市狀態!A:D,4,FALSE)=0,"",VLOOKUP(A223,門市狀態!A:D,4,FALSE)),"")</f>
        <v/>
      </c>
      <c r="G223" s="184" t="n"/>
      <c r="H223" s="172">
        <f>IF(I223&gt;0,(TEXT(I223,"yyyymmdd")&amp;$S$2&amp;A223&amp;$S$2&amp;B223&amp;$Q$2),"")</f>
        <v/>
      </c>
      <c r="I223" s="175">
        <f t="array" ref="I223">IF(AND(SUMPRODUCT((IM!$F$2:$F$1812=A223)*(ISNUMBER(SEARCH("PMQ2", IM!$AC$2:$AC$1812))))&gt;0), "PMQ2", "")</f>
        <v/>
      </c>
      <c r="J223" s="174">
        <f t="array" ref="J223">IFERROR(INDEX(IM!$AM$2:$AM$9964, MATCH(1, (IM!$F$2:$F$9964=A223) * (ISNUMBER(SEARCH($C$1, IM!$AC$2:$AC$9964))), 0)), "")</f>
        <v/>
      </c>
      <c r="K223" s="145">
        <f t="array" ref="K223">SUMPRODUCT((IM!$F$2:$F$9812=A223)*(IM!$AD$2:$AD$9812="O")*(ISNUMBER(SEARCH("PMQ2", IM!$AC$2:$AC$9812))))</f>
        <v/>
      </c>
      <c r="L223" s="208">
        <f t="array" ref="L223">IF(K223&gt;0,IFERROR(HYPERLINK("#'IM'!AC"&amp;MATCH(1,(IM!$F$1:$F$7512=A223)*(ISNUMBER(SEARCH("PMQ2",IM!$AC$1:$AC$7512))),0),"檢核"),"未登錄"),"")</f>
        <v/>
      </c>
      <c r="M223" s="347">
        <f>Q223&amp;IF(R223&lt;&gt;"",$P$2,"")&amp;R223</f>
        <v/>
      </c>
      <c r="N223" s="318">
        <f t="array" ref="N223">IF(AND(
    SUMPRODUCT(
        (IM!$F$2:$F$1812=A223) *
        ISNUMBER(SEARCH("HUB", IM!$AC$2:$AC$1812)) *
        (IM!$X$2:$X$1812&gt;=$A$1) *
        (IM!$X$2:$X$1812&lt;=$B$1)*(W223="HUB")
    ) &gt; 0
), "HUB", "")</f>
        <v/>
      </c>
      <c r="O223" s="349">
        <f>IF(I223="","未到店",
IF(AND(S223&gt;I223, R223="STAR", NOT(AND(G223&lt;&gt;"萊到店 WebPOS", Q223&lt;&gt;"EDC"))), "完工已補裝",
IF(AND(G223&lt;&gt;"萊到店 WebPOS", Q223&lt;&gt;"EDC"), "EDC異常",
IF(AND(W223="HUB", N223=""), "HUB異常",
IF(OR(AND(Z223="STAR", R223="STAR"), AND(Z223&lt;&gt;"STAR", R223="")), "已完工", "STAR異常")
))))</f>
        <v/>
      </c>
      <c r="P223" s="225">
        <f>(TEXT(I223,"yyyymmdd"))&amp;$S$2&amp;A223&amp;$S$2&amp;B223&amp;$Q$2</f>
        <v/>
      </c>
      <c r="Q223" s="335">
        <f t="array" ref="Q223">IF(AND(SUMPRODUCT((IM!$F$2:$F$1812=A223)*(ISNUMBER(SEARCH("EDC", IM!$AC$2:$AC$1812))))&gt;0), "EDC", "")</f>
        <v/>
      </c>
      <c r="R223" s="336">
        <f t="array" ref="R223">IF(AND(SUMPRODUCT((IM!$F$2:$F$1812=A223)*(ISNUMBER(SEARCH("STAR", IM!$AC$2:$AC$1812))))&gt;0), "STAR", "")</f>
        <v/>
      </c>
      <c r="S223" s="339">
        <f t="array" ref="S223">IFERROR(INDEX(IM!$X$2:$X$595, MATCH(1, (IM!$F$2:$F$595=A223) * (ISNUMBER(SEARCH($D$1, IM!$AC$2:$AC$595))), 0)), "")</f>
        <v/>
      </c>
      <c r="T223" s="333">
        <f>IF(AND(X223&lt;&gt;"", Y223&lt;&gt;""), 2, IF(OR(X223&lt;&gt;"", Y223&lt;&gt;""), 1, 0))</f>
        <v/>
      </c>
      <c r="U223" s="333" t="n"/>
      <c r="V223" s="351">
        <f>IF(OR(R223="STAR", T223="", U223=""), T223,
"總數：" &amp; T223 &amp; CHAR(10) &amp;
"已維修：" &amp; U223 &amp; CHAR(10) &amp;
"未更換：" &amp; (T223 - U223))</f>
        <v/>
      </c>
      <c r="W223" s="338">
        <f>IF(VLOOKUP(A223,'0919門市清單主檔'!B:E,4,FALSE)=0,"",VLOOKUP(A223,'0919門市清單主檔'!B:E,4,FALSE))</f>
        <v/>
      </c>
      <c r="X223" s="230" t="inlineStr">
        <is>
          <t>8155000264</t>
        </is>
      </c>
      <c r="Z223" s="231">
        <f>IF(T223&gt;0,"STAR","")</f>
        <v/>
      </c>
    </row>
    <row r="224" ht="15" customFormat="1" customHeight="1" s="228">
      <c r="A224" s="325" t="inlineStr">
        <is>
          <t>TT01</t>
        </is>
      </c>
      <c r="B224" s="166">
        <f>VLOOKUP(A224,'0919門市清單主檔'!B:C,2,FALSE)</f>
        <v/>
      </c>
      <c r="C224" s="293">
        <f>VLOOKUP($A224,'0919門市清單主檔'!B:V,20,FALSE)</f>
        <v/>
      </c>
      <c r="D224" s="293">
        <f>VLOOKUP($A224,'0919門市清單主檔'!B:V,21,FALSE)</f>
        <v/>
      </c>
      <c r="E224" s="294">
        <f>VLOOKUP(D224,區域表!A:B,2,FALSE)</f>
        <v/>
      </c>
      <c r="F224" s="295">
        <f>IFERROR(IF(VLOOKUP(A224,門市狀態!A:D,4,FALSE)=0,"",VLOOKUP(A224,門市狀態!A:D,4,FALSE)),"")</f>
        <v/>
      </c>
      <c r="G224" s="296" t="inlineStr">
        <is>
          <t>訓練教室</t>
        </is>
      </c>
      <c r="H224" s="297">
        <f>IF(I224&gt;0,(TEXT(I224,"yyyymmdd")&amp;$S$2&amp;A224&amp;$S$2&amp;B224&amp;$Q$2),"")</f>
        <v/>
      </c>
      <c r="I224" s="175">
        <f t="array" ref="I224">IF(AND(SUMPRODUCT((IM!$F$2:$F$1812=A224)*(ISNUMBER(SEARCH("PMQ2", IM!$AC$2:$AC$1812))))&gt;0), "PMQ2", "")</f>
        <v/>
      </c>
      <c r="J224" s="174">
        <f t="array" ref="J224">IFERROR(INDEX(IM!$AM$2:$AM$9964, MATCH(1, (IM!$F$2:$F$9964=A224) * (ISNUMBER(SEARCH($C$1, IM!$AC$2:$AC$9964))), 0)), "")</f>
        <v/>
      </c>
      <c r="K224" s="145">
        <f t="array" ref="K224">SUMPRODUCT((IM!$F$2:$F$9812=A224)*(IM!$AD$2:$AD$9812="O")*(ISNUMBER(SEARCH("PMQ2", IM!$AC$2:$AC$9812))))</f>
        <v/>
      </c>
      <c r="L224" s="208">
        <f t="array" ref="L224">IF(K224&gt;0,IFERROR(HYPERLINK("#'IM'!AC"&amp;MATCH(1,(IM!$F$1:$F$7512=A224)*(ISNUMBER(SEARCH("PMQ2",IM!$AC$1:$AC$7512))),0),"檢核"),"未登錄"),"")</f>
        <v/>
      </c>
      <c r="M224" s="347">
        <f>Q224&amp;IF(R224&lt;&gt;"",$P$2,"")&amp;R224</f>
        <v/>
      </c>
      <c r="N224" s="318">
        <f t="array" ref="N224">IF(AND(
    SUMPRODUCT(
        (IM!$F$2:$F$1812=A224) *
        ISNUMBER(SEARCH("HUB", IM!$AC$2:$AC$1812)) *
        (IM!$X$2:$X$1812&gt;=$A$1) *
        (IM!$X$2:$X$1812&lt;=$B$1)*(W224="HUB")
    ) &gt; 0
), "HUB", "")</f>
        <v/>
      </c>
      <c r="O224" s="349">
        <f>IF(I224="","未到店",
IF(AND(S224&gt;I224, R224="STAR", NOT(AND(G224&lt;&gt;"萊到店 WebPOS", Q224&lt;&gt;"EDC"))), "完工已補裝",
IF(AND(G224&lt;&gt;"萊到店 WebPOS", Q224&lt;&gt;"EDC"), "EDC異常",
IF(AND(W224="HUB", N224=""), "HUB異常",
IF(OR(AND(Z224="STAR", R224="STAR"), AND(Z224&lt;&gt;"STAR", R224="")), "已完工", "STAR異常")
))))</f>
        <v/>
      </c>
      <c r="P224" s="225">
        <f>(TEXT(I224,"yyyymmdd"))&amp;$S$2&amp;A224&amp;$S$2&amp;B224&amp;$Q$2</f>
        <v/>
      </c>
      <c r="Q224" s="335">
        <f t="array" ref="Q224">IF(AND(SUMPRODUCT((IM!$F$2:$F$1812=A224)*(ISNUMBER(SEARCH("EDC", IM!$AC$2:$AC$1812))))&gt;0), "EDC", "")</f>
        <v/>
      </c>
      <c r="R224" s="336">
        <f t="array" ref="R224">IF(AND(SUMPRODUCT((IM!$F$2:$F$1812=A224)*(ISNUMBER(SEARCH("STAR", IM!$AC$2:$AC$1812))))&gt;0), "STAR", "")</f>
        <v/>
      </c>
      <c r="S224" s="339">
        <f t="array" ref="S224">IFERROR(INDEX(IM!$X$2:$X$595, MATCH(1, (IM!$F$2:$F$595=A224) * (ISNUMBER(SEARCH($D$1, IM!$AC$2:$AC$595))), 0)), "")</f>
        <v/>
      </c>
      <c r="T224" s="333">
        <f>IF(AND(X224&lt;&gt;"", Y224&lt;&gt;""), 2, IF(OR(X224&lt;&gt;"", Y224&lt;&gt;""), 1, 0))</f>
        <v/>
      </c>
      <c r="U224" s="333" t="n"/>
      <c r="V224" s="351">
        <f>IF(OR(R224="STAR", T224="", U224=""), T224,
"總數：" &amp; T224 &amp; CHAR(10) &amp;
"已維修：" &amp; U224 &amp; CHAR(10) &amp;
"未更換：" &amp; (T224 - U224))</f>
        <v/>
      </c>
      <c r="W224" s="338">
        <f>IF(VLOOKUP(A224,'0919門市清單主檔'!B:E,4,FALSE)=0,"",VLOOKUP(A224,'0919門市清單主檔'!B:E,4,FALSE))</f>
        <v/>
      </c>
      <c r="X224" s="227" t="inlineStr">
        <is>
          <t>8155002571</t>
        </is>
      </c>
      <c r="Z224" s="228">
        <f>IF(T224&gt;0,"STAR","")</f>
        <v/>
      </c>
    </row>
    <row r="225" ht="15" customFormat="1" customHeight="1" s="228">
      <c r="A225" s="298" t="n">
        <v>5341</v>
      </c>
      <c r="B225" s="166">
        <f>VLOOKUP(A225,'0919門市清單主檔'!B:C,2,FALSE)</f>
        <v/>
      </c>
      <c r="C225" s="183">
        <f>VLOOKUP($A225,'0919門市清單主檔'!B:V,20,FALSE)</f>
        <v/>
      </c>
      <c r="D225" s="183">
        <f>VLOOKUP($A225,'0919門市清單主檔'!B:V,21,FALSE)</f>
        <v/>
      </c>
      <c r="E225" s="299">
        <f>VLOOKUP(D225,區域表!A:B,2,FALSE)</f>
        <v/>
      </c>
      <c r="F225" s="298">
        <f>IFERROR(IF(VLOOKUP(A225,門市狀態!A:D,4,FALSE)=0,"",VLOOKUP(A225,門市狀態!A:D,4,FALSE)),"")</f>
        <v/>
      </c>
      <c r="G225" s="184" t="n"/>
      <c r="H225" s="353">
        <f>IF(I225&gt;0,(TEXT(I225,"yyyymmdd")&amp;$S$2&amp;A225&amp;$S$2&amp;B225&amp;$Q$2),"")</f>
        <v/>
      </c>
      <c r="I225" s="175">
        <f t="array" ref="I225">IF(AND(SUMPRODUCT((IM!$F$2:$F$1812=A225)*(ISNUMBER(SEARCH("PMQ2", IM!$AC$2:$AC$1812))))&gt;0), "PMQ2", "")</f>
        <v/>
      </c>
      <c r="J225" s="174">
        <f t="array" ref="J225">IFERROR(INDEX(IM!$AM$2:$AM$9964, MATCH(1, (IM!$F$2:$F$9964=A225) * (ISNUMBER(SEARCH($C$1, IM!$AC$2:$AC$9964))), 0)), "")</f>
        <v/>
      </c>
      <c r="K225" s="145">
        <f t="array" ref="K225">SUMPRODUCT((IM!$F$2:$F$9812=A225)*(IM!$AD$2:$AD$9812="O")*(ISNUMBER(SEARCH("PMQ2", IM!$AC$2:$AC$9812))))</f>
        <v/>
      </c>
      <c r="L225" s="208">
        <f t="array" ref="L225">IF(K225&gt;0,IFERROR(HYPERLINK("#'IM'!AC"&amp;MATCH(1,(IM!$F$1:$F$7512=A225)*(ISNUMBER(SEARCH("PMQ2",IM!$AC$1:$AC$7512))),0),"檢核"),"未登錄"),"")</f>
        <v/>
      </c>
      <c r="M225" s="347">
        <f>Q225&amp;IF(R225&lt;&gt;"",$P$2,"")&amp;R225</f>
        <v/>
      </c>
      <c r="N225" s="318">
        <f t="array" ref="N225">IF(AND(
    SUMPRODUCT(
        (IM!$F$2:$F$1812=A225) *
        ISNUMBER(SEARCH("HUB", IM!$AC$2:$AC$1812)) *
        (IM!$X$2:$X$1812&gt;=$A$1) *
        (IM!$X$2:$X$1812&lt;=$B$1)*(W225="HUB")
    ) &gt; 0
), "HUB", "")</f>
        <v/>
      </c>
      <c r="O225" s="349">
        <f>IF(I225="","未到店",
IF(AND(S225&gt;I225, R225="STAR", NOT(AND(G225&lt;&gt;"萊到店 WebPOS", Q225&lt;&gt;"EDC"))), "完工已補裝",
IF(AND(G225&lt;&gt;"萊到店 WebPOS", Q225&lt;&gt;"EDC"), "EDC異常",
IF(AND(W225="HUB", N225=""), "HUB異常",
IF(OR(AND(Z225="STAR", R225="STAR"), AND(Z225&lt;&gt;"STAR", R225="")), "已完工", "STAR異常")
))))</f>
        <v/>
      </c>
      <c r="P225" s="225">
        <f>(TEXT(I225,"yyyymmdd"))&amp;$S$2&amp;A225&amp;$S$2&amp;B225&amp;$Q$2</f>
        <v/>
      </c>
      <c r="Q225" s="335">
        <f t="array" ref="Q225">IF(AND(SUMPRODUCT((IM!$F$2:$F$1812=A225)*(ISNUMBER(SEARCH("EDC", IM!$AC$2:$AC$1812))))&gt;0), "EDC", "")</f>
        <v/>
      </c>
      <c r="R225" s="336">
        <f t="array" ref="R225">IF(AND(SUMPRODUCT((IM!$F$2:$F$1812=A225)*(ISNUMBER(SEARCH("STAR", IM!$AC$2:$AC$1812))))&gt;0), "STAR", "")</f>
        <v/>
      </c>
      <c r="S225" s="337">
        <f t="array" ref="S225">IFERROR(INDEX(IM!$X$2:$X$595, MATCH(1, (IM!$F$2:$F$595=A225) * (ISNUMBER(SEARCH($D$1, IM!$AC$2:$AC$595))), 0)), "")</f>
        <v/>
      </c>
      <c r="T225" s="340">
        <f>IF(AND(X225&lt;&gt;"", Y225&lt;&gt;""), 2, IF(OR(X225&lt;&gt;"", Y225&lt;&gt;""), 1, 0))</f>
        <v/>
      </c>
      <c r="U225" s="340" t="n"/>
      <c r="V225" s="351">
        <f>IF(OR(R225="STAR", T225="", U225=""), T225,
"總數：" &amp; T225 &amp; CHAR(10) &amp;
"已維修：" &amp; U225 &amp; CHAR(10) &amp;
"未更換：" &amp; (T225 - U225))</f>
        <v/>
      </c>
      <c r="W225" s="338">
        <f>IF(VLOOKUP(A225,'0919門市清單主檔'!B:E,4,FALSE)=0,"",VLOOKUP(A225,'0919門市清單主檔'!B:E,4,FALSE))</f>
        <v/>
      </c>
      <c r="X225" s="227" t="n"/>
      <c r="Z225" s="228">
        <f>IF(T225&gt;0,"STAR","")</f>
        <v/>
      </c>
    </row>
    <row r="226" ht="15" customFormat="1" customHeight="1" s="228">
      <c r="A226" s="298" t="n">
        <v>5352</v>
      </c>
      <c r="B226" s="166">
        <f>VLOOKUP(A226,'0919門市清單主檔'!B:C,2,FALSE)</f>
        <v/>
      </c>
      <c r="C226" s="183">
        <f>VLOOKUP($A226,'0919門市清單主檔'!B:V,20,FALSE)</f>
        <v/>
      </c>
      <c r="D226" s="183">
        <f>VLOOKUP($A226,'0919門市清單主檔'!B:V,21,FALSE)</f>
        <v/>
      </c>
      <c r="E226" s="299">
        <f>VLOOKUP(D226,區域表!A:B,2,FALSE)</f>
        <v/>
      </c>
      <c r="F226" s="298">
        <f>IFERROR(IF(VLOOKUP(A226,門市狀態!A:D,4,FALSE)=0,"",VLOOKUP(A226,門市狀態!A:D,4,FALSE)),"")</f>
        <v/>
      </c>
      <c r="G226" s="184" t="n"/>
      <c r="H226" s="354">
        <f>IF(I226&gt;0,(TEXT(I226,"yyyymmdd")&amp;$S$2&amp;A226&amp;$S$2&amp;B226&amp;$Q$2),"")</f>
        <v/>
      </c>
      <c r="I226" s="300">
        <f t="array" ref="I226">IF(AND(SUMPRODUCT((IM!$F$2:$F$1812=A226)*(ISNUMBER(SEARCH("PMQ2", IM!$AC$2:$AC$1812))))&gt;0), "PMQ2", "")</f>
        <v/>
      </c>
      <c r="J226" s="174">
        <f t="array" ref="J226">IFERROR(INDEX(IM!$AM$2:$AM$9964, MATCH(1, (IM!$F$2:$F$9964=A226) * (ISNUMBER(SEARCH($C$1, IM!$AC$2:$AC$9964))), 0)), "")</f>
        <v/>
      </c>
      <c r="K226" s="145">
        <f t="array" ref="K226">SUMPRODUCT((IM!$F$2:$F$9812=A226)*(IM!$AD$2:$AD$9812="O")*(ISNUMBER(SEARCH("PMQ2", IM!$AC$2:$AC$9812))))</f>
        <v/>
      </c>
      <c r="L226" s="315">
        <f t="array" ref="L226">IF(K226&gt;0,IFERROR(HYPERLINK("#'IM'!AC"&amp;MATCH(1,(IM!$F$1:$F$7512=A226)*(ISNUMBER(SEARCH("PMQ2",IM!$AC$1:$AC$7512))),0),"檢核"),"未登錄"),"")</f>
        <v/>
      </c>
      <c r="M226" s="348">
        <f>Q226&amp;IF(R226&lt;&gt;"",$P$2,"")&amp;R226</f>
        <v/>
      </c>
      <c r="N226" s="319">
        <f t="array" ref="N226">IF(AND(
    SUMPRODUCT(
        (IM!$F$2:$F$1812=A226) *
        ISNUMBER(SEARCH("HUB", IM!$AC$2:$AC$1812)) *
        (IM!$X$2:$X$1812&gt;=$A$1) *
        (IM!$X$2:$X$1812&lt;=$B$1)*(W226="HUB")
    ) &gt; 0
), "HUB", "")</f>
        <v/>
      </c>
      <c r="O226" s="349">
        <f>IF(I226="","未到店",
IF(AND(S226&gt;I226, R226="STAR", NOT(AND(G226&lt;&gt;"萊到店 WebPOS", Q226&lt;&gt;"EDC"))), "完工已補裝",
IF(AND(G226&lt;&gt;"萊到店 WebPOS", Q226&lt;&gt;"EDC"), "EDC異常",
IF(AND(W226="HUB", N226=""), "HUB異常",
IF(OR(AND(Z226="STAR", R226="STAR"), AND(Z226&lt;&gt;"STAR", R226="")), "已完工", "STAR異常")
))))</f>
        <v/>
      </c>
      <c r="P226" s="226">
        <f>(TEXT(I226,"yyyymmdd"))&amp;$S$2&amp;A226&amp;$S$2&amp;B226&amp;$Q$2</f>
        <v/>
      </c>
      <c r="Q226" s="341">
        <f t="array" ref="Q226">IF(AND(SUMPRODUCT((IM!$F$2:$F$1812=A226)*(ISNUMBER(SEARCH("EDC", IM!$AC$2:$AC$1812))))&gt;0), "EDC", "")</f>
        <v/>
      </c>
      <c r="R226" s="342">
        <f t="array" ref="R226">IF(AND(SUMPRODUCT((IM!$F$2:$F$1812=A226)*(ISNUMBER(SEARCH("STAR", IM!$AC$2:$AC$1812))))&gt;0), "STAR", "")</f>
        <v/>
      </c>
      <c r="S226" s="343">
        <f t="array" ref="S226">IFERROR(INDEX(IM!$X$2:$X$595, MATCH(1, (IM!$F$2:$F$595=A226) * (ISNUMBER(SEARCH($D$1, IM!$AC$2:$AC$595))), 0)), "")</f>
        <v/>
      </c>
      <c r="T226" s="344">
        <f>IF(AND(X226&lt;&gt;"", Y226&lt;&gt;""), 2, IF(OR(X226&lt;&gt;"", Y226&lt;&gt;""), 1, 0))</f>
        <v/>
      </c>
      <c r="U226" s="344" t="n"/>
      <c r="V226" s="351">
        <f>IF(OR(R226="STAR", T226="", U226=""), T226,
"總數：" &amp; T226 &amp; CHAR(10) &amp;
"已維修：" &amp; U226 &amp; CHAR(10) &amp;
"未更換：" &amp; (T226 - U226))</f>
        <v/>
      </c>
      <c r="W226" s="345">
        <f>IF(VLOOKUP(A226,'0919門市清單主檔'!B:E,4,FALSE)=0,"",VLOOKUP(A226,'0919門市清單主檔'!B:E,4,FALSE))</f>
        <v/>
      </c>
      <c r="X226" s="227" t="n"/>
      <c r="Z226" s="228">
        <f>IF(T226&gt;0,"STAR","")</f>
        <v/>
      </c>
    </row>
  </sheetData>
  <autoFilter ref="A14:AA14">
    <sortState ref="A15:AA226">
      <sortCondition ref="J14"/>
    </sortState>
  </autoFilter>
  <conditionalFormatting sqref="A15:A25 A27:A219 A221:A222 A227:A304">
    <cfRule type="expression" priority="51" dxfId="371">
      <formula>F15="撤店"</formula>
    </cfRule>
  </conditionalFormatting>
  <conditionalFormatting sqref="K15:K303">
    <cfRule type="expression" priority="50" dxfId="323">
      <formula>K15&gt;2</formula>
    </cfRule>
  </conditionalFormatting>
  <conditionalFormatting sqref="I227:I303">
    <cfRule type="expression" priority="44" dxfId="374">
      <formula>AND(I227&lt;&gt;"", OR(M227="", O227=""))</formula>
    </cfRule>
    <cfRule type="expression" priority="46" dxfId="323">
      <formula>AND(K227&gt;0, ISBLANK(I227))</formula>
    </cfRule>
  </conditionalFormatting>
  <conditionalFormatting sqref="M227:M1048576">
    <cfRule type="expression" priority="42" dxfId="371">
      <formula>VLOOKUP(A227,#REF!,9,FALSE)="異常"</formula>
    </cfRule>
  </conditionalFormatting>
  <conditionalFormatting sqref="A220">
    <cfRule type="expression" priority="39" dxfId="371">
      <formula>F220="撤店"</formula>
    </cfRule>
  </conditionalFormatting>
  <conditionalFormatting sqref="A26">
    <cfRule type="expression" priority="31" dxfId="371">
      <formula>F26="撤店"</formula>
    </cfRule>
  </conditionalFormatting>
  <conditionalFormatting sqref="O15:O226">
    <cfRule type="expression" priority="1" dxfId="384">
      <formula>O15="完工已補裝"</formula>
    </cfRule>
    <cfRule type="expression" priority="3" dxfId="382">
      <formula>O15="已維修完工"</formula>
    </cfRule>
    <cfRule type="expression" priority="4" dxfId="382">
      <formula>O15="HUB異常"</formula>
    </cfRule>
    <cfRule type="expression" priority="27" dxfId="330">
      <formula>O15="完工"</formula>
    </cfRule>
    <cfRule type="expression" priority="28" dxfId="331">
      <formula>O15="STAR異常"</formula>
    </cfRule>
  </conditionalFormatting>
  <conditionalFormatting sqref="A224">
    <cfRule type="expression" priority="26" dxfId="371">
      <formula>F224="撤店"</formula>
    </cfRule>
  </conditionalFormatting>
  <conditionalFormatting sqref="A223">
    <cfRule type="expression" priority="17" dxfId="371">
      <formula>F223="撤店"</formula>
    </cfRule>
  </conditionalFormatting>
  <conditionalFormatting sqref="S15:S224">
    <cfRule type="expression" priority="12" dxfId="331">
      <formula>S15&lt;&gt;I15</formula>
    </cfRule>
  </conditionalFormatting>
  <conditionalFormatting sqref="A225:A226">
    <cfRule type="expression" priority="7" dxfId="371">
      <formula>F225="撤店"</formula>
    </cfRule>
  </conditionalFormatting>
  <conditionalFormatting sqref="S225:S226">
    <cfRule type="expression" priority="5" dxfId="331">
      <formula>S225&lt;&gt;I225</formula>
    </cfRule>
  </conditionalFormatting>
  <conditionalFormatting sqref="I15:I226">
    <cfRule type="expression" priority="489" dxfId="374">
      <formula>AND(I15&lt;&gt;"", OR(#REF!="", Q15=""))</formula>
    </cfRule>
    <cfRule type="expression" priority="490" dxfId="323">
      <formula>AND(K15&gt;0, ISBLANK(I15))</formula>
    </cfRule>
  </conditionalFormatting>
  <conditionalFormatting sqref="B4">
    <cfRule type="expression" priority="2" dxfId="331">
      <formula>A4&lt;&gt;B4</formula>
    </cfRule>
  </conditionalFormatting>
  <pageMargins left="0.7" right="0.7" top="0.75" bottom="0.75" header="0" footer="0"/>
  <pageSetup orientation="portrait" paperSize="9" scale="48"/>
</worksheet>
</file>

<file path=xl/worksheets/sheet2.xml><?xml version="1.0" encoding="utf-8"?>
<worksheet xmlns="http://schemas.openxmlformats.org/spreadsheetml/2006/main">
  <sheetPr>
    <outlinePr summaryBelow="1" summaryRight="1"/>
    <pageSetUpPr/>
  </sheetPr>
  <dimension ref="A1:G4"/>
  <sheetViews>
    <sheetView workbookViewId="0">
      <selection activeCell="F15" sqref="F15"/>
    </sheetView>
  </sheetViews>
  <sheetFormatPr baseColWidth="8" defaultColWidth="9.69921875" defaultRowHeight="15.6"/>
  <cols>
    <col width="10.8984375" bestFit="1" customWidth="1" style="127" min="1" max="1"/>
    <col width="12.19921875" bestFit="1" customWidth="1" style="127" min="2" max="2"/>
    <col width="11.5" bestFit="1" customWidth="1" style="127" min="3" max="3"/>
    <col width="11.3984375" customWidth="1" style="127" min="4" max="4"/>
    <col width="11.09765625" customWidth="1" style="127" min="5" max="5"/>
    <col width="12.3984375" bestFit="1" customWidth="1" style="127" min="6" max="7"/>
  </cols>
  <sheetData>
    <row r="1">
      <c r="A1" s="287" t="inlineStr">
        <is>
          <t>門市數量</t>
        </is>
      </c>
      <c r="B1" s="287" t="inlineStr">
        <is>
          <t>HUB檢查</t>
        </is>
      </c>
      <c r="C1" s="287" t="inlineStr">
        <is>
          <t>專案數量</t>
        </is>
      </c>
      <c r="D1" s="288" t="inlineStr">
        <is>
          <t>撤店</t>
        </is>
      </c>
      <c r="E1" s="288" t="inlineStr">
        <is>
          <t>新開</t>
        </is>
      </c>
      <c r="F1" s="288" t="inlineStr">
        <is>
          <t>萊到店</t>
        </is>
      </c>
    </row>
    <row r="2">
      <c r="A2" s="284">
        <f>門市主檔!B3</f>
        <v/>
      </c>
      <c r="B2" s="284">
        <f>COUNTIF('0919門市清單主檔'!E2:E300,"HUB")</f>
        <v/>
      </c>
      <c r="C2" s="284">
        <f>門市主檔!B4</f>
        <v/>
      </c>
      <c r="D2" s="285">
        <f>門市主檔!B5</f>
        <v/>
      </c>
      <c r="E2" s="285">
        <f>門市主檔!B6</f>
        <v/>
      </c>
      <c r="F2" s="285">
        <f>門市主檔!B7</f>
        <v/>
      </c>
    </row>
    <row r="3">
      <c r="A3" s="291" t="inlineStr">
        <is>
          <t>PMQ2 進度</t>
        </is>
      </c>
      <c r="B3" s="289" t="inlineStr">
        <is>
          <t>PM 完工數量</t>
        </is>
      </c>
      <c r="C3" s="290" t="inlineStr">
        <is>
          <t>PM剩餘門市</t>
        </is>
      </c>
      <c r="D3" s="291" t="inlineStr">
        <is>
          <t>HUB完工</t>
        </is>
      </c>
      <c r="E3" s="291" t="inlineStr">
        <is>
          <t>專案進度</t>
        </is>
      </c>
      <c r="F3" s="289" t="inlineStr">
        <is>
          <t>專案完工數量</t>
        </is>
      </c>
      <c r="G3" s="290" t="inlineStr">
        <is>
          <t>專案剩餘門市</t>
        </is>
      </c>
    </row>
    <row r="4">
      <c r="A4" s="292">
        <f>ROUND(門市主檔!B12*100,1)&amp;"%"</f>
        <v/>
      </c>
      <c r="B4" s="286">
        <f>門市主檔!B8</f>
        <v/>
      </c>
      <c r="C4" s="286">
        <f>門市主檔!B9</f>
        <v/>
      </c>
      <c r="D4" s="292">
        <f>COUNTIF(門市主檔!N15:N300,"HUB")</f>
        <v/>
      </c>
      <c r="E4" s="292">
        <f>ROUND(門市主檔!B13*100,1)&amp;"%"</f>
        <v/>
      </c>
      <c r="F4" s="286">
        <f>門市主檔!B10</f>
        <v/>
      </c>
      <c r="G4" s="286">
        <f>門市主檔!B11</f>
        <v/>
      </c>
    </row>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M608"/>
  <sheetViews>
    <sheetView tabSelected="1" zoomScaleNormal="100" workbookViewId="0">
      <pane ySplit="1" topLeftCell="A593" activePane="bottomLeft" state="frozen"/>
      <selection activeCell="H5" sqref="H5"/>
      <selection pane="bottomLeft" activeCell="P598" sqref="P598"/>
    </sheetView>
  </sheetViews>
  <sheetFormatPr baseColWidth="8" defaultRowHeight="21.6" customHeight="1"/>
  <cols>
    <col width="5.59765625" bestFit="1" customWidth="1" style="127" min="1" max="2"/>
    <col width="13.796875" bestFit="1" customWidth="1" style="127" min="3" max="3"/>
    <col hidden="1" width="16.19921875" customWidth="1" style="127" min="4" max="4"/>
    <col hidden="1" width="21.59765625" customWidth="1" style="127" min="5" max="5"/>
    <col width="7.69921875" bestFit="1" customWidth="1" style="127" min="6" max="6"/>
    <col width="22.3984375" bestFit="1" customWidth="1" style="127" min="7" max="7"/>
    <col hidden="1" width="13.69921875" customWidth="1" style="127" min="8" max="8"/>
    <col hidden="1" width="18.796875" customWidth="1" style="127" min="9" max="9"/>
    <col hidden="1" width="7.3984375" customWidth="1" style="127" min="10" max="10"/>
    <col hidden="1" width="5.59765625" customWidth="1" style="127" min="11" max="11"/>
    <col hidden="1" width="7.69921875" customWidth="1" style="127" min="12" max="12"/>
    <col width="15.796875" customWidth="1" style="127" min="13" max="13"/>
    <col hidden="1" width="7.69921875" customWidth="1" style="127" min="14" max="14"/>
    <col width="18.59765625" customWidth="1" style="127" min="15" max="15"/>
    <col width="33.296875" customWidth="1" style="127" min="16" max="16"/>
    <col hidden="1" width="11.59765625" customWidth="1" style="127" min="17" max="17"/>
    <col hidden="1" width="7.69921875" customWidth="1" style="127" min="18" max="18"/>
    <col width="7.69921875" bestFit="1" customWidth="1" style="127" min="19" max="19"/>
    <col hidden="1" width="5.59765625" customWidth="1" style="127" min="20" max="20"/>
    <col hidden="1" width="7.3984375" customWidth="1" style="127" min="21" max="21"/>
    <col width="18.796875" bestFit="1" customWidth="1" style="127" min="22" max="22"/>
    <col hidden="1" width="18.796875" customWidth="1" style="127" min="23" max="23"/>
    <col width="18.796875" bestFit="1" customWidth="1" style="108" min="24" max="24"/>
    <col hidden="1" width="18.796875" customWidth="1" style="127" min="25" max="25"/>
    <col hidden="1" width="7.69921875" customWidth="1" style="127" min="26" max="26"/>
    <col hidden="1" width="13.69921875" customWidth="1" style="127" min="27" max="27"/>
    <col hidden="1" width="9.3984375" customWidth="1" style="127" min="28" max="28"/>
    <col width="41.69921875" customWidth="1" style="127" min="29" max="29"/>
    <col width="5.59765625" bestFit="1" customWidth="1" style="127" min="30" max="30"/>
    <col width="6.19921875" bestFit="1" customWidth="1" style="127" min="31" max="31"/>
    <col width="5.59765625" bestFit="1" customWidth="1" style="127" min="32" max="37"/>
    <col width="12.796875" bestFit="1" customWidth="1" style="127" min="38" max="38"/>
    <col width="10" bestFit="1" customWidth="1" style="127" min="39" max="39"/>
  </cols>
  <sheetData>
    <row r="1" ht="21.6" customHeight="1" s="127">
      <c r="A1" s="301" t="inlineStr">
        <is>
          <t>項次</t>
        </is>
      </c>
      <c r="B1" s="301" t="inlineStr">
        <is>
          <t>工作
類別</t>
        </is>
      </c>
      <c r="C1" s="301" t="inlineStr">
        <is>
          <t>台芝
工作案號</t>
        </is>
      </c>
      <c r="D1" s="301" t="inlineStr">
        <is>
          <t>客戶
工作案號</t>
        </is>
      </c>
      <c r="E1" s="301" t="inlineStr">
        <is>
          <t>案件類別</t>
        </is>
      </c>
      <c r="F1" s="301" t="inlineStr">
        <is>
          <t>門店編號</t>
        </is>
      </c>
      <c r="G1" s="301" t="inlineStr">
        <is>
          <t>門店名稱</t>
        </is>
      </c>
      <c r="H1" s="301" t="inlineStr">
        <is>
          <t>縣市鄉鎮</t>
        </is>
      </c>
      <c r="I1" s="301" t="inlineStr">
        <is>
          <t>報修時間</t>
        </is>
      </c>
      <c r="J1" s="301" t="inlineStr">
        <is>
          <t>星期</t>
        </is>
      </c>
      <c r="K1" s="301" t="inlineStr">
        <is>
          <t>時段</t>
        </is>
      </c>
      <c r="L1" s="301" t="inlineStr">
        <is>
          <t>報修類別
代碼</t>
        </is>
      </c>
      <c r="M1" s="301" t="inlineStr">
        <is>
          <t>報修類別</t>
        </is>
      </c>
      <c r="N1" s="301" t="inlineStr">
        <is>
          <t>報修項目代碼</t>
        </is>
      </c>
      <c r="O1" s="301" t="inlineStr">
        <is>
          <t>報修項目</t>
        </is>
      </c>
      <c r="P1" s="301" t="inlineStr">
        <is>
          <t>報修說明</t>
        </is>
      </c>
      <c r="Q1" s="301" t="inlineStr">
        <is>
          <t>設備號碼</t>
        </is>
      </c>
      <c r="R1" s="301" t="inlineStr">
        <is>
          <t>負責部門</t>
        </is>
      </c>
      <c r="S1" s="301" t="inlineStr">
        <is>
          <t>服務人員</t>
        </is>
      </c>
      <c r="T1" s="301" t="inlineStr">
        <is>
          <t>到場
次數</t>
        </is>
      </c>
      <c r="U1" s="301" t="inlineStr">
        <is>
          <t>完工
結果</t>
        </is>
      </c>
      <c r="V1" s="301" t="inlineStr">
        <is>
          <t>派修時間</t>
        </is>
      </c>
      <c r="W1" s="301" t="inlineStr">
        <is>
          <t>到場時間</t>
        </is>
      </c>
      <c r="X1" s="302" t="inlineStr">
        <is>
          <t>離場時間</t>
        </is>
      </c>
      <c r="Y1" s="301" t="inlineStr">
        <is>
          <t>完修時限</t>
        </is>
      </c>
      <c r="Z1" s="301" t="inlineStr">
        <is>
          <t>處理工時</t>
        </is>
      </c>
      <c r="AA1" s="301" t="inlineStr">
        <is>
          <t>逾時時間</t>
        </is>
      </c>
      <c r="AB1" s="301" t="inlineStr">
        <is>
          <t>結案類別</t>
        </is>
      </c>
      <c r="AC1" s="301" t="inlineStr">
        <is>
          <t>工作內容</t>
        </is>
      </c>
      <c r="AD1" s="301" t="inlineStr">
        <is>
          <t>保養</t>
        </is>
      </c>
      <c r="AE1" s="301" t="inlineStr">
        <is>
          <t>裝/換
徹機</t>
        </is>
      </c>
      <c r="AF1" s="301" t="inlineStr">
        <is>
          <t>耗材
自送</t>
        </is>
      </c>
      <c r="AG1" s="301" t="inlineStr">
        <is>
          <t>耗材
配送</t>
        </is>
      </c>
      <c r="AH1" s="301" t="inlineStr">
        <is>
          <t>發票
收款</t>
        </is>
      </c>
      <c r="AI1" s="301" t="inlineStr">
        <is>
          <t>合約
事宜</t>
        </is>
      </c>
      <c r="AJ1" s="301" t="inlineStr">
        <is>
          <t>其它</t>
        </is>
      </c>
      <c r="AK1" s="301" t="inlineStr">
        <is>
          <t>客戶
簽章</t>
        </is>
      </c>
      <c r="AL1" s="303" t="inlineStr">
        <is>
          <t>提取日期</t>
        </is>
      </c>
    </row>
    <row r="2" ht="21.6" customHeight="1" s="127">
      <c r="A2" s="21" t="n">
        <v>1</v>
      </c>
      <c r="B2" s="21" t="inlineStr">
        <is>
          <t>維修</t>
        </is>
      </c>
      <c r="C2" s="21" t="n">
        <v>2024123630</v>
      </c>
      <c r="D2" s="21" t="inlineStr">
        <is>
          <t>ED022113123101</t>
        </is>
      </c>
      <c r="E2" s="21" t="inlineStr">
        <is>
          <t>一般件</t>
        </is>
      </c>
      <c r="F2" s="21" t="inlineStr">
        <is>
          <t>D022</t>
        </is>
      </c>
      <c r="G2" s="21" t="inlineStr">
        <is>
          <t>三重溪尾店</t>
        </is>
      </c>
      <c r="H2" s="21" t="inlineStr">
        <is>
          <t>新北市三重區</t>
        </is>
      </c>
      <c r="I2" s="21" t="inlineStr">
        <is>
          <t>2024-12-31 16:46:26</t>
        </is>
      </c>
      <c r="J2" s="21" t="inlineStr">
        <is>
          <t>星期二</t>
        </is>
      </c>
      <c r="K2" s="21" t="inlineStr">
        <is>
          <t>下午</t>
        </is>
      </c>
      <c r="L2" s="21" t="inlineStr">
        <is>
          <t>HL23</t>
        </is>
      </c>
      <c r="M2" s="22" t="inlineStr">
        <is>
          <t>HL-TM主機</t>
        </is>
      </c>
      <c r="N2" s="21" t="n">
        <v>2304</v>
      </c>
      <c r="O2" s="22" t="inlineStr">
        <is>
          <t>錢匣損壞</t>
        </is>
      </c>
      <c r="P2" s="23" t="inlineStr">
        <is>
          <t>性質交接-門市tm2(tcx800)抽屜錢匣斷2個，外觀顏色灰/鑰匙孔中間/無鑰匙孔編號....須請台芝到店協助(機台2錢匣卡榫斷裂，直營轉加盟。)</t>
        </is>
      </c>
      <c r="Q2" s="21" t="inlineStr">
        <is>
          <t>THILF0D022</t>
        </is>
      </c>
      <c r="R2" s="21" t="inlineStr">
        <is>
          <t>新北一</t>
        </is>
      </c>
      <c r="S2" s="21" t="inlineStr">
        <is>
          <t>吳宗鴻</t>
        </is>
      </c>
      <c r="T2" s="21" t="n">
        <v>1</v>
      </c>
      <c r="U2" s="21" t="inlineStr">
        <is>
          <t>已完工</t>
        </is>
      </c>
      <c r="V2" s="21" t="inlineStr">
        <is>
          <t>2024-12-31 16:53:15</t>
        </is>
      </c>
      <c r="W2" s="21" t="inlineStr">
        <is>
          <t>2025-01-02 11:40:00</t>
        </is>
      </c>
      <c r="X2" s="128" t="n">
        <v>45659.50138888889</v>
      </c>
      <c r="Y2" s="21" t="inlineStr">
        <is>
          <t>2025-01-02 20:53:00</t>
        </is>
      </c>
      <c r="Z2" s="21" t="n">
        <v>0.4</v>
      </c>
      <c r="AA2" s="21" t="n"/>
      <c r="AB2" s="21" t="inlineStr">
        <is>
          <t>到場處理</t>
        </is>
      </c>
      <c r="AC2" s="23" t="inlineStr">
        <is>
          <t>更換備機錢櫃
換下：81Z1000800
換上：81Z1004163</t>
        </is>
      </c>
      <c r="AD2" s="21" t="n"/>
      <c r="AE2" s="21" t="n"/>
      <c r="AF2" s="21" t="n"/>
      <c r="AG2" s="21" t="n"/>
      <c r="AH2" s="21" t="n"/>
      <c r="AI2" s="21" t="n"/>
      <c r="AJ2" s="21" t="n"/>
      <c r="AK2" s="21" t="inlineStr">
        <is>
          <t>O</t>
        </is>
      </c>
      <c r="AL2" s="304">
        <f>DATEVALUE(TEXT(I2, "yyyy/mm/dd"))</f>
        <v/>
      </c>
      <c r="AM2" s="108">
        <f>DATEVALUE(TEXT(X2, "yyyy/mm/dd"))</f>
        <v/>
      </c>
    </row>
    <row r="3" ht="21.6" customHeight="1" s="127">
      <c r="A3" s="24" t="n">
        <v>2</v>
      </c>
      <c r="B3" s="24" t="inlineStr">
        <is>
          <t>維修</t>
        </is>
      </c>
      <c r="C3" s="24" t="n">
        <v>2024123631</v>
      </c>
      <c r="D3" s="24" t="inlineStr">
        <is>
          <t>1D022113123101</t>
        </is>
      </c>
      <c r="E3" s="24" t="inlineStr">
        <is>
          <t>一般件</t>
        </is>
      </c>
      <c r="F3" s="24" t="inlineStr">
        <is>
          <t>D022</t>
        </is>
      </c>
      <c r="G3" s="24" t="inlineStr">
        <is>
          <t>三重溪尾店</t>
        </is>
      </c>
      <c r="H3" s="24" t="inlineStr">
        <is>
          <t>新北市三重區</t>
        </is>
      </c>
      <c r="I3" s="24" t="inlineStr">
        <is>
          <t>2024-12-31 16:53:28</t>
        </is>
      </c>
      <c r="J3" s="24" t="inlineStr">
        <is>
          <t>星期二</t>
        </is>
      </c>
      <c r="K3" s="24" t="inlineStr">
        <is>
          <t>下午</t>
        </is>
      </c>
      <c r="L3" s="24" t="inlineStr">
        <is>
          <t>HL58</t>
        </is>
      </c>
      <c r="M3" s="25" t="inlineStr">
        <is>
          <t>HL-LIFE-ET主機</t>
        </is>
      </c>
      <c r="N3" s="24" t="n">
        <v>5801</v>
      </c>
      <c r="O3" s="25" t="inlineStr">
        <is>
          <t>當機或無畫面</t>
        </is>
      </c>
      <c r="P3" s="26" t="inlineStr">
        <is>
          <t>性質交接-mmk4代機上方看板少兩個螺絲....須請台芝到店協助</t>
        </is>
      </c>
      <c r="Q3" s="24" t="inlineStr">
        <is>
          <t>THILF0D022</t>
        </is>
      </c>
      <c r="R3" s="24" t="inlineStr">
        <is>
          <t>新北一</t>
        </is>
      </c>
      <c r="S3" s="24" t="inlineStr">
        <is>
          <t>吳宗鴻</t>
        </is>
      </c>
      <c r="T3" s="24" t="n">
        <v>1</v>
      </c>
      <c r="U3" s="24" t="inlineStr">
        <is>
          <t>已完工</t>
        </is>
      </c>
      <c r="V3" s="24" t="inlineStr">
        <is>
          <t>2024-12-31 16:54:11</t>
        </is>
      </c>
      <c r="W3" s="24" t="inlineStr">
        <is>
          <t>2025-01-02 11:45:00</t>
        </is>
      </c>
      <c r="X3" s="199" t="n">
        <v>45659.5</v>
      </c>
      <c r="Y3" s="24" t="inlineStr">
        <is>
          <t>2025-01-02 20:54:00</t>
        </is>
      </c>
      <c r="Z3" s="24" t="n">
        <v>0.3</v>
      </c>
      <c r="AA3" s="24" t="n"/>
      <c r="AB3" s="24" t="inlineStr">
        <is>
          <t>到場處理</t>
        </is>
      </c>
      <c r="AC3" s="26" t="inlineStr">
        <is>
          <t>補上兩顆螺帽</t>
        </is>
      </c>
      <c r="AD3" s="24" t="n"/>
      <c r="AE3" s="24" t="n"/>
      <c r="AF3" s="24" t="n"/>
      <c r="AG3" s="24" t="n"/>
      <c r="AH3" s="24" t="n"/>
      <c r="AI3" s="24" t="n"/>
      <c r="AJ3" s="24" t="n"/>
      <c r="AK3" s="24" t="inlineStr">
        <is>
          <t>O</t>
        </is>
      </c>
      <c r="AL3" s="304">
        <f>DATEVALUE(TEXT(I3, "yyyy/mm/dd"))</f>
        <v/>
      </c>
      <c r="AM3" s="108">
        <f>DATEVALUE(TEXT(X3, "yyyy/mm/dd"))</f>
        <v/>
      </c>
    </row>
    <row r="4" ht="21.6" customHeight="1" s="127">
      <c r="A4" s="21" t="n">
        <v>3</v>
      </c>
      <c r="B4" s="21" t="inlineStr">
        <is>
          <t>維修</t>
        </is>
      </c>
      <c r="C4" s="21" t="n">
        <v>2025010034</v>
      </c>
      <c r="D4" s="21" t="inlineStr">
        <is>
          <t>13362114010101</t>
        </is>
      </c>
      <c r="E4" s="21" t="inlineStr">
        <is>
          <t>一般件</t>
        </is>
      </c>
      <c r="F4" s="21" t="n">
        <v>3362</v>
      </c>
      <c r="G4" s="21" t="inlineStr">
        <is>
          <t>北縣重武店</t>
        </is>
      </c>
      <c r="H4" s="21" t="inlineStr">
        <is>
          <t>新北市三重區</t>
        </is>
      </c>
      <c r="I4" s="21" t="inlineStr">
        <is>
          <t>2025-01-01 14:47:11</t>
        </is>
      </c>
      <c r="J4" s="21" t="inlineStr">
        <is>
          <t>星期三</t>
        </is>
      </c>
      <c r="K4" s="21" t="inlineStr">
        <is>
          <t>下午</t>
        </is>
      </c>
      <c r="L4" s="21" t="inlineStr">
        <is>
          <t>HLF2</t>
        </is>
      </c>
      <c r="M4" s="22" t="inlineStr">
        <is>
          <t>HL-CCD掃描器(TM)</t>
        </is>
      </c>
      <c r="N4" s="21" t="inlineStr">
        <is>
          <t>F201</t>
        </is>
      </c>
      <c r="O4" s="22" t="inlineStr">
        <is>
          <t>掃描無反應或感應不良</t>
        </is>
      </c>
      <c r="P4" s="23" t="inlineStr">
        <is>
          <t>門市反應TM2 CCD掃描器(HC56II-TR)條碼很難刷讀，有亮燈有逼聲，門市告知執行條碼校正後第六條無法刷讀，且還因此掃描器無法掃描其他商品，重啟TM後CCD可使用，但如再校正後會發生同情況...請台芝到店協助</t>
        </is>
      </c>
      <c r="Q4" s="21" t="inlineStr">
        <is>
          <t>THILF03362</t>
        </is>
      </c>
      <c r="R4" s="21" t="inlineStr">
        <is>
          <t>新北一</t>
        </is>
      </c>
      <c r="S4" s="21" t="inlineStr">
        <is>
          <t>吳宗鴻</t>
        </is>
      </c>
      <c r="T4" s="21" t="n">
        <v>1</v>
      </c>
      <c r="U4" s="21" t="inlineStr">
        <is>
          <t>已完工</t>
        </is>
      </c>
      <c r="V4" s="21" t="inlineStr">
        <is>
          <t>2025-01-01 14:49:47</t>
        </is>
      </c>
      <c r="W4" s="21" t="inlineStr">
        <is>
          <t>2025-01-03 09:55:00</t>
        </is>
      </c>
      <c r="X4" s="128" t="n">
        <v>45660.43402777778</v>
      </c>
      <c r="Y4" s="21" t="inlineStr">
        <is>
          <t>2025-01-03 13:00:00</t>
        </is>
      </c>
      <c r="Z4" s="21" t="n">
        <v>0.5</v>
      </c>
      <c r="AA4" s="21" t="n"/>
      <c r="AB4" s="21" t="inlineStr">
        <is>
          <t>到場處理</t>
        </is>
      </c>
      <c r="AC4" s="23" t="inlineStr">
        <is>
          <t>至現場重新刷讀之後正常</t>
        </is>
      </c>
      <c r="AD4" s="21" t="n"/>
      <c r="AE4" s="21" t="n"/>
      <c r="AF4" s="21" t="n"/>
      <c r="AG4" s="21" t="n"/>
      <c r="AH4" s="21" t="n"/>
      <c r="AI4" s="21" t="n"/>
      <c r="AJ4" s="21" t="n"/>
      <c r="AK4" s="21" t="inlineStr">
        <is>
          <t>O</t>
        </is>
      </c>
      <c r="AL4" s="304">
        <f>DATEVALUE(TEXT(I4, "yyyy/mm/dd"))</f>
        <v/>
      </c>
      <c r="AM4" s="108">
        <f>DATEVALUE(TEXT(X4, "yyyy/mm/dd"))</f>
        <v/>
      </c>
    </row>
    <row r="5" ht="21.6" customHeight="1" s="127">
      <c r="A5" s="24" t="n">
        <v>4</v>
      </c>
      <c r="B5" s="24" t="inlineStr">
        <is>
          <t>維修</t>
        </is>
      </c>
      <c r="C5" s="24" t="n">
        <v>2025010035</v>
      </c>
      <c r="D5" s="24" t="inlineStr">
        <is>
          <t>E3890114010101</t>
        </is>
      </c>
      <c r="E5" s="24" t="inlineStr">
        <is>
          <t>一般件</t>
        </is>
      </c>
      <c r="F5" s="24" t="n">
        <v>3890</v>
      </c>
      <c r="G5" s="24" t="inlineStr">
        <is>
          <t>三重美堤店</t>
        </is>
      </c>
      <c r="H5" s="24" t="inlineStr">
        <is>
          <t>新北市三重區</t>
        </is>
      </c>
      <c r="I5" s="24" t="inlineStr">
        <is>
          <t>2025-01-01 14:56:51</t>
        </is>
      </c>
      <c r="J5" s="24" t="inlineStr">
        <is>
          <t>星期三</t>
        </is>
      </c>
      <c r="K5" s="24" t="inlineStr">
        <is>
          <t>下午</t>
        </is>
      </c>
      <c r="L5" s="24" t="inlineStr">
        <is>
          <t>HL23</t>
        </is>
      </c>
      <c r="M5" s="25" t="inlineStr">
        <is>
          <t>HL-TM主機</t>
        </is>
      </c>
      <c r="N5" s="24" t="n">
        <v>2302</v>
      </c>
      <c r="O5" s="25" t="inlineStr">
        <is>
          <t>客顯示器畫面不正常</t>
        </is>
      </c>
      <c r="P5" s="26" t="inlineStr">
        <is>
          <t>門市反應TM1(TCX800)客顯畫面黑屏，電源燈有亮，已有重啟TM仍異常，客服VNC查看畫面正常...請台芝到店協助(當機後重開機，客顯示器黑頻 營業時間:0700-1500)
※門市營業時間周二~周日 07:00-15:00</t>
        </is>
      </c>
      <c r="Q5" s="24" t="inlineStr">
        <is>
          <t>THILF03890</t>
        </is>
      </c>
      <c r="R5" s="24" t="inlineStr">
        <is>
          <t>新北一</t>
        </is>
      </c>
      <c r="S5" s="24" t="inlineStr">
        <is>
          <t>吳宗鴻</t>
        </is>
      </c>
      <c r="T5" s="24" t="n">
        <v>1</v>
      </c>
      <c r="U5" s="24" t="inlineStr">
        <is>
          <t>已完工</t>
        </is>
      </c>
      <c r="V5" s="24" t="inlineStr">
        <is>
          <t>2025-01-01 15:02:42</t>
        </is>
      </c>
      <c r="W5" s="24" t="inlineStr">
        <is>
          <t>2025-01-03 10:36:00</t>
        </is>
      </c>
      <c r="X5" s="199" t="n">
        <v>45660.4625</v>
      </c>
      <c r="Y5" s="24" t="inlineStr">
        <is>
          <t>2025-01-03 13:00:00</t>
        </is>
      </c>
      <c r="Z5" s="24" t="n">
        <v>0.5</v>
      </c>
      <c r="AA5" s="24" t="n"/>
      <c r="AB5" s="24" t="inlineStr">
        <is>
          <t>到場處理</t>
        </is>
      </c>
      <c r="AC5" s="26" t="inlineStr">
        <is>
          <t>重新插拔轉接頭至IO卡後測試正常</t>
        </is>
      </c>
      <c r="AD5" s="24" t="n"/>
      <c r="AE5" s="24" t="n"/>
      <c r="AF5" s="24" t="n"/>
      <c r="AG5" s="24" t="n"/>
      <c r="AH5" s="24" t="n"/>
      <c r="AI5" s="24" t="n"/>
      <c r="AJ5" s="24" t="n"/>
      <c r="AK5" s="24" t="inlineStr">
        <is>
          <t>O</t>
        </is>
      </c>
      <c r="AL5" s="304">
        <f>DATEVALUE(TEXT(I5, "yyyy/mm/dd"))</f>
        <v/>
      </c>
      <c r="AM5" s="108">
        <f>DATEVALUE(TEXT(X5, "yyyy/mm/dd"))</f>
        <v/>
      </c>
    </row>
    <row r="6" ht="21.6" customHeight="1" s="127">
      <c r="A6" s="21" t="n">
        <v>5</v>
      </c>
      <c r="B6" s="21" t="inlineStr">
        <is>
          <t>服務</t>
        </is>
      </c>
      <c r="C6" s="21" t="n">
        <v>2025010171</v>
      </c>
      <c r="D6" s="21" t="n"/>
      <c r="E6" s="21" t="n"/>
      <c r="F6" s="21" t="n">
        <v>5155</v>
      </c>
      <c r="G6" s="21" t="inlineStr">
        <is>
          <t>淡水魚市二</t>
        </is>
      </c>
      <c r="H6" s="21" t="inlineStr">
        <is>
          <t>新北市淡水區</t>
        </is>
      </c>
      <c r="I6" s="21" t="n"/>
      <c r="J6" s="21" t="n"/>
      <c r="K6" s="21" t="n"/>
      <c r="L6" s="21" t="n"/>
      <c r="M6" s="22" t="n"/>
      <c r="N6" s="21" t="n"/>
      <c r="O6" s="22" t="n"/>
      <c r="P6" s="23" t="n"/>
      <c r="Q6" s="21" t="inlineStr">
        <is>
          <t>THILF05155</t>
        </is>
      </c>
      <c r="R6" s="21" t="inlineStr">
        <is>
          <t>新北一</t>
        </is>
      </c>
      <c r="S6" s="21" t="inlineStr">
        <is>
          <t>吳宗鴻</t>
        </is>
      </c>
      <c r="T6" s="21" t="n">
        <v>1</v>
      </c>
      <c r="U6" s="21" t="inlineStr">
        <is>
          <t>已完工</t>
        </is>
      </c>
      <c r="V6" s="21" t="inlineStr">
        <is>
          <t>2025-01-02 10:56:39</t>
        </is>
      </c>
      <c r="W6" s="21" t="inlineStr">
        <is>
          <t>2025-01-02 10:30:00</t>
        </is>
      </c>
      <c r="X6" s="128" t="n">
        <v>45659.45833333334</v>
      </c>
      <c r="Y6" s="21" t="n"/>
      <c r="Z6" s="21" t="n">
        <v>0.5</v>
      </c>
      <c r="AA6" s="21" t="n"/>
      <c r="AB6" s="21" t="inlineStr">
        <is>
          <t>到場處理</t>
        </is>
      </c>
      <c r="AC6" s="23" t="inlineStr">
        <is>
          <t>跨年借機撤機完成</t>
        </is>
      </c>
      <c r="AD6" s="21" t="n"/>
      <c r="AE6" s="21" t="inlineStr">
        <is>
          <t>O</t>
        </is>
      </c>
      <c r="AF6" s="21" t="n"/>
      <c r="AG6" s="21" t="n"/>
      <c r="AH6" s="21" t="n"/>
      <c r="AI6" s="21" t="n"/>
      <c r="AJ6" s="21" t="n"/>
      <c r="AK6" s="21" t="inlineStr">
        <is>
          <t>O</t>
        </is>
      </c>
      <c r="AL6" s="304">
        <f>DATEVALUE(TEXT(I6, "yyyy/mm/dd"))</f>
        <v/>
      </c>
      <c r="AM6" s="108">
        <f>DATEVALUE(TEXT(X6, "yyyy/mm/dd"))</f>
        <v/>
      </c>
    </row>
    <row r="7" ht="21.6" customHeight="1" s="127">
      <c r="A7" s="24" t="n">
        <v>6</v>
      </c>
      <c r="B7" s="24" t="inlineStr">
        <is>
          <t>服務</t>
        </is>
      </c>
      <c r="C7" s="24" t="n">
        <v>2025010397</v>
      </c>
      <c r="D7" s="24" t="n"/>
      <c r="E7" s="24" t="n"/>
      <c r="F7" s="24" t="n">
        <v>5155</v>
      </c>
      <c r="G7" s="24" t="inlineStr">
        <is>
          <t>淡水魚市二</t>
        </is>
      </c>
      <c r="H7" s="24" t="inlineStr">
        <is>
          <t>新北市淡水區</t>
        </is>
      </c>
      <c r="I7" s="24" t="n"/>
      <c r="J7" s="24" t="n"/>
      <c r="K7" s="24" t="n"/>
      <c r="L7" s="24" t="n"/>
      <c r="M7" s="25" t="n"/>
      <c r="N7" s="24" t="n"/>
      <c r="O7" s="25" t="n"/>
      <c r="P7" s="26" t="n"/>
      <c r="Q7" s="24" t="inlineStr">
        <is>
          <t>THILF05155</t>
        </is>
      </c>
      <c r="R7" s="24" t="inlineStr">
        <is>
          <t>新北一</t>
        </is>
      </c>
      <c r="S7" s="24" t="inlineStr">
        <is>
          <t>湯家瑋</t>
        </is>
      </c>
      <c r="T7" s="24" t="n">
        <v>1</v>
      </c>
      <c r="U7" s="24" t="inlineStr">
        <is>
          <t>已完工</t>
        </is>
      </c>
      <c r="V7" s="24" t="inlineStr">
        <is>
          <t>2025-01-02 15:21:24</t>
        </is>
      </c>
      <c r="W7" s="24" t="inlineStr">
        <is>
          <t>2025-01-02 09:00:00</t>
        </is>
      </c>
      <c r="X7" s="199" t="n">
        <v>45659.47916666666</v>
      </c>
      <c r="Y7" s="24" t="n"/>
      <c r="Z7" s="24" t="n">
        <v>2.5</v>
      </c>
      <c r="AA7" s="24" t="n"/>
      <c r="AB7" s="24" t="inlineStr">
        <is>
          <t>到場處理</t>
        </is>
      </c>
      <c r="AC7" s="26" t="inlineStr">
        <is>
          <t>協助撤機</t>
        </is>
      </c>
      <c r="AD7" s="24" t="n"/>
      <c r="AE7" s="24" t="inlineStr">
        <is>
          <t>O</t>
        </is>
      </c>
      <c r="AF7" s="24" t="n"/>
      <c r="AG7" s="24" t="n"/>
      <c r="AH7" s="24" t="n"/>
      <c r="AI7" s="24" t="n"/>
      <c r="AJ7" s="24" t="n"/>
      <c r="AK7" s="24" t="inlineStr">
        <is>
          <t>O</t>
        </is>
      </c>
      <c r="AL7" s="304">
        <f>DATEVALUE(TEXT(I7, "yyyy/mm/dd"))</f>
        <v/>
      </c>
      <c r="AM7" s="108">
        <f>DATEVALUE(TEXT(X7, "yyyy/mm/dd"))</f>
        <v/>
      </c>
    </row>
    <row r="8" ht="21.6" customHeight="1" s="127">
      <c r="A8" s="21" t="n">
        <v>7</v>
      </c>
      <c r="B8" s="21" t="inlineStr">
        <is>
          <t>維修</t>
        </is>
      </c>
      <c r="C8" s="21" t="n">
        <v>2025010486</v>
      </c>
      <c r="D8" s="21" t="inlineStr">
        <is>
          <t>E5245114010301</t>
        </is>
      </c>
      <c r="E8" s="21" t="inlineStr">
        <is>
          <t>一般件</t>
        </is>
      </c>
      <c r="F8" s="21" t="n">
        <v>5245</v>
      </c>
      <c r="G8" s="21" t="inlineStr">
        <is>
          <t>三重護山店</t>
        </is>
      </c>
      <c r="H8" s="21" t="inlineStr">
        <is>
          <t>新北市三重區</t>
        </is>
      </c>
      <c r="I8" s="21" t="inlineStr">
        <is>
          <t>2025-01-03 08:49:04</t>
        </is>
      </c>
      <c r="J8" s="21" t="inlineStr">
        <is>
          <t>星期五</t>
        </is>
      </c>
      <c r="K8" s="21" t="inlineStr">
        <is>
          <t>上午</t>
        </is>
      </c>
      <c r="L8" s="21" t="inlineStr">
        <is>
          <t>HL25</t>
        </is>
      </c>
      <c r="M8" s="22" t="inlineStr">
        <is>
          <t>HL-SC螢幕</t>
        </is>
      </c>
      <c r="N8" s="21" t="n">
        <v>2501</v>
      </c>
      <c r="O8" s="22" t="inlineStr">
        <is>
          <t>螢幕畫面閃爍頻繁或無畫面</t>
        </is>
      </c>
      <c r="P8" s="23" t="inlineStr">
        <is>
          <t>門市反應SC螢幕(LCD)頻繁發生畫面模糊，已嘗試重新拔插螢幕後方線路仍無改善..請台芝到店協助(螢幕畫面會偶爾模糊偶爾清晰)</t>
        </is>
      </c>
      <c r="Q8" s="21" t="inlineStr">
        <is>
          <t>THILF05245</t>
        </is>
      </c>
      <c r="R8" s="21" t="inlineStr">
        <is>
          <t>新北一</t>
        </is>
      </c>
      <c r="S8" s="21" t="inlineStr">
        <is>
          <t>吳宗鴻</t>
        </is>
      </c>
      <c r="T8" s="21" t="n">
        <v>1</v>
      </c>
      <c r="U8" s="21" t="inlineStr">
        <is>
          <t>已完工</t>
        </is>
      </c>
      <c r="V8" s="21" t="inlineStr">
        <is>
          <t>2025-01-03 09:11:11</t>
        </is>
      </c>
      <c r="W8" s="21" t="inlineStr">
        <is>
          <t>2025-01-03 12:19:00</t>
        </is>
      </c>
      <c r="X8" s="128" t="n">
        <v>45660.53402777778</v>
      </c>
      <c r="Y8" s="21" t="inlineStr">
        <is>
          <t>2025-01-06 13:11:00</t>
        </is>
      </c>
      <c r="Z8" s="21" t="n">
        <v>0.5</v>
      </c>
      <c r="AA8" s="21" t="n"/>
      <c r="AB8" s="21" t="inlineStr">
        <is>
          <t>到場處理</t>
        </is>
      </c>
      <c r="AC8" s="23" t="inlineStr">
        <is>
          <t>門市裝機時已經告知螢幕切換器(KVM)會造成螢幕閃屏，今日再次告知店員轉達該店店長此狀況，請門市處理</t>
        </is>
      </c>
      <c r="AD8" s="21" t="n"/>
      <c r="AE8" s="21" t="n"/>
      <c r="AF8" s="21" t="n"/>
      <c r="AG8" s="21" t="n"/>
      <c r="AH8" s="21" t="n"/>
      <c r="AI8" s="21" t="n"/>
      <c r="AJ8" s="21" t="n"/>
      <c r="AK8" s="21" t="inlineStr">
        <is>
          <t>O</t>
        </is>
      </c>
      <c r="AL8" s="304">
        <f>DATEVALUE(TEXT(I8, "yyyy/mm/dd"))</f>
        <v/>
      </c>
      <c r="AM8" s="108">
        <f>DATEVALUE(TEXT(X8, "yyyy/mm/dd"))</f>
        <v/>
      </c>
    </row>
    <row r="9" ht="21.6" customHeight="1" s="127">
      <c r="A9" s="24" t="n">
        <v>8</v>
      </c>
      <c r="B9" s="24" t="inlineStr">
        <is>
          <t>維修</t>
        </is>
      </c>
      <c r="C9" s="24" t="n">
        <v>2025010506</v>
      </c>
      <c r="D9" s="24" t="inlineStr">
        <is>
          <t>1A171114010302</t>
        </is>
      </c>
      <c r="E9" s="24" t="inlineStr">
        <is>
          <t>一般件</t>
        </is>
      </c>
      <c r="F9" s="24" t="inlineStr">
        <is>
          <t>A171</t>
        </is>
      </c>
      <c r="G9" s="24" t="inlineStr">
        <is>
          <t>淡水金龍店</t>
        </is>
      </c>
      <c r="H9" s="24" t="inlineStr">
        <is>
          <t>新北市淡水區</t>
        </is>
      </c>
      <c r="I9" s="24" t="inlineStr">
        <is>
          <t>2025-01-03 09:36:23</t>
        </is>
      </c>
      <c r="J9" s="24" t="inlineStr">
        <is>
          <t>星期五</t>
        </is>
      </c>
      <c r="K9" s="24" t="inlineStr">
        <is>
          <t>上午</t>
        </is>
      </c>
      <c r="L9" s="24" t="inlineStr">
        <is>
          <t>HL58</t>
        </is>
      </c>
      <c r="M9" s="25" t="inlineStr">
        <is>
          <t>HL-LIFE-ET主機</t>
        </is>
      </c>
      <c r="N9" s="24" t="n">
        <v>5804</v>
      </c>
      <c r="O9" s="25" t="inlineStr">
        <is>
          <t>無法連線</t>
        </is>
      </c>
      <c r="P9" s="26" t="inlineStr">
        <is>
          <t>門市反應LIFEET(MMK四代機)出現無法連線，未跳出網路設定介面，已有關機重開仍異常，PING60不通，請台芝到店協助</t>
        </is>
      </c>
      <c r="Q9" s="24" t="inlineStr">
        <is>
          <t>THILF0A171</t>
        </is>
      </c>
      <c r="R9" s="24" t="inlineStr">
        <is>
          <t>新北一</t>
        </is>
      </c>
      <c r="S9" s="24" t="inlineStr">
        <is>
          <t>吳宗鴻</t>
        </is>
      </c>
      <c r="T9" s="24" t="n">
        <v>1</v>
      </c>
      <c r="U9" s="24" t="inlineStr">
        <is>
          <t>已完工</t>
        </is>
      </c>
      <c r="V9" s="24" t="inlineStr">
        <is>
          <t>2025-01-03 09:43:44</t>
        </is>
      </c>
      <c r="W9" s="24" t="inlineStr">
        <is>
          <t>2025-01-06 10:02:00</t>
        </is>
      </c>
      <c r="X9" s="199" t="n">
        <v>45663.43888888889</v>
      </c>
      <c r="Y9" s="24" t="inlineStr">
        <is>
          <t>2025-01-06 13:43:00</t>
        </is>
      </c>
      <c r="Z9" s="24" t="n">
        <v>0.5</v>
      </c>
      <c r="AA9" s="24" t="n"/>
      <c r="AB9" s="24" t="inlineStr">
        <is>
          <t>到場處理</t>
        </is>
      </c>
      <c r="AC9" s="26" t="inlineStr">
        <is>
          <t>至現場已正常，檢查網路ping60無異狀，請店員觀察</t>
        </is>
      </c>
      <c r="AD9" s="24" t="n"/>
      <c r="AE9" s="24" t="n"/>
      <c r="AF9" s="24" t="n"/>
      <c r="AG9" s="24" t="n"/>
      <c r="AH9" s="24" t="n"/>
      <c r="AI9" s="24" t="n"/>
      <c r="AJ9" s="24" t="n"/>
      <c r="AK9" s="24" t="inlineStr">
        <is>
          <t>O</t>
        </is>
      </c>
      <c r="AL9" s="304">
        <f>DATEVALUE(TEXT(I9, "yyyy/mm/dd"))</f>
        <v/>
      </c>
      <c r="AM9" s="108">
        <f>DATEVALUE(TEXT(X9, "yyyy/mm/dd"))</f>
        <v/>
      </c>
    </row>
    <row r="10" ht="21.6" customHeight="1" s="127">
      <c r="A10" s="21" t="n">
        <v>9</v>
      </c>
      <c r="B10" s="21" t="inlineStr">
        <is>
          <t>服務</t>
        </is>
      </c>
      <c r="C10" s="21" t="n">
        <v>2025010526</v>
      </c>
      <c r="D10" s="21" t="n"/>
      <c r="E10" s="21" t="n"/>
      <c r="F10" s="21" t="n">
        <v>3362</v>
      </c>
      <c r="G10" s="21" t="inlineStr">
        <is>
          <t>北縣重武店</t>
        </is>
      </c>
      <c r="H10" s="21" t="inlineStr">
        <is>
          <t>新北市三重區</t>
        </is>
      </c>
      <c r="I10" s="21" t="n"/>
      <c r="J10" s="21" t="n"/>
      <c r="K10" s="21" t="n"/>
      <c r="L10" s="21" t="n"/>
      <c r="M10" s="22" t="n"/>
      <c r="N10" s="21" t="n"/>
      <c r="O10" s="22" t="n"/>
      <c r="P10" s="23" t="n"/>
      <c r="Q10" s="21" t="inlineStr">
        <is>
          <t>THILF03362</t>
        </is>
      </c>
      <c r="R10" s="21" t="inlineStr">
        <is>
          <t>新北一</t>
        </is>
      </c>
      <c r="S10" s="21" t="inlineStr">
        <is>
          <t>吳宗鴻</t>
        </is>
      </c>
      <c r="T10" s="21" t="n">
        <v>1</v>
      </c>
      <c r="U10" s="21" t="inlineStr">
        <is>
          <t>已完工</t>
        </is>
      </c>
      <c r="V10" s="21" t="inlineStr">
        <is>
          <t>2025-01-03 10:27:00</t>
        </is>
      </c>
      <c r="W10" s="21" t="inlineStr">
        <is>
          <t>2025-01-03 10:11:00</t>
        </is>
      </c>
      <c r="X10" s="128" t="n">
        <v>45660.43472222222</v>
      </c>
      <c r="Y10" s="21" t="n"/>
      <c r="Z10" s="21" t="n">
        <v>0.3</v>
      </c>
      <c r="AA10" s="21" t="n"/>
      <c r="AB10" s="21" t="inlineStr">
        <is>
          <t>到場處理</t>
        </is>
      </c>
      <c r="AC10" s="23" t="inlineStr">
        <is>
          <t>PMQ1</t>
        </is>
      </c>
      <c r="AD10" s="21" t="inlineStr">
        <is>
          <t>O</t>
        </is>
      </c>
      <c r="AE10" s="21" t="n"/>
      <c r="AF10" s="21" t="n"/>
      <c r="AG10" s="21" t="n"/>
      <c r="AH10" s="21" t="n"/>
      <c r="AI10" s="21" t="n"/>
      <c r="AJ10" s="21" t="n"/>
      <c r="AK10" s="21" t="inlineStr">
        <is>
          <t>O</t>
        </is>
      </c>
      <c r="AL10" s="304">
        <f>DATEVALUE(TEXT(I10, "yyyy/mm/dd"))</f>
        <v/>
      </c>
      <c r="AM10" s="108">
        <f>DATEVALUE(TEXT(X10, "yyyy/mm/dd"))</f>
        <v/>
      </c>
    </row>
    <row r="11" ht="21.6" customHeight="1" s="127">
      <c r="A11" s="24" t="n">
        <v>10</v>
      </c>
      <c r="B11" s="24" t="inlineStr">
        <is>
          <t>維修</t>
        </is>
      </c>
      <c r="C11" s="24" t="n">
        <v>2025010532</v>
      </c>
      <c r="D11" s="24" t="inlineStr">
        <is>
          <t>E4191114010301</t>
        </is>
      </c>
      <c r="E11" s="24" t="inlineStr">
        <is>
          <t>一般件</t>
        </is>
      </c>
      <c r="F11" s="24" t="n">
        <v>4191</v>
      </c>
      <c r="G11" s="24" t="inlineStr">
        <is>
          <t>三重溪美店</t>
        </is>
      </c>
      <c r="H11" s="24" t="inlineStr">
        <is>
          <t>新北市三重區</t>
        </is>
      </c>
      <c r="I11" s="24" t="inlineStr">
        <is>
          <t>2025-01-03 10:33:19</t>
        </is>
      </c>
      <c r="J11" s="24" t="inlineStr">
        <is>
          <t>星期五</t>
        </is>
      </c>
      <c r="K11" s="24" t="inlineStr">
        <is>
          <t>上午</t>
        </is>
      </c>
      <c r="L11" s="24" t="inlineStr">
        <is>
          <t>HLM3</t>
        </is>
      </c>
      <c r="M11" s="25" t="inlineStr">
        <is>
          <t>HL-LIFE-ET 標籤印表機</t>
        </is>
      </c>
      <c r="N11" s="24" t="inlineStr">
        <is>
          <t>M301</t>
        </is>
      </c>
      <c r="O11" s="25" t="inlineStr">
        <is>
          <t>切刀卡紙，切紙不正常</t>
        </is>
      </c>
      <c r="P11" s="26" t="inlineStr">
        <is>
          <t>門市反應MMK標籤印表機每筆列印都會卡紙，門市已有嘗試排除仍異常....須請台芝到店協助(寄件貼紙機卡紙,紙出不來)</t>
        </is>
      </c>
      <c r="Q11" s="24" t="inlineStr">
        <is>
          <t>THILF04191</t>
        </is>
      </c>
      <c r="R11" s="24" t="inlineStr">
        <is>
          <t>新北一</t>
        </is>
      </c>
      <c r="S11" s="24" t="inlineStr">
        <is>
          <t>吳宗鴻</t>
        </is>
      </c>
      <c r="T11" s="24" t="n">
        <v>1</v>
      </c>
      <c r="U11" s="24" t="inlineStr">
        <is>
          <t>已完工</t>
        </is>
      </c>
      <c r="V11" s="24" t="inlineStr">
        <is>
          <t>2025-01-03 10:40:49</t>
        </is>
      </c>
      <c r="W11" s="24" t="inlineStr">
        <is>
          <t>2025-01-03 11:39:00</t>
        </is>
      </c>
      <c r="X11" s="199" t="n">
        <v>45660.50625</v>
      </c>
      <c r="Y11" s="24" t="inlineStr">
        <is>
          <t>2025-01-06 14:40:00</t>
        </is>
      </c>
      <c r="Z11" s="24" t="n">
        <v>0.5</v>
      </c>
      <c r="AA11" s="24" t="n"/>
      <c r="AB11" s="24" t="inlineStr">
        <is>
          <t>到場處理</t>
        </is>
      </c>
      <c r="AC11" s="26" t="inlineStr">
        <is>
          <t>重新矯正定位，目前測試正常，請門市在進行觀察</t>
        </is>
      </c>
      <c r="AD11" s="24" t="n"/>
      <c r="AE11" s="24" t="n"/>
      <c r="AF11" s="24" t="n"/>
      <c r="AG11" s="24" t="n"/>
      <c r="AH11" s="24" t="n"/>
      <c r="AI11" s="24" t="n"/>
      <c r="AJ11" s="24" t="n"/>
      <c r="AK11" s="24" t="inlineStr">
        <is>
          <t>O</t>
        </is>
      </c>
      <c r="AL11" s="304">
        <f>DATEVALUE(TEXT(I11, "yyyy/mm/dd"))</f>
        <v/>
      </c>
      <c r="AM11" s="108">
        <f>DATEVALUE(TEXT(X11, "yyyy/mm/dd"))</f>
        <v/>
      </c>
    </row>
    <row r="12" ht="21.6" customHeight="1" s="127">
      <c r="A12" s="21" t="n">
        <v>11</v>
      </c>
      <c r="B12" s="21" t="inlineStr">
        <is>
          <t>服務</t>
        </is>
      </c>
      <c r="C12" s="21" t="n">
        <v>2025010539</v>
      </c>
      <c r="D12" s="21" t="n"/>
      <c r="E12" s="21" t="n"/>
      <c r="F12" s="21" t="n">
        <v>3890</v>
      </c>
      <c r="G12" s="21" t="inlineStr">
        <is>
          <t>三重美堤店</t>
        </is>
      </c>
      <c r="H12" s="21" t="inlineStr">
        <is>
          <t>新北市三重區</t>
        </is>
      </c>
      <c r="I12" s="21" t="n"/>
      <c r="J12" s="21" t="n"/>
      <c r="K12" s="21" t="n"/>
      <c r="L12" s="21" t="n"/>
      <c r="M12" s="22" t="n"/>
      <c r="N12" s="21" t="n"/>
      <c r="O12" s="22" t="n"/>
      <c r="P12" s="23" t="n"/>
      <c r="Q12" s="21" t="inlineStr">
        <is>
          <t>THILF03890</t>
        </is>
      </c>
      <c r="R12" s="21" t="inlineStr">
        <is>
          <t>新北一</t>
        </is>
      </c>
      <c r="S12" s="21" t="inlineStr">
        <is>
          <t>吳宗鴻</t>
        </is>
      </c>
      <c r="T12" s="21" t="n">
        <v>1</v>
      </c>
      <c r="U12" s="21" t="inlineStr">
        <is>
          <t>已完工</t>
        </is>
      </c>
      <c r="V12" s="21" t="inlineStr">
        <is>
          <t>2025-01-03 11:09:07</t>
        </is>
      </c>
      <c r="W12" s="21" t="inlineStr">
        <is>
          <t>2025-01-03 10:53:00</t>
        </is>
      </c>
      <c r="X12" s="128" t="n">
        <v>45660.46388888889</v>
      </c>
      <c r="Y12" s="21" t="n"/>
      <c r="Z12" s="21" t="n">
        <v>0.3</v>
      </c>
      <c r="AA12" s="21" t="n"/>
      <c r="AB12" s="21" t="inlineStr">
        <is>
          <t>到場處理</t>
        </is>
      </c>
      <c r="AC12" s="23" t="inlineStr">
        <is>
          <t>PMQ1</t>
        </is>
      </c>
      <c r="AD12" s="21" t="inlineStr">
        <is>
          <t>O</t>
        </is>
      </c>
      <c r="AE12" s="21" t="n"/>
      <c r="AF12" s="21" t="n"/>
      <c r="AG12" s="21" t="n"/>
      <c r="AH12" s="21" t="n"/>
      <c r="AI12" s="21" t="n"/>
      <c r="AJ12" s="21" t="n"/>
      <c r="AK12" s="21" t="inlineStr">
        <is>
          <t>O</t>
        </is>
      </c>
      <c r="AL12" s="304">
        <f>DATEVALUE(TEXT(I12, "yyyy/mm/dd"))</f>
        <v/>
      </c>
      <c r="AM12" s="108">
        <f>DATEVALUE(TEXT(X12, "yyyy/mm/dd"))</f>
        <v/>
      </c>
    </row>
    <row r="13" ht="21.6" customHeight="1" s="127">
      <c r="A13" s="24" t="n">
        <v>12</v>
      </c>
      <c r="B13" s="24" t="inlineStr">
        <is>
          <t>維修</t>
        </is>
      </c>
      <c r="C13" s="24" t="n">
        <v>2025010541</v>
      </c>
      <c r="D13" s="24" t="inlineStr">
        <is>
          <t>E4680114010301</t>
        </is>
      </c>
      <c r="E13" s="24" t="inlineStr">
        <is>
          <t>一般件</t>
        </is>
      </c>
      <c r="F13" s="24" t="n">
        <v>4680</v>
      </c>
      <c r="G13" s="24" t="inlineStr">
        <is>
          <t>板橋江寧店</t>
        </is>
      </c>
      <c r="H13" s="24" t="inlineStr">
        <is>
          <t>新北市板橋區</t>
        </is>
      </c>
      <c r="I13" s="24" t="inlineStr">
        <is>
          <t>2025-01-03 11:00:18</t>
        </is>
      </c>
      <c r="J13" s="24" t="inlineStr">
        <is>
          <t>星期五</t>
        </is>
      </c>
      <c r="K13" s="24" t="inlineStr">
        <is>
          <t>上午</t>
        </is>
      </c>
      <c r="L13" s="24" t="inlineStr">
        <is>
          <t>HLD3</t>
        </is>
      </c>
      <c r="M13" s="25" t="inlineStr">
        <is>
          <t>HL-熱感發票機</t>
        </is>
      </c>
      <c r="N13" s="24" t="inlineStr">
        <is>
          <t>D302</t>
        </is>
      </c>
      <c r="O13" s="25" t="inlineStr">
        <is>
          <t>發票印字不清</t>
        </is>
      </c>
      <c r="P13" s="26" t="inlineStr">
        <is>
          <t>TM2發票機(BSC-10)靠左靠右都有空白一條線，已嘗試重啟設備+重裝紙捲仍異常..請台芝到店協助(發票機噴墨異常 會有一塊不清楚)
11:01請門市更換新紙捲後測試，11:10後去電確認...妙</t>
        </is>
      </c>
      <c r="Q13" s="24" t="inlineStr">
        <is>
          <t>THILF04680</t>
        </is>
      </c>
      <c r="R13" s="24" t="inlineStr">
        <is>
          <t>新北一</t>
        </is>
      </c>
      <c r="S13" s="24" t="inlineStr">
        <is>
          <t>狄澤洋</t>
        </is>
      </c>
      <c r="T13" s="24" t="n">
        <v>1</v>
      </c>
      <c r="U13" s="24" t="inlineStr">
        <is>
          <t>已完工</t>
        </is>
      </c>
      <c r="V13" s="24" t="inlineStr">
        <is>
          <t>2025-01-03 11:19:50</t>
        </is>
      </c>
      <c r="W13" s="24" t="inlineStr">
        <is>
          <t>2025-01-06 13:10:00</t>
        </is>
      </c>
      <c r="X13" s="199" t="n">
        <v>45663.56944444445</v>
      </c>
      <c r="Y13" s="24" t="inlineStr">
        <is>
          <t>2025-01-06 15:19:00</t>
        </is>
      </c>
      <c r="Z13" s="24" t="n">
        <v>0.5</v>
      </c>
      <c r="AA13" s="24" t="n"/>
      <c r="AB13" s="24" t="inlineStr">
        <is>
          <t>到場處理</t>
        </is>
      </c>
      <c r="AC13" s="26" t="inlineStr">
        <is>
          <t>更換發票機
換上：8155003931
換下：8155003106</t>
        </is>
      </c>
      <c r="AD13" s="24" t="n"/>
      <c r="AE13" s="24" t="n"/>
      <c r="AF13" s="24" t="n"/>
      <c r="AG13" s="24" t="n"/>
      <c r="AH13" s="24" t="n"/>
      <c r="AI13" s="24" t="n"/>
      <c r="AJ13" s="24" t="n"/>
      <c r="AK13" s="24" t="inlineStr">
        <is>
          <t>O</t>
        </is>
      </c>
      <c r="AL13" s="304">
        <f>DATEVALUE(TEXT(I13, "yyyy/mm/dd"))</f>
        <v/>
      </c>
      <c r="AM13" s="108">
        <f>DATEVALUE(TEXT(X13, "yyyy/mm/dd"))</f>
        <v/>
      </c>
    </row>
    <row r="14" ht="21.6" customHeight="1" s="127">
      <c r="A14" s="21" t="n">
        <v>13</v>
      </c>
      <c r="B14" s="21" t="inlineStr">
        <is>
          <t>維修</t>
        </is>
      </c>
      <c r="C14" s="21" t="n">
        <v>2025010542</v>
      </c>
      <c r="D14" s="21" t="inlineStr">
        <is>
          <t>14680114010301</t>
        </is>
      </c>
      <c r="E14" s="21" t="inlineStr">
        <is>
          <t>一般件</t>
        </is>
      </c>
      <c r="F14" s="21" t="n">
        <v>4680</v>
      </c>
      <c r="G14" s="21" t="inlineStr">
        <is>
          <t>板橋江寧店</t>
        </is>
      </c>
      <c r="H14" s="21" t="inlineStr">
        <is>
          <t>新北市板橋區</t>
        </is>
      </c>
      <c r="I14" s="21" t="inlineStr">
        <is>
          <t>2025-01-03 11:20:03</t>
        </is>
      </c>
      <c r="J14" s="21" t="inlineStr">
        <is>
          <t>星期五</t>
        </is>
      </c>
      <c r="K14" s="21" t="inlineStr">
        <is>
          <t>上午</t>
        </is>
      </c>
      <c r="L14" s="21" t="inlineStr">
        <is>
          <t>HLD3</t>
        </is>
      </c>
      <c r="M14" s="22" t="inlineStr">
        <is>
          <t>HL-熱感發票機</t>
        </is>
      </c>
      <c r="N14" s="21" t="inlineStr">
        <is>
          <t>D302</t>
        </is>
      </c>
      <c r="O14" s="22" t="inlineStr">
        <is>
          <t>發票印字不清</t>
        </is>
      </c>
      <c r="P14" s="23" t="inlineStr">
        <is>
          <t>門市反應TM1熱感發票機(BSC-10)印出的所有單據中間都會有一條細細的白線，已嘗試重啟設備+重裝紙捲仍異常..請台芝到店協助</t>
        </is>
      </c>
      <c r="Q14" s="21" t="inlineStr">
        <is>
          <t>THILF04680</t>
        </is>
      </c>
      <c r="R14" s="21" t="inlineStr">
        <is>
          <t>新北一</t>
        </is>
      </c>
      <c r="S14" s="21" t="inlineStr">
        <is>
          <t>狄澤洋</t>
        </is>
      </c>
      <c r="T14" s="21" t="n">
        <v>1</v>
      </c>
      <c r="U14" s="21" t="inlineStr">
        <is>
          <t>已完工</t>
        </is>
      </c>
      <c r="V14" s="21" t="inlineStr">
        <is>
          <t>2025-01-03 11:21:38</t>
        </is>
      </c>
      <c r="W14" s="21" t="inlineStr">
        <is>
          <t>2025-01-06 13:10:00</t>
        </is>
      </c>
      <c r="X14" s="128" t="n">
        <v>45663.56944444445</v>
      </c>
      <c r="Y14" s="21" t="inlineStr">
        <is>
          <t>2025-01-06 15:21:00</t>
        </is>
      </c>
      <c r="Z14" s="21" t="n">
        <v>0.5</v>
      </c>
      <c r="AA14" s="21" t="n"/>
      <c r="AB14" s="21" t="inlineStr">
        <is>
          <t>到場處理</t>
        </is>
      </c>
      <c r="AC14" s="23" t="inlineStr">
        <is>
          <t>感熱頭清潔測試正常</t>
        </is>
      </c>
      <c r="AD14" s="21" t="n"/>
      <c r="AE14" s="21" t="n"/>
      <c r="AF14" s="21" t="n"/>
      <c r="AG14" s="21" t="n"/>
      <c r="AH14" s="21" t="n"/>
      <c r="AI14" s="21" t="n"/>
      <c r="AJ14" s="21" t="n"/>
      <c r="AK14" s="21" t="inlineStr">
        <is>
          <t>O</t>
        </is>
      </c>
      <c r="AL14" s="304">
        <f>DATEVALUE(TEXT(I14, "yyyy/mm/dd"))</f>
        <v/>
      </c>
      <c r="AM14" s="108">
        <f>DATEVALUE(TEXT(X14, "yyyy/mm/dd"))</f>
        <v/>
      </c>
    </row>
    <row r="15" ht="21.6" customHeight="1" s="127">
      <c r="A15" s="24" t="n">
        <v>14</v>
      </c>
      <c r="B15" s="24" t="inlineStr">
        <is>
          <t>服務</t>
        </is>
      </c>
      <c r="C15" s="24" t="n">
        <v>2025010556</v>
      </c>
      <c r="D15" s="24" t="n"/>
      <c r="E15" s="24" t="n"/>
      <c r="F15" s="24" t="n">
        <v>4191</v>
      </c>
      <c r="G15" s="24" t="inlineStr">
        <is>
          <t>三重溪美店</t>
        </is>
      </c>
      <c r="H15" s="24" t="inlineStr">
        <is>
          <t>新北市三重區</t>
        </is>
      </c>
      <c r="I15" s="24" t="n"/>
      <c r="J15" s="24" t="n"/>
      <c r="K15" s="24" t="n"/>
      <c r="L15" s="24" t="n"/>
      <c r="M15" s="25" t="n"/>
      <c r="N15" s="24" t="n"/>
      <c r="O15" s="25" t="n"/>
      <c r="P15" s="26" t="n"/>
      <c r="Q15" s="24" t="inlineStr">
        <is>
          <t>THILF04191</t>
        </is>
      </c>
      <c r="R15" s="24" t="inlineStr">
        <is>
          <t>新北一</t>
        </is>
      </c>
      <c r="S15" s="24" t="inlineStr">
        <is>
          <t>吳宗鴻</t>
        </is>
      </c>
      <c r="T15" s="24" t="n">
        <v>1</v>
      </c>
      <c r="U15" s="24" t="inlineStr">
        <is>
          <t>已完工</t>
        </is>
      </c>
      <c r="V15" s="24" t="inlineStr">
        <is>
          <t>2025-01-03 12:24:37</t>
        </is>
      </c>
      <c r="W15" s="24" t="inlineStr">
        <is>
          <t>2025-01-03 12:00:00</t>
        </is>
      </c>
      <c r="X15" s="199" t="n">
        <v>45660.51666666667</v>
      </c>
      <c r="Y15" s="24" t="n"/>
      <c r="Z15" s="24" t="n">
        <v>0.4</v>
      </c>
      <c r="AA15" s="24" t="n"/>
      <c r="AB15" s="24" t="inlineStr">
        <is>
          <t>到場處理</t>
        </is>
      </c>
      <c r="AC15" s="26" t="inlineStr">
        <is>
          <t>PMQ1</t>
        </is>
      </c>
      <c r="AD15" s="24" t="inlineStr">
        <is>
          <t>O</t>
        </is>
      </c>
      <c r="AE15" s="24" t="n"/>
      <c r="AF15" s="24" t="n"/>
      <c r="AG15" s="24" t="n"/>
      <c r="AH15" s="24" t="n"/>
      <c r="AI15" s="24" t="n"/>
      <c r="AJ15" s="24" t="n"/>
      <c r="AK15" s="24" t="inlineStr">
        <is>
          <t>O</t>
        </is>
      </c>
      <c r="AL15" s="304">
        <f>DATEVALUE(TEXT(I15, "yyyy/mm/dd"))</f>
        <v/>
      </c>
      <c r="AM15" s="108">
        <f>DATEVALUE(TEXT(X15, "yyyy/mm/dd"))</f>
        <v/>
      </c>
    </row>
    <row r="16" ht="21.6" customHeight="1" s="127">
      <c r="A16" s="21" t="n">
        <v>15</v>
      </c>
      <c r="B16" s="21" t="inlineStr">
        <is>
          <t>服務</t>
        </is>
      </c>
      <c r="C16" s="21" t="n">
        <v>2025010561</v>
      </c>
      <c r="D16" s="21" t="n"/>
      <c r="E16" s="21" t="n"/>
      <c r="F16" s="21" t="n">
        <v>5245</v>
      </c>
      <c r="G16" s="21" t="inlineStr">
        <is>
          <t>三重護山店</t>
        </is>
      </c>
      <c r="H16" s="21" t="inlineStr">
        <is>
          <t>新北市三重區</t>
        </is>
      </c>
      <c r="I16" s="21" t="n"/>
      <c r="J16" s="21" t="n"/>
      <c r="K16" s="21" t="n"/>
      <c r="L16" s="21" t="n"/>
      <c r="M16" s="22" t="n"/>
      <c r="N16" s="21" t="n"/>
      <c r="O16" s="22" t="n"/>
      <c r="P16" s="23" t="n"/>
      <c r="Q16" s="21" t="inlineStr">
        <is>
          <t>THILF05245</t>
        </is>
      </c>
      <c r="R16" s="21" t="inlineStr">
        <is>
          <t>新北一</t>
        </is>
      </c>
      <c r="S16" s="21" t="inlineStr">
        <is>
          <t>吳宗鴻</t>
        </is>
      </c>
      <c r="T16" s="21" t="n">
        <v>1</v>
      </c>
      <c r="U16" s="21" t="inlineStr">
        <is>
          <t>已完工</t>
        </is>
      </c>
      <c r="V16" s="21" t="inlineStr">
        <is>
          <t>2025-01-03 13:00:34</t>
        </is>
      </c>
      <c r="W16" s="21" t="inlineStr">
        <is>
          <t>2025-01-03 12:30:00</t>
        </is>
      </c>
      <c r="X16" s="128" t="n">
        <v>45660.54166666666</v>
      </c>
      <c r="Y16" s="21" t="n"/>
      <c r="Z16" s="21" t="n">
        <v>0.5</v>
      </c>
      <c r="AA16" s="21" t="n"/>
      <c r="AB16" s="21" t="inlineStr">
        <is>
          <t>到場處理</t>
        </is>
      </c>
      <c r="AC16" s="23" t="inlineStr">
        <is>
          <t>PMQ1</t>
        </is>
      </c>
      <c r="AD16" s="21" t="inlineStr">
        <is>
          <t>O</t>
        </is>
      </c>
      <c r="AE16" s="21" t="n"/>
      <c r="AF16" s="21" t="n"/>
      <c r="AG16" s="21" t="n"/>
      <c r="AH16" s="21" t="n"/>
      <c r="AI16" s="21" t="n"/>
      <c r="AJ16" s="21" t="n"/>
      <c r="AK16" s="21" t="inlineStr">
        <is>
          <t>O</t>
        </is>
      </c>
      <c r="AL16" s="304">
        <f>DATEVALUE(TEXT(I16, "yyyy/mm/dd"))</f>
        <v/>
      </c>
      <c r="AM16" s="108">
        <f>DATEVALUE(TEXT(X16, "yyyy/mm/dd"))</f>
        <v/>
      </c>
    </row>
    <row r="17" ht="21.6" customHeight="1" s="127">
      <c r="A17" s="24" t="n">
        <v>16</v>
      </c>
      <c r="B17" s="24" t="inlineStr">
        <is>
          <t>服務</t>
        </is>
      </c>
      <c r="C17" s="24" t="n">
        <v>2025010589</v>
      </c>
      <c r="D17" s="24" t="n"/>
      <c r="E17" s="24" t="n"/>
      <c r="F17" s="24" t="n">
        <v>2259</v>
      </c>
      <c r="G17" s="24" t="inlineStr">
        <is>
          <t>三重興華店</t>
        </is>
      </c>
      <c r="H17" s="24" t="inlineStr">
        <is>
          <t>新北市三重區</t>
        </is>
      </c>
      <c r="I17" s="24" t="n"/>
      <c r="J17" s="24" t="n"/>
      <c r="K17" s="24" t="n"/>
      <c r="L17" s="24" t="n"/>
      <c r="M17" s="25" t="n"/>
      <c r="N17" s="24" t="n"/>
      <c r="O17" s="25" t="n"/>
      <c r="P17" s="26" t="n"/>
      <c r="Q17" s="24" t="inlineStr">
        <is>
          <t>THILF02259</t>
        </is>
      </c>
      <c r="R17" s="24" t="inlineStr">
        <is>
          <t>新北一</t>
        </is>
      </c>
      <c r="S17" s="24" t="inlineStr">
        <is>
          <t>吳宗鴻</t>
        </is>
      </c>
      <c r="T17" s="24" t="n">
        <v>1</v>
      </c>
      <c r="U17" s="24" t="inlineStr">
        <is>
          <t>已完工</t>
        </is>
      </c>
      <c r="V17" s="24" t="inlineStr">
        <is>
          <t>2025-01-03 14:57:41</t>
        </is>
      </c>
      <c r="W17" s="24" t="inlineStr">
        <is>
          <t>2025-01-03 14:30:00</t>
        </is>
      </c>
      <c r="X17" s="199" t="n">
        <v>45660.62291666667</v>
      </c>
      <c r="Y17" s="24" t="n"/>
      <c r="Z17" s="24" t="n">
        <v>0.5</v>
      </c>
      <c r="AA17" s="24" t="n"/>
      <c r="AB17" s="24" t="inlineStr">
        <is>
          <t>到場處理</t>
        </is>
      </c>
      <c r="AC17" s="26" t="inlineStr">
        <is>
          <t>PMQ1</t>
        </is>
      </c>
      <c r="AD17" s="24" t="inlineStr">
        <is>
          <t>O</t>
        </is>
      </c>
      <c r="AE17" s="24" t="n"/>
      <c r="AF17" s="24" t="n"/>
      <c r="AG17" s="24" t="n"/>
      <c r="AH17" s="24" t="n"/>
      <c r="AI17" s="24" t="n"/>
      <c r="AJ17" s="24" t="n"/>
      <c r="AK17" s="24" t="inlineStr">
        <is>
          <t>O</t>
        </is>
      </c>
      <c r="AL17" s="304">
        <f>DATEVALUE(TEXT(I17, "yyyy/mm/dd"))</f>
        <v/>
      </c>
      <c r="AM17" s="108">
        <f>DATEVALUE(TEXT(X17, "yyyy/mm/dd"))</f>
        <v/>
      </c>
    </row>
    <row r="18" ht="21.6" customHeight="1" s="127">
      <c r="A18" s="21" t="n">
        <v>17</v>
      </c>
      <c r="B18" s="21" t="inlineStr">
        <is>
          <t>服務</t>
        </is>
      </c>
      <c r="C18" s="21" t="n">
        <v>2025010602</v>
      </c>
      <c r="D18" s="21" t="n"/>
      <c r="E18" s="21" t="n"/>
      <c r="F18" s="21" t="n">
        <v>2837</v>
      </c>
      <c r="G18" s="21" t="inlineStr">
        <is>
          <t>北縣重萬店</t>
        </is>
      </c>
      <c r="H18" s="21" t="inlineStr">
        <is>
          <t>新北市三重區</t>
        </is>
      </c>
      <c r="I18" s="21" t="n"/>
      <c r="J18" s="21" t="n"/>
      <c r="K18" s="21" t="n"/>
      <c r="L18" s="21" t="n"/>
      <c r="M18" s="22" t="n"/>
      <c r="N18" s="21" t="n"/>
      <c r="O18" s="22" t="n"/>
      <c r="P18" s="23" t="n"/>
      <c r="Q18" s="21" t="inlineStr">
        <is>
          <t>THILF02837</t>
        </is>
      </c>
      <c r="R18" s="21" t="inlineStr">
        <is>
          <t>新北一</t>
        </is>
      </c>
      <c r="S18" s="21" t="inlineStr">
        <is>
          <t>吳宗鴻</t>
        </is>
      </c>
      <c r="T18" s="21" t="n">
        <v>1</v>
      </c>
      <c r="U18" s="21" t="inlineStr">
        <is>
          <t>已完工</t>
        </is>
      </c>
      <c r="V18" s="21" t="inlineStr">
        <is>
          <t>2025-01-03 15:49:50</t>
        </is>
      </c>
      <c r="W18" s="21" t="inlineStr">
        <is>
          <t>2025-01-03 15:20:00</t>
        </is>
      </c>
      <c r="X18" s="128" t="n">
        <v>45660.65972222222</v>
      </c>
      <c r="Y18" s="21" t="n"/>
      <c r="Z18" s="21" t="n">
        <v>0.5</v>
      </c>
      <c r="AA18" s="21" t="n"/>
      <c r="AB18" s="21" t="inlineStr">
        <is>
          <t>到場處理</t>
        </is>
      </c>
      <c r="AC18" s="23" t="inlineStr">
        <is>
          <t>PMQ1</t>
        </is>
      </c>
      <c r="AD18" s="21" t="inlineStr">
        <is>
          <t>O</t>
        </is>
      </c>
      <c r="AE18" s="21" t="n"/>
      <c r="AF18" s="21" t="n"/>
      <c r="AG18" s="21" t="n"/>
      <c r="AH18" s="21" t="n"/>
      <c r="AI18" s="21" t="n"/>
      <c r="AJ18" s="21" t="n"/>
      <c r="AK18" s="21" t="inlineStr">
        <is>
          <t>O</t>
        </is>
      </c>
      <c r="AL18" s="304">
        <f>DATEVALUE(TEXT(I18, "yyyy/mm/dd"))</f>
        <v/>
      </c>
      <c r="AM18" s="108">
        <f>DATEVALUE(TEXT(X18, "yyyy/mm/dd"))</f>
        <v/>
      </c>
    </row>
    <row r="19" ht="21.6" customHeight="1" s="127">
      <c r="A19" s="24" t="n">
        <v>18</v>
      </c>
      <c r="B19" s="24" t="inlineStr">
        <is>
          <t>維修</t>
        </is>
      </c>
      <c r="C19" s="24" t="n">
        <v>2025010665</v>
      </c>
      <c r="D19" s="24" t="inlineStr">
        <is>
          <t>14036114010501</t>
        </is>
      </c>
      <c r="E19" s="24" t="inlineStr">
        <is>
          <t>一般件</t>
        </is>
      </c>
      <c r="F19" s="24" t="n">
        <v>4036</v>
      </c>
      <c r="G19" s="24" t="inlineStr">
        <is>
          <t>蘆洲永樂店</t>
        </is>
      </c>
      <c r="H19" s="24" t="inlineStr">
        <is>
          <t>新北市蘆洲區</t>
        </is>
      </c>
      <c r="I19" s="24" t="inlineStr">
        <is>
          <t>2025-01-05 12:10:53</t>
        </is>
      </c>
      <c r="J19" s="24" t="inlineStr">
        <is>
          <t>星期日</t>
        </is>
      </c>
      <c r="K19" s="24" t="inlineStr">
        <is>
          <t>下午</t>
        </is>
      </c>
      <c r="L19" s="24" t="inlineStr">
        <is>
          <t>HL23</t>
        </is>
      </c>
      <c r="M19" s="25" t="inlineStr">
        <is>
          <t>HL-TM主機</t>
        </is>
      </c>
      <c r="N19" s="24" t="n">
        <v>2304</v>
      </c>
      <c r="O19" s="25" t="inlineStr">
        <is>
          <t>錢匣損壞</t>
        </is>
      </c>
      <c r="P19" s="26" t="inlineStr">
        <is>
          <t xml:space="preserve">性質交接-門市反應tm1收銀機(TCX800)(抽屜顏色:白色、鑰匙孔位子(中)、鎖頭編號:無編號)錢盤斷裂破損...請台芝到店協助
</t>
        </is>
      </c>
      <c r="Q19" s="24" t="inlineStr">
        <is>
          <t>THILF04036</t>
        </is>
      </c>
      <c r="R19" s="24" t="inlineStr">
        <is>
          <t>新北一</t>
        </is>
      </c>
      <c r="S19" s="24" t="inlineStr">
        <is>
          <t>吳宗鴻</t>
        </is>
      </c>
      <c r="T19" s="24" t="n">
        <v>1</v>
      </c>
      <c r="U19" s="24" t="inlineStr">
        <is>
          <t>已完工</t>
        </is>
      </c>
      <c r="V19" s="24" t="inlineStr">
        <is>
          <t>2025-01-05 12:15:28</t>
        </is>
      </c>
      <c r="W19" s="24" t="inlineStr">
        <is>
          <t>2025-01-06 13:56:00</t>
        </is>
      </c>
      <c r="X19" s="199" t="n">
        <v>45663.60138888889</v>
      </c>
      <c r="Y19" s="24" t="inlineStr">
        <is>
          <t>2025-01-07 13:00:00</t>
        </is>
      </c>
      <c r="Z19" s="24" t="n">
        <v>0.5</v>
      </c>
      <c r="AA19" s="24" t="n"/>
      <c r="AB19" s="24" t="inlineStr">
        <is>
          <t>到場處理</t>
        </is>
      </c>
      <c r="AC19" s="26" t="inlineStr">
        <is>
          <t>更換備機錢櫃
換下：81Z1000963
換上：81Z1004165</t>
        </is>
      </c>
      <c r="AD19" s="24" t="n"/>
      <c r="AE19" s="24" t="n"/>
      <c r="AF19" s="24" t="n"/>
      <c r="AG19" s="24" t="n"/>
      <c r="AH19" s="24" t="n"/>
      <c r="AI19" s="24" t="n"/>
      <c r="AJ19" s="24" t="n"/>
      <c r="AK19" s="24" t="inlineStr">
        <is>
          <t>O</t>
        </is>
      </c>
      <c r="AL19" s="304">
        <f>DATEVALUE(TEXT(I19, "yyyy/mm/dd"))</f>
        <v/>
      </c>
      <c r="AM19" s="108">
        <f>DATEVALUE(TEXT(X19, "yyyy/mm/dd"))</f>
        <v/>
      </c>
    </row>
    <row r="20" ht="21.6" customHeight="1" s="127">
      <c r="A20" s="21" t="n">
        <v>19</v>
      </c>
      <c r="B20" s="21" t="inlineStr">
        <is>
          <t>維修</t>
        </is>
      </c>
      <c r="C20" s="21" t="n">
        <v>2025010666</v>
      </c>
      <c r="D20" s="21" t="inlineStr">
        <is>
          <t>14036114010502</t>
        </is>
      </c>
      <c r="E20" s="21" t="inlineStr">
        <is>
          <t>一般件</t>
        </is>
      </c>
      <c r="F20" s="21" t="n">
        <v>4036</v>
      </c>
      <c r="G20" s="21" t="inlineStr">
        <is>
          <t>蘆洲永樂店</t>
        </is>
      </c>
      <c r="H20" s="21" t="inlineStr">
        <is>
          <t>新北市蘆洲區</t>
        </is>
      </c>
      <c r="I20" s="21" t="inlineStr">
        <is>
          <t>2025-01-05 12:15:38</t>
        </is>
      </c>
      <c r="J20" s="21" t="inlineStr">
        <is>
          <t>星期日</t>
        </is>
      </c>
      <c r="K20" s="21" t="inlineStr">
        <is>
          <t>下午</t>
        </is>
      </c>
      <c r="L20" s="21" t="inlineStr">
        <is>
          <t>HL23</t>
        </is>
      </c>
      <c r="M20" s="22" t="inlineStr">
        <is>
          <t>HL-TM主機</t>
        </is>
      </c>
      <c r="N20" s="21" t="n">
        <v>2304</v>
      </c>
      <c r="O20" s="22" t="inlineStr">
        <is>
          <t>錢匣損壞</t>
        </is>
      </c>
      <c r="P20" s="23" t="inlineStr">
        <is>
          <t xml:space="preserve">性質交接-門市反應tm2收銀機(TCX800)(抽屜顏色:白色、鑰匙孔位子(中)、鎖頭編號:無編號)錢盤斷裂破損...請台芝到店協助
</t>
        </is>
      </c>
      <c r="Q20" s="21" t="inlineStr">
        <is>
          <t>THILF04036</t>
        </is>
      </c>
      <c r="R20" s="21" t="inlineStr">
        <is>
          <t>新北一</t>
        </is>
      </c>
      <c r="S20" s="21" t="inlineStr">
        <is>
          <t>吳宗鴻</t>
        </is>
      </c>
      <c r="T20" s="21" t="n">
        <v>1</v>
      </c>
      <c r="U20" s="21" t="inlineStr">
        <is>
          <t>已完工</t>
        </is>
      </c>
      <c r="V20" s="21" t="inlineStr">
        <is>
          <t>2025-01-05 12:16:02</t>
        </is>
      </c>
      <c r="W20" s="21" t="inlineStr">
        <is>
          <t>2025-01-06 13:54:00</t>
        </is>
      </c>
      <c r="X20" s="128" t="n">
        <v>45663.6</v>
      </c>
      <c r="Y20" s="21" t="inlineStr">
        <is>
          <t>2025-01-07 13:00:00</t>
        </is>
      </c>
      <c r="Z20" s="21" t="n">
        <v>0.5</v>
      </c>
      <c r="AA20" s="21" t="n"/>
      <c r="AB20" s="21" t="inlineStr">
        <is>
          <t>到場處理</t>
        </is>
      </c>
      <c r="AC20" s="23" t="inlineStr">
        <is>
          <t>更換備機錢櫃
換下：81Z1000964
換上：81Z1004162</t>
        </is>
      </c>
      <c r="AD20" s="21" t="n"/>
      <c r="AE20" s="21" t="n"/>
      <c r="AF20" s="21" t="n"/>
      <c r="AG20" s="21" t="n"/>
      <c r="AH20" s="21" t="n"/>
      <c r="AI20" s="21" t="n"/>
      <c r="AJ20" s="21" t="n"/>
      <c r="AK20" s="21" t="inlineStr">
        <is>
          <t>O</t>
        </is>
      </c>
      <c r="AL20" s="304">
        <f>DATEVALUE(TEXT(I20, "yyyy/mm/dd"))</f>
        <v/>
      </c>
      <c r="AM20" s="108">
        <f>DATEVALUE(TEXT(X20, "yyyy/mm/dd"))</f>
        <v/>
      </c>
    </row>
    <row r="21" ht="21.6" customHeight="1" s="127">
      <c r="A21" s="24" t="n">
        <v>20</v>
      </c>
      <c r="B21" s="24" t="inlineStr">
        <is>
          <t>維修</t>
        </is>
      </c>
      <c r="C21" s="24" t="n">
        <v>2025010730</v>
      </c>
      <c r="D21" s="24" t="inlineStr">
        <is>
          <t>1D174114010601</t>
        </is>
      </c>
      <c r="E21" s="24" t="inlineStr">
        <is>
          <t>一般件</t>
        </is>
      </c>
      <c r="F21" s="24" t="inlineStr">
        <is>
          <t>D174</t>
        </is>
      </c>
      <c r="G21" s="24" t="inlineStr">
        <is>
          <t>新莊裕民店</t>
        </is>
      </c>
      <c r="H21" s="24" t="inlineStr">
        <is>
          <t>新北市新莊區</t>
        </is>
      </c>
      <c r="I21" s="24" t="inlineStr">
        <is>
          <t>2025-01-06 10:42:46</t>
        </is>
      </c>
      <c r="J21" s="24" t="inlineStr">
        <is>
          <t>星期一</t>
        </is>
      </c>
      <c r="K21" s="24" t="inlineStr">
        <is>
          <t>上午</t>
        </is>
      </c>
      <c r="L21" s="24" t="inlineStr">
        <is>
          <t>HL27</t>
        </is>
      </c>
      <c r="M21" s="25" t="inlineStr">
        <is>
          <t>HL-雷射印表機</t>
        </is>
      </c>
      <c r="N21" s="24" t="n">
        <v>2701</v>
      </c>
      <c r="O21" s="25" t="inlineStr">
        <is>
          <t>多張吃紙、卡紙</t>
        </is>
      </c>
      <c r="P21" s="26" t="inlineStr">
        <is>
          <t>門市反應雷射印表機(L2715DW)卡紙，已有排除後再操作又會卡住，請台芝到店協助</t>
        </is>
      </c>
      <c r="Q21" s="24" t="inlineStr">
        <is>
          <t>THILF0D174</t>
        </is>
      </c>
      <c r="R21" s="24" t="inlineStr">
        <is>
          <t>新北一</t>
        </is>
      </c>
      <c r="S21" s="24" t="inlineStr">
        <is>
          <t>湯家瑋</t>
        </is>
      </c>
      <c r="T21" s="24" t="n">
        <v>1</v>
      </c>
      <c r="U21" s="24" t="inlineStr">
        <is>
          <t>已完工</t>
        </is>
      </c>
      <c r="V21" s="24" t="inlineStr">
        <is>
          <t>2025-01-06 10:44:34</t>
        </is>
      </c>
      <c r="W21" s="24" t="inlineStr">
        <is>
          <t>2025-01-06 11:30:00</t>
        </is>
      </c>
      <c r="X21" s="199" t="n">
        <v>45663.53819444445</v>
      </c>
      <c r="Y21" s="24" t="inlineStr">
        <is>
          <t>2025-01-07 14:44:00</t>
        </is>
      </c>
      <c r="Z21" s="24" t="n">
        <v>1.4</v>
      </c>
      <c r="AA21" s="24" t="n"/>
      <c r="AB21" s="24" t="inlineStr">
        <is>
          <t>到場處理</t>
        </is>
      </c>
      <c r="AC21" s="26" t="inlineStr">
        <is>
          <t>更換雷射印表機
換下8103002216
換上8103002214</t>
        </is>
      </c>
      <c r="AD21" s="24" t="n"/>
      <c r="AE21" s="24" t="n"/>
      <c r="AF21" s="24" t="n"/>
      <c r="AG21" s="24" t="n"/>
      <c r="AH21" s="24" t="n"/>
      <c r="AI21" s="24" t="n"/>
      <c r="AJ21" s="24" t="n"/>
      <c r="AK21" s="24" t="inlineStr">
        <is>
          <t>O</t>
        </is>
      </c>
      <c r="AL21" s="304">
        <f>DATEVALUE(TEXT(I21, "yyyy/mm/dd"))</f>
        <v/>
      </c>
      <c r="AM21" s="108">
        <f>DATEVALUE(TEXT(X21, "yyyy/mm/dd"))</f>
        <v/>
      </c>
    </row>
    <row r="22" ht="21.6" customHeight="1" s="127">
      <c r="A22" s="21" t="n">
        <v>21</v>
      </c>
      <c r="B22" s="21" t="inlineStr">
        <is>
          <t>服務</t>
        </is>
      </c>
      <c r="C22" s="21" t="n">
        <v>2025010740</v>
      </c>
      <c r="D22" s="21" t="n"/>
      <c r="E22" s="21" t="n"/>
      <c r="F22" s="21" t="inlineStr">
        <is>
          <t>A171</t>
        </is>
      </c>
      <c r="G22" s="21" t="inlineStr">
        <is>
          <t>淡水金龍店</t>
        </is>
      </c>
      <c r="H22" s="21" t="inlineStr">
        <is>
          <t>新北市淡水區</t>
        </is>
      </c>
      <c r="I22" s="21" t="n"/>
      <c r="J22" s="21" t="n"/>
      <c r="K22" s="21" t="n"/>
      <c r="L22" s="21" t="n"/>
      <c r="M22" s="22" t="n"/>
      <c r="N22" s="21" t="n"/>
      <c r="O22" s="22" t="n"/>
      <c r="P22" s="23" t="n"/>
      <c r="Q22" s="21" t="inlineStr">
        <is>
          <t>THILF0A171</t>
        </is>
      </c>
      <c r="R22" s="21" t="inlineStr">
        <is>
          <t>新北一</t>
        </is>
      </c>
      <c r="S22" s="21" t="inlineStr">
        <is>
          <t>吳宗鴻</t>
        </is>
      </c>
      <c r="T22" s="21" t="n">
        <v>1</v>
      </c>
      <c r="U22" s="21" t="inlineStr">
        <is>
          <t>已完工</t>
        </is>
      </c>
      <c r="V22" s="21" t="inlineStr">
        <is>
          <t>2025-01-06 11:10:43</t>
        </is>
      </c>
      <c r="W22" s="21" t="inlineStr">
        <is>
          <t>2025-01-06 10:30:00</t>
        </is>
      </c>
      <c r="X22" s="128" t="n">
        <v>45663.46527777778</v>
      </c>
      <c r="Y22" s="21" t="n"/>
      <c r="Z22" s="21" t="n">
        <v>0.7</v>
      </c>
      <c r="AA22" s="21" t="n"/>
      <c r="AB22" s="21" t="inlineStr">
        <is>
          <t>到場處理</t>
        </is>
      </c>
      <c r="AC22" s="23" t="inlineStr">
        <is>
          <t>PMQ1</t>
        </is>
      </c>
      <c r="AD22" s="21" t="inlineStr">
        <is>
          <t>O</t>
        </is>
      </c>
      <c r="AE22" s="21" t="n"/>
      <c r="AF22" s="21" t="n"/>
      <c r="AG22" s="21" t="n"/>
      <c r="AH22" s="21" t="n"/>
      <c r="AI22" s="21" t="n"/>
      <c r="AJ22" s="21" t="n"/>
      <c r="AK22" s="21" t="inlineStr">
        <is>
          <t>O</t>
        </is>
      </c>
      <c r="AL22" s="304">
        <f>DATEVALUE(TEXT(I22, "yyyy/mm/dd"))</f>
        <v/>
      </c>
      <c r="AM22" s="108">
        <f>DATEVALUE(TEXT(X22, "yyyy/mm/dd"))</f>
        <v/>
      </c>
    </row>
    <row r="23" ht="21.6" customHeight="1" s="127">
      <c r="A23" s="24" t="n">
        <v>22</v>
      </c>
      <c r="B23" s="24" t="inlineStr">
        <is>
          <t>服務</t>
        </is>
      </c>
      <c r="C23" s="24" t="n">
        <v>2025010769</v>
      </c>
      <c r="D23" s="24" t="n"/>
      <c r="E23" s="24" t="n"/>
      <c r="F23" s="24" t="inlineStr">
        <is>
          <t>D174</t>
        </is>
      </c>
      <c r="G23" s="24" t="inlineStr">
        <is>
          <t>新莊裕民店</t>
        </is>
      </c>
      <c r="H23" s="24" t="inlineStr">
        <is>
          <t>新北市新莊區</t>
        </is>
      </c>
      <c r="I23" s="24" t="n"/>
      <c r="J23" s="24" t="n"/>
      <c r="K23" s="24" t="n"/>
      <c r="L23" s="24" t="n"/>
      <c r="M23" s="25" t="n"/>
      <c r="N23" s="24" t="n"/>
      <c r="O23" s="25" t="n"/>
      <c r="P23" s="26" t="n"/>
      <c r="Q23" s="24" t="inlineStr">
        <is>
          <t>THILF0D174</t>
        </is>
      </c>
      <c r="R23" s="24" t="inlineStr">
        <is>
          <t>新北一</t>
        </is>
      </c>
      <c r="S23" s="24" t="inlineStr">
        <is>
          <t>湯家瑋</t>
        </is>
      </c>
      <c r="T23" s="24" t="n">
        <v>1</v>
      </c>
      <c r="U23" s="24" t="inlineStr">
        <is>
          <t>已完工</t>
        </is>
      </c>
      <c r="V23" s="24" t="inlineStr">
        <is>
          <t>2025-01-06 13:11:06</t>
        </is>
      </c>
      <c r="W23" s="24" t="inlineStr">
        <is>
          <t>2025-01-06 12:55:00</t>
        </is>
      </c>
      <c r="X23" s="199" t="n">
        <v>45663.54861111111</v>
      </c>
      <c r="Y23" s="24" t="n"/>
      <c r="Z23" s="24" t="n">
        <v>0.3</v>
      </c>
      <c r="AA23" s="24" t="n"/>
      <c r="AB23" s="24" t="inlineStr">
        <is>
          <t>到場處理</t>
        </is>
      </c>
      <c r="AC23" s="26" t="inlineStr">
        <is>
          <t>PMQ1</t>
        </is>
      </c>
      <c r="AD23" s="24" t="inlineStr">
        <is>
          <t>O</t>
        </is>
      </c>
      <c r="AE23" s="24" t="n"/>
      <c r="AF23" s="24" t="n"/>
      <c r="AG23" s="24" t="n"/>
      <c r="AH23" s="24" t="n"/>
      <c r="AI23" s="24" t="n"/>
      <c r="AJ23" s="24" t="n"/>
      <c r="AK23" s="24" t="inlineStr">
        <is>
          <t>O</t>
        </is>
      </c>
      <c r="AL23" s="304">
        <f>DATEVALUE(TEXT(I23, "yyyy/mm/dd"))</f>
        <v/>
      </c>
      <c r="AM23" s="108">
        <f>DATEVALUE(TEXT(X23, "yyyy/mm/dd"))</f>
        <v/>
      </c>
    </row>
    <row r="24" ht="21.6" customHeight="1" s="127">
      <c r="A24" s="21" t="n">
        <v>23</v>
      </c>
      <c r="B24" s="21" t="inlineStr">
        <is>
          <t>維修</t>
        </is>
      </c>
      <c r="C24" s="21" t="n">
        <v>2025010770</v>
      </c>
      <c r="D24" s="21" t="inlineStr">
        <is>
          <t>14145114010601</t>
        </is>
      </c>
      <c r="E24" s="21" t="inlineStr">
        <is>
          <t>一般件</t>
        </is>
      </c>
      <c r="F24" s="21" t="n">
        <v>4145</v>
      </c>
      <c r="G24" s="21" t="inlineStr">
        <is>
          <t>板橋僑興店</t>
        </is>
      </c>
      <c r="H24" s="21" t="inlineStr">
        <is>
          <t>新北市板橋區</t>
        </is>
      </c>
      <c r="I24" s="21" t="inlineStr">
        <is>
          <t>2025-01-06 13:18:00</t>
        </is>
      </c>
      <c r="J24" s="21" t="inlineStr">
        <is>
          <t>星期一</t>
        </is>
      </c>
      <c r="K24" s="21" t="inlineStr">
        <is>
          <t>下午</t>
        </is>
      </c>
      <c r="L24" s="21" t="inlineStr">
        <is>
          <t>HL23</t>
        </is>
      </c>
      <c r="M24" s="22" t="inlineStr">
        <is>
          <t>HL-TM主機</t>
        </is>
      </c>
      <c r="N24" s="21" t="n">
        <v>2307</v>
      </c>
      <c r="O24" s="22" t="inlineStr">
        <is>
          <t>觸控不良(游標偏移)</t>
        </is>
      </c>
      <c r="P24" s="23" t="inlineStr">
        <is>
          <t>TM1(TCX800)觸控亂跳，重啟後仍異常，因亂跳嚴重無法協助校正，請台芝到店協助</t>
        </is>
      </c>
      <c r="Q24" s="21" t="inlineStr">
        <is>
          <t>THILF04145</t>
        </is>
      </c>
      <c r="R24" s="21" t="inlineStr">
        <is>
          <t>新北一</t>
        </is>
      </c>
      <c r="S24" s="21" t="inlineStr">
        <is>
          <t>狄澤洋</t>
        </is>
      </c>
      <c r="T24" s="21" t="n">
        <v>1</v>
      </c>
      <c r="U24" s="21" t="inlineStr">
        <is>
          <t>已完工</t>
        </is>
      </c>
      <c r="V24" s="21" t="inlineStr">
        <is>
          <t>2025-01-06 13:19:38</t>
        </is>
      </c>
      <c r="W24" s="21" t="inlineStr">
        <is>
          <t>2025-01-06 14:22:00</t>
        </is>
      </c>
      <c r="X24" s="128" t="n">
        <v>45663.61944444444</v>
      </c>
      <c r="Y24" s="21" t="inlineStr">
        <is>
          <t>2025-01-07 17:19:00</t>
        </is>
      </c>
      <c r="Z24" s="21" t="n">
        <v>0.5</v>
      </c>
      <c r="AA24" s="21" t="n"/>
      <c r="AB24" s="21" t="n"/>
      <c r="AC24" s="23" t="inlineStr">
        <is>
          <t>取消報修</t>
        </is>
      </c>
      <c r="AD24" s="21" t="n"/>
      <c r="AE24" s="21" t="n"/>
      <c r="AF24" s="21" t="n"/>
      <c r="AG24" s="21" t="n"/>
      <c r="AH24" s="21" t="n"/>
      <c r="AI24" s="21" t="n"/>
      <c r="AJ24" s="21" t="n"/>
      <c r="AK24" s="21" t="inlineStr">
        <is>
          <t>O</t>
        </is>
      </c>
      <c r="AL24" s="304">
        <f>DATEVALUE(TEXT(I24, "yyyy/mm/dd"))</f>
        <v/>
      </c>
      <c r="AM24" s="108">
        <f>DATEVALUE(TEXT(X24, "yyyy/mm/dd"))</f>
        <v/>
      </c>
    </row>
    <row r="25" ht="21.6" customHeight="1" s="127">
      <c r="A25" s="24" t="n">
        <v>24</v>
      </c>
      <c r="B25" s="24" t="inlineStr">
        <is>
          <t>服務</t>
        </is>
      </c>
      <c r="C25" s="24" t="n">
        <v>2025010789</v>
      </c>
      <c r="D25" s="24" t="n"/>
      <c r="E25" s="24" t="n"/>
      <c r="F25" s="24" t="inlineStr">
        <is>
          <t>D767</t>
        </is>
      </c>
      <c r="G25" s="24" t="inlineStr">
        <is>
          <t>板橋寶翠店</t>
        </is>
      </c>
      <c r="H25" s="24" t="inlineStr">
        <is>
          <t>新北市板橋區</t>
        </is>
      </c>
      <c r="I25" s="24" t="n"/>
      <c r="J25" s="24" t="n"/>
      <c r="K25" s="24" t="n"/>
      <c r="L25" s="24" t="n"/>
      <c r="M25" s="25" t="n"/>
      <c r="N25" s="24" t="n"/>
      <c r="O25" s="25" t="n"/>
      <c r="P25" s="26" t="n"/>
      <c r="Q25" s="24" t="inlineStr">
        <is>
          <t>THILF0D767</t>
        </is>
      </c>
      <c r="R25" s="24" t="inlineStr">
        <is>
          <t>新北一</t>
        </is>
      </c>
      <c r="S25" s="24" t="inlineStr">
        <is>
          <t>狄澤洋</t>
        </is>
      </c>
      <c r="T25" s="24" t="n">
        <v>1</v>
      </c>
      <c r="U25" s="24" t="inlineStr">
        <is>
          <t>已完工</t>
        </is>
      </c>
      <c r="V25" s="24" t="inlineStr">
        <is>
          <t>2025-01-06 14:06:12</t>
        </is>
      </c>
      <c r="W25" s="24" t="inlineStr">
        <is>
          <t>2025-01-06 13:48:00</t>
        </is>
      </c>
      <c r="X25" s="199" t="n">
        <v>45663.58680555555</v>
      </c>
      <c r="Y25" s="24" t="n"/>
      <c r="Z25" s="24" t="n">
        <v>0.3</v>
      </c>
      <c r="AA25" s="24" t="n"/>
      <c r="AB25" s="24" t="inlineStr">
        <is>
          <t>到場處理</t>
        </is>
      </c>
      <c r="AC25" s="26" t="inlineStr">
        <is>
          <t>PMQ1</t>
        </is>
      </c>
      <c r="AD25" s="24" t="inlineStr">
        <is>
          <t>O</t>
        </is>
      </c>
      <c r="AE25" s="24" t="n"/>
      <c r="AF25" s="24" t="n"/>
      <c r="AG25" s="24" t="n"/>
      <c r="AH25" s="24" t="n"/>
      <c r="AI25" s="24" t="n"/>
      <c r="AJ25" s="24" t="n"/>
      <c r="AK25" s="24" t="inlineStr">
        <is>
          <t>O</t>
        </is>
      </c>
      <c r="AL25" s="304">
        <f>DATEVALUE(TEXT(I25, "yyyy/mm/dd"))</f>
        <v/>
      </c>
      <c r="AM25" s="108">
        <f>DATEVALUE(TEXT(X25, "yyyy/mm/dd"))</f>
        <v/>
      </c>
    </row>
    <row r="26" ht="21.6" customHeight="1" s="127">
      <c r="A26" s="21" t="n">
        <v>25</v>
      </c>
      <c r="B26" s="21" t="inlineStr">
        <is>
          <t>服務</t>
        </is>
      </c>
      <c r="C26" s="21" t="n">
        <v>2025010794</v>
      </c>
      <c r="D26" s="21" t="n"/>
      <c r="E26" s="21" t="n"/>
      <c r="F26" s="21" t="n">
        <v>4036</v>
      </c>
      <c r="G26" s="21" t="inlineStr">
        <is>
          <t>蘆洲永樂店</t>
        </is>
      </c>
      <c r="H26" s="21" t="inlineStr">
        <is>
          <t>新北市蘆洲區</t>
        </is>
      </c>
      <c r="I26" s="21" t="n"/>
      <c r="J26" s="21" t="n"/>
      <c r="K26" s="21" t="n"/>
      <c r="L26" s="21" t="n"/>
      <c r="M26" s="22" t="n"/>
      <c r="N26" s="21" t="n"/>
      <c r="O26" s="22" t="n"/>
      <c r="P26" s="23" t="n"/>
      <c r="Q26" s="21" t="inlineStr">
        <is>
          <t>THILF04036</t>
        </is>
      </c>
      <c r="R26" s="21" t="inlineStr">
        <is>
          <t>新北一</t>
        </is>
      </c>
      <c r="S26" s="21" t="inlineStr">
        <is>
          <t>吳宗鴻</t>
        </is>
      </c>
      <c r="T26" s="21" t="n">
        <v>1</v>
      </c>
      <c r="U26" s="21" t="inlineStr">
        <is>
          <t>已完工</t>
        </is>
      </c>
      <c r="V26" s="21" t="inlineStr">
        <is>
          <t>2025-01-06 14:30:20</t>
        </is>
      </c>
      <c r="W26" s="21" t="inlineStr">
        <is>
          <t>2025-01-06 13:50:00</t>
        </is>
      </c>
      <c r="X26" s="128" t="n">
        <v>45663.60347222222</v>
      </c>
      <c r="Y26" s="21" t="n"/>
      <c r="Z26" s="21" t="n">
        <v>0.7</v>
      </c>
      <c r="AA26" s="21" t="n"/>
      <c r="AB26" s="21" t="inlineStr">
        <is>
          <t>到場處理</t>
        </is>
      </c>
      <c r="AC26" s="23" t="inlineStr">
        <is>
          <t>PMQ1</t>
        </is>
      </c>
      <c r="AD26" s="21" t="inlineStr">
        <is>
          <t>O</t>
        </is>
      </c>
      <c r="AE26" s="21" t="n"/>
      <c r="AF26" s="21" t="n"/>
      <c r="AG26" s="21" t="n"/>
      <c r="AH26" s="21" t="n"/>
      <c r="AI26" s="21" t="n"/>
      <c r="AJ26" s="21" t="n"/>
      <c r="AK26" s="21" t="inlineStr">
        <is>
          <t>O</t>
        </is>
      </c>
      <c r="AL26" s="304">
        <f>DATEVALUE(TEXT(I26, "yyyy/mm/dd"))</f>
        <v/>
      </c>
      <c r="AM26" s="108">
        <f>DATEVALUE(TEXT(X26, "yyyy/mm/dd"))</f>
        <v/>
      </c>
    </row>
    <row r="27" ht="21.6" customHeight="1" s="127">
      <c r="A27" s="24" t="n">
        <v>26</v>
      </c>
      <c r="B27" s="24" t="inlineStr">
        <is>
          <t>服務</t>
        </is>
      </c>
      <c r="C27" s="24" t="n">
        <v>2025010808</v>
      </c>
      <c r="D27" s="24" t="n"/>
      <c r="E27" s="24" t="n"/>
      <c r="F27" s="24" t="n">
        <v>3052</v>
      </c>
      <c r="G27" s="24" t="inlineStr">
        <is>
          <t>北縣莊玲店</t>
        </is>
      </c>
      <c r="H27" s="24" t="inlineStr">
        <is>
          <t>新北市新莊區</t>
        </is>
      </c>
      <c r="I27" s="24" t="n"/>
      <c r="J27" s="24" t="n"/>
      <c r="K27" s="24" t="n"/>
      <c r="L27" s="24" t="n"/>
      <c r="M27" s="25" t="n"/>
      <c r="N27" s="24" t="n"/>
      <c r="O27" s="25" t="n"/>
      <c r="P27" s="26" t="n"/>
      <c r="Q27" s="24" t="inlineStr">
        <is>
          <t>THILF03052</t>
        </is>
      </c>
      <c r="R27" s="24" t="inlineStr">
        <is>
          <t>新北一</t>
        </is>
      </c>
      <c r="S27" s="24" t="inlineStr">
        <is>
          <t>湯家瑋</t>
        </is>
      </c>
      <c r="T27" s="24" t="n">
        <v>1</v>
      </c>
      <c r="U27" s="24" t="inlineStr">
        <is>
          <t>已完工</t>
        </is>
      </c>
      <c r="V27" s="24" t="inlineStr">
        <is>
          <t>2025-01-06 15:17:52</t>
        </is>
      </c>
      <c r="W27" s="24" t="inlineStr">
        <is>
          <t>2025-01-06 15:00:00</t>
        </is>
      </c>
      <c r="X27" s="199" t="n">
        <v>45663.63541666666</v>
      </c>
      <c r="Y27" s="24" t="n"/>
      <c r="Z27" s="24" t="n">
        <v>0.3</v>
      </c>
      <c r="AA27" s="24" t="n"/>
      <c r="AB27" s="24" t="inlineStr">
        <is>
          <t>到場處理</t>
        </is>
      </c>
      <c r="AC27" s="26" t="inlineStr">
        <is>
          <t>PMQ1</t>
        </is>
      </c>
      <c r="AD27" s="24" t="inlineStr">
        <is>
          <t>O</t>
        </is>
      </c>
      <c r="AE27" s="24" t="n"/>
      <c r="AF27" s="24" t="n"/>
      <c r="AG27" s="24" t="n"/>
      <c r="AH27" s="24" t="n"/>
      <c r="AI27" s="24" t="n"/>
      <c r="AJ27" s="24" t="n"/>
      <c r="AK27" s="24" t="inlineStr">
        <is>
          <t>O</t>
        </is>
      </c>
      <c r="AL27" s="304">
        <f>DATEVALUE(TEXT(I27, "yyyy/mm/dd"))</f>
        <v/>
      </c>
      <c r="AM27" s="108">
        <f>DATEVALUE(TEXT(X27, "yyyy/mm/dd"))</f>
        <v/>
      </c>
    </row>
    <row r="28" ht="21.6" customHeight="1" s="127">
      <c r="A28" s="21" t="n">
        <v>27</v>
      </c>
      <c r="B28" s="21" t="inlineStr">
        <is>
          <t>維修</t>
        </is>
      </c>
      <c r="C28" s="21" t="n">
        <v>2025010810</v>
      </c>
      <c r="D28" s="21" t="inlineStr">
        <is>
          <t>E3977114010601</t>
        </is>
      </c>
      <c r="E28" s="21" t="inlineStr">
        <is>
          <t>一般件</t>
        </is>
      </c>
      <c r="F28" s="21" t="n">
        <v>3977</v>
      </c>
      <c r="G28" s="21" t="inlineStr">
        <is>
          <t>板橋玉川店</t>
        </is>
      </c>
      <c r="H28" s="21" t="inlineStr">
        <is>
          <t>新北市板橋區</t>
        </is>
      </c>
      <c r="I28" s="21" t="inlineStr">
        <is>
          <t>2025-01-06 15:22:55</t>
        </is>
      </c>
      <c r="J28" s="21" t="inlineStr">
        <is>
          <t>星期一</t>
        </is>
      </c>
      <c r="K28" s="21" t="inlineStr">
        <is>
          <t>下午</t>
        </is>
      </c>
      <c r="L28" s="21" t="inlineStr">
        <is>
          <t>HLD3</t>
        </is>
      </c>
      <c r="M28" s="22" t="inlineStr">
        <is>
          <t>HL-熱感發票機</t>
        </is>
      </c>
      <c r="N28" s="21" t="inlineStr">
        <is>
          <t>D302</t>
        </is>
      </c>
      <c r="O28" s="22" t="inlineStr">
        <is>
          <t>發票印字不清</t>
        </is>
      </c>
      <c r="P28" s="23" t="inlineStr">
        <is>
          <t>門市反應tm1熱感發票機(BSC-10)印出的條碼於tm1.2都無法刷讀，已有關機紙捲重裝仍異常...請台芝到店協助(印發票熱感機條碼不清  掃碼機有時掃不來)</t>
        </is>
      </c>
      <c r="Q28" s="21" t="inlineStr">
        <is>
          <t>THILF03977</t>
        </is>
      </c>
      <c r="R28" s="21" t="inlineStr">
        <is>
          <t>新北一</t>
        </is>
      </c>
      <c r="S28" s="21" t="inlineStr">
        <is>
          <t>狄澤洋</t>
        </is>
      </c>
      <c r="T28" s="21" t="n">
        <v>1</v>
      </c>
      <c r="U28" s="21" t="inlineStr">
        <is>
          <t>已完工</t>
        </is>
      </c>
      <c r="V28" s="21" t="inlineStr">
        <is>
          <t>2025-01-06 15:27:07</t>
        </is>
      </c>
      <c r="W28" s="21" t="inlineStr">
        <is>
          <t>2025-01-07 14:32:00</t>
        </is>
      </c>
      <c r="X28" s="128" t="n">
        <v>45664.62361111111</v>
      </c>
      <c r="Y28" s="21" t="inlineStr">
        <is>
          <t>2025-01-07 19:27:00</t>
        </is>
      </c>
      <c r="Z28" s="21" t="n">
        <v>0.4</v>
      </c>
      <c r="AA28" s="21" t="n"/>
      <c r="AB28" s="21" t="inlineStr">
        <is>
          <t>到場處理</t>
        </is>
      </c>
      <c r="AC28" s="23" t="inlineStr">
        <is>
          <t>更換發票機
換上：8155004052
換下：8155001225</t>
        </is>
      </c>
      <c r="AD28" s="21" t="n"/>
      <c r="AE28" s="21" t="n"/>
      <c r="AF28" s="21" t="n"/>
      <c r="AG28" s="21" t="n"/>
      <c r="AH28" s="21" t="n"/>
      <c r="AI28" s="21" t="n"/>
      <c r="AJ28" s="21" t="n"/>
      <c r="AK28" s="21" t="inlineStr">
        <is>
          <t>O</t>
        </is>
      </c>
      <c r="AL28" s="304">
        <f>DATEVALUE(TEXT(I28, "yyyy/mm/dd"))</f>
        <v/>
      </c>
      <c r="AM28" s="108">
        <f>DATEVALUE(TEXT(X28, "yyyy/mm/dd"))</f>
        <v/>
      </c>
    </row>
    <row r="29" ht="21.6" customHeight="1" s="127">
      <c r="A29" s="24" t="n">
        <v>28</v>
      </c>
      <c r="B29" s="24" t="inlineStr">
        <is>
          <t>維修</t>
        </is>
      </c>
      <c r="C29" s="24" t="n">
        <v>2025010811</v>
      </c>
      <c r="D29" s="24" t="inlineStr">
        <is>
          <t>13977114010601</t>
        </is>
      </c>
      <c r="E29" s="24" t="inlineStr">
        <is>
          <t>一般件</t>
        </is>
      </c>
      <c r="F29" s="24" t="n">
        <v>3977</v>
      </c>
      <c r="G29" s="24" t="inlineStr">
        <is>
          <t>板橋玉川店</t>
        </is>
      </c>
      <c r="H29" s="24" t="inlineStr">
        <is>
          <t>新北市板橋區</t>
        </is>
      </c>
      <c r="I29" s="24" t="inlineStr">
        <is>
          <t>2025-01-06 15:27:18</t>
        </is>
      </c>
      <c r="J29" s="24" t="inlineStr">
        <is>
          <t>星期一</t>
        </is>
      </c>
      <c r="K29" s="24" t="inlineStr">
        <is>
          <t>下午</t>
        </is>
      </c>
      <c r="L29" s="24" t="inlineStr">
        <is>
          <t>HLD3</t>
        </is>
      </c>
      <c r="M29" s="25" t="inlineStr">
        <is>
          <t>HL-熱感發票機</t>
        </is>
      </c>
      <c r="N29" s="24" t="inlineStr">
        <is>
          <t>D302</t>
        </is>
      </c>
      <c r="O29" s="25" t="inlineStr">
        <is>
          <t>發票印字不清</t>
        </is>
      </c>
      <c r="P29" s="26" t="inlineStr">
        <is>
          <t>門市反應tm2熱感發票機(BSC-10)印出的條碼於tm1.2都無法刷讀，已有關機紙捲重裝仍異常...請台芝到店協助</t>
        </is>
      </c>
      <c r="Q29" s="24" t="inlineStr">
        <is>
          <t>THILF03977</t>
        </is>
      </c>
      <c r="R29" s="24" t="inlineStr">
        <is>
          <t>新北一</t>
        </is>
      </c>
      <c r="S29" s="24" t="inlineStr">
        <is>
          <t>狄澤洋</t>
        </is>
      </c>
      <c r="T29" s="24" t="n">
        <v>1</v>
      </c>
      <c r="U29" s="24" t="inlineStr">
        <is>
          <t>已完工</t>
        </is>
      </c>
      <c r="V29" s="24" t="inlineStr">
        <is>
          <t>2025-01-06 15:27:38</t>
        </is>
      </c>
      <c r="W29" s="24" t="inlineStr">
        <is>
          <t>2025-01-07 14:32:00</t>
        </is>
      </c>
      <c r="X29" s="199" t="n">
        <v>45664.62361111111</v>
      </c>
      <c r="Y29" s="24" t="inlineStr">
        <is>
          <t>2025-01-07 19:27:00</t>
        </is>
      </c>
      <c r="Z29" s="24" t="n">
        <v>0.4</v>
      </c>
      <c r="AA29" s="24" t="n"/>
      <c r="AB29" s="24" t="inlineStr">
        <is>
          <t>到場處理</t>
        </is>
      </c>
      <c r="AC29" s="26" t="inlineStr">
        <is>
          <t>更換發票機
換上：8155004051
換下：8155001224</t>
        </is>
      </c>
      <c r="AD29" s="24" t="n"/>
      <c r="AE29" s="24" t="n"/>
      <c r="AF29" s="24" t="n"/>
      <c r="AG29" s="24" t="n"/>
      <c r="AH29" s="24" t="n"/>
      <c r="AI29" s="24" t="n"/>
      <c r="AJ29" s="24" t="n"/>
      <c r="AK29" s="24" t="inlineStr">
        <is>
          <t>O</t>
        </is>
      </c>
      <c r="AL29" s="304">
        <f>DATEVALUE(TEXT(I29, "yyyy/mm/dd"))</f>
        <v/>
      </c>
      <c r="AM29" s="108">
        <f>DATEVALUE(TEXT(X29, "yyyy/mm/dd"))</f>
        <v/>
      </c>
    </row>
    <row r="30" ht="21.6" customHeight="1" s="127">
      <c r="A30" s="21" t="n">
        <v>29</v>
      </c>
      <c r="B30" s="21" t="inlineStr">
        <is>
          <t>服務</t>
        </is>
      </c>
      <c r="C30" s="21" t="n">
        <v>2025010820</v>
      </c>
      <c r="D30" s="21" t="n"/>
      <c r="E30" s="21" t="n"/>
      <c r="F30" s="21" t="n">
        <v>3380</v>
      </c>
      <c r="G30" s="21" t="inlineStr">
        <is>
          <t>北縣莊勝店</t>
        </is>
      </c>
      <c r="H30" s="21" t="inlineStr">
        <is>
          <t>新北市新莊區</t>
        </is>
      </c>
      <c r="I30" s="21" t="n"/>
      <c r="J30" s="21" t="n"/>
      <c r="K30" s="21" t="n"/>
      <c r="L30" s="21" t="n"/>
      <c r="M30" s="22" t="n"/>
      <c r="N30" s="21" t="n"/>
      <c r="O30" s="22" t="n"/>
      <c r="P30" s="23" t="n"/>
      <c r="Q30" s="21" t="inlineStr">
        <is>
          <t>THILF03380</t>
        </is>
      </c>
      <c r="R30" s="21" t="inlineStr">
        <is>
          <t>新北一</t>
        </is>
      </c>
      <c r="S30" s="21" t="inlineStr">
        <is>
          <t>湯家瑋</t>
        </is>
      </c>
      <c r="T30" s="21" t="n">
        <v>1</v>
      </c>
      <c r="U30" s="21" t="inlineStr">
        <is>
          <t>已完工</t>
        </is>
      </c>
      <c r="V30" s="21" t="inlineStr">
        <is>
          <t>2025-01-06 16:10:19</t>
        </is>
      </c>
      <c r="W30" s="21" t="inlineStr">
        <is>
          <t>2025-01-06 15:55:00</t>
        </is>
      </c>
      <c r="X30" s="128" t="n">
        <v>45663.67361111111</v>
      </c>
      <c r="Y30" s="21" t="n"/>
      <c r="Z30" s="21" t="n">
        <v>0.3</v>
      </c>
      <c r="AA30" s="21" t="n"/>
      <c r="AB30" s="21" t="inlineStr">
        <is>
          <t>到場處理</t>
        </is>
      </c>
      <c r="AC30" s="23" t="inlineStr">
        <is>
          <t>PMQ1</t>
        </is>
      </c>
      <c r="AD30" s="21" t="inlineStr">
        <is>
          <t>O</t>
        </is>
      </c>
      <c r="AE30" s="21" t="n"/>
      <c r="AF30" s="21" t="n"/>
      <c r="AG30" s="21" t="n"/>
      <c r="AH30" s="21" t="n"/>
      <c r="AI30" s="21" t="n"/>
      <c r="AJ30" s="21" t="n"/>
      <c r="AK30" s="21" t="inlineStr">
        <is>
          <t>O</t>
        </is>
      </c>
      <c r="AL30" s="304">
        <f>DATEVALUE(TEXT(I30, "yyyy/mm/dd"))</f>
        <v/>
      </c>
      <c r="AM30" s="108">
        <f>DATEVALUE(TEXT(X30, "yyyy/mm/dd"))</f>
        <v/>
      </c>
    </row>
    <row r="31" ht="21.6" customHeight="1" s="127">
      <c r="A31" s="24" t="n">
        <v>30</v>
      </c>
      <c r="B31" s="24" t="inlineStr">
        <is>
          <t>維修</t>
        </is>
      </c>
      <c r="C31" s="24" t="n">
        <v>2025010854</v>
      </c>
      <c r="D31" s="24" t="inlineStr">
        <is>
          <t>E4184114010601</t>
        </is>
      </c>
      <c r="E31" s="24" t="inlineStr">
        <is>
          <t>一般件</t>
        </is>
      </c>
      <c r="F31" s="24" t="n">
        <v>4184</v>
      </c>
      <c r="G31" s="24" t="inlineStr">
        <is>
          <t>三重今大店</t>
        </is>
      </c>
      <c r="H31" s="24" t="inlineStr">
        <is>
          <t>新北市三重區</t>
        </is>
      </c>
      <c r="I31" s="24" t="inlineStr">
        <is>
          <t>2025-01-06 19:44:13</t>
        </is>
      </c>
      <c r="J31" s="24" t="inlineStr">
        <is>
          <t>星期一</t>
        </is>
      </c>
      <c r="K31" s="24" t="inlineStr">
        <is>
          <t>夜間</t>
        </is>
      </c>
      <c r="L31" s="24" t="inlineStr">
        <is>
          <t>HL25</t>
        </is>
      </c>
      <c r="M31" s="25" t="inlineStr">
        <is>
          <t>HL-SC螢幕</t>
        </is>
      </c>
      <c r="N31" s="24" t="n">
        <v>2501</v>
      </c>
      <c r="O31" s="25" t="inlineStr">
        <is>
          <t>螢幕畫面閃爍頻繁或無畫面</t>
        </is>
      </c>
      <c r="P31" s="26" t="inlineStr">
        <is>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is>
      </c>
      <c r="Q31" s="24" t="inlineStr">
        <is>
          <t>THILF04184</t>
        </is>
      </c>
      <c r="R31" s="24" t="inlineStr">
        <is>
          <t>新北一</t>
        </is>
      </c>
      <c r="S31" s="24" t="inlineStr">
        <is>
          <t>吳宗鴻</t>
        </is>
      </c>
      <c r="T31" s="24" t="n">
        <v>1</v>
      </c>
      <c r="U31" s="24" t="inlineStr">
        <is>
          <t>已完工</t>
        </is>
      </c>
      <c r="V31" s="24" t="inlineStr">
        <is>
          <t>2025-01-06 19:54:55</t>
        </is>
      </c>
      <c r="W31" s="24" t="inlineStr">
        <is>
          <t>2025-01-07 09:21:00</t>
        </is>
      </c>
      <c r="X31" s="199" t="n">
        <v>45664.41041666667</v>
      </c>
      <c r="Y31" s="24" t="inlineStr">
        <is>
          <t>2025-01-07 23:54:00</t>
        </is>
      </c>
      <c r="Z31" s="24" t="n">
        <v>0.5</v>
      </c>
      <c r="AA31" s="24" t="n"/>
      <c r="AB31" s="24" t="inlineStr">
        <is>
          <t>到場處理</t>
        </is>
      </c>
      <c r="AC31" s="26" t="inlineStr">
        <is>
          <t>至現場已經恢復正常，經檢查應該是VGA線鬆脫，請店員再觀察看看</t>
        </is>
      </c>
      <c r="AD31" s="24" t="n"/>
      <c r="AE31" s="24" t="n"/>
      <c r="AF31" s="24" t="n"/>
      <c r="AG31" s="24" t="n"/>
      <c r="AH31" s="24" t="n"/>
      <c r="AI31" s="24" t="n"/>
      <c r="AJ31" s="24" t="n"/>
      <c r="AK31" s="24" t="inlineStr">
        <is>
          <t>O</t>
        </is>
      </c>
      <c r="AL31" s="304">
        <f>DATEVALUE(TEXT(I31, "yyyy/mm/dd"))</f>
        <v/>
      </c>
      <c r="AM31" s="108">
        <f>DATEVALUE(TEXT(X31, "yyyy/mm/dd"))</f>
        <v/>
      </c>
    </row>
    <row r="32" ht="21.6" customHeight="1" s="127">
      <c r="A32" s="21" t="n">
        <v>31</v>
      </c>
      <c r="B32" s="21" t="inlineStr">
        <is>
          <t>服務</t>
        </is>
      </c>
      <c r="C32" s="21" t="n">
        <v>2025010911</v>
      </c>
      <c r="D32" s="21" t="n"/>
      <c r="E32" s="21" t="n"/>
      <c r="F32" s="21" t="inlineStr">
        <is>
          <t>D193</t>
        </is>
      </c>
      <c r="G32" s="21" t="inlineStr">
        <is>
          <t>蘆洲權義店</t>
        </is>
      </c>
      <c r="H32" s="21" t="inlineStr">
        <is>
          <t>新北市蘆洲區</t>
        </is>
      </c>
      <c r="I32" s="21" t="n"/>
      <c r="J32" s="21" t="n"/>
      <c r="K32" s="21" t="n"/>
      <c r="L32" s="21" t="n"/>
      <c r="M32" s="22" t="n"/>
      <c r="N32" s="21" t="n"/>
      <c r="O32" s="22" t="n"/>
      <c r="P32" s="23" t="n"/>
      <c r="Q32" s="21" t="inlineStr">
        <is>
          <t>THILF0D193</t>
        </is>
      </c>
      <c r="R32" s="21" t="inlineStr">
        <is>
          <t>新北一</t>
        </is>
      </c>
      <c r="S32" s="21" t="inlineStr">
        <is>
          <t>吳宗鴻</t>
        </is>
      </c>
      <c r="T32" s="21" t="n">
        <v>1</v>
      </c>
      <c r="U32" s="21" t="inlineStr">
        <is>
          <t>已完工</t>
        </is>
      </c>
      <c r="V32" s="21" t="inlineStr">
        <is>
          <t>2025-01-07 11:37:43</t>
        </is>
      </c>
      <c r="W32" s="21" t="inlineStr">
        <is>
          <t>2025-01-07 11:22:00</t>
        </is>
      </c>
      <c r="X32" s="128" t="n">
        <v>45664.48402777778</v>
      </c>
      <c r="Y32" s="21" t="n"/>
      <c r="Z32" s="21" t="n">
        <v>0.3</v>
      </c>
      <c r="AA32" s="21" t="n"/>
      <c r="AB32" s="21" t="inlineStr">
        <is>
          <t>到場處理</t>
        </is>
      </c>
      <c r="AC32" s="23" t="inlineStr">
        <is>
          <t>PMQ1</t>
        </is>
      </c>
      <c r="AD32" s="21" t="inlineStr">
        <is>
          <t>O</t>
        </is>
      </c>
      <c r="AE32" s="21" t="n"/>
      <c r="AF32" s="21" t="n"/>
      <c r="AG32" s="21" t="n"/>
      <c r="AH32" s="21" t="n"/>
      <c r="AI32" s="21" t="n"/>
      <c r="AJ32" s="21" t="n"/>
      <c r="AK32" s="21" t="inlineStr">
        <is>
          <t>O</t>
        </is>
      </c>
      <c r="AL32" s="304">
        <f>DATEVALUE(TEXT(I32, "yyyy/mm/dd"))</f>
        <v/>
      </c>
      <c r="AM32" s="108">
        <f>DATEVALUE(TEXT(X32, "yyyy/mm/dd"))</f>
        <v/>
      </c>
    </row>
    <row r="33" ht="21.6" customHeight="1" s="127">
      <c r="A33" s="24" t="n">
        <v>32</v>
      </c>
      <c r="B33" s="24" t="inlineStr">
        <is>
          <t>服務</t>
        </is>
      </c>
      <c r="C33" s="24" t="n">
        <v>2025010940</v>
      </c>
      <c r="D33" s="24" t="n"/>
      <c r="E33" s="24" t="n"/>
      <c r="F33" s="24" t="n">
        <v>5082</v>
      </c>
      <c r="G33" s="24" t="inlineStr">
        <is>
          <t>蘆洲水湳店</t>
        </is>
      </c>
      <c r="H33" s="24" t="inlineStr">
        <is>
          <t>新北市蘆洲區</t>
        </is>
      </c>
      <c r="I33" s="24" t="n"/>
      <c r="J33" s="24" t="n"/>
      <c r="K33" s="24" t="n"/>
      <c r="L33" s="24" t="n"/>
      <c r="M33" s="25" t="n"/>
      <c r="N33" s="24" t="n"/>
      <c r="O33" s="25" t="n"/>
      <c r="P33" s="26" t="n"/>
      <c r="Q33" s="24" t="inlineStr">
        <is>
          <t>THILF05082</t>
        </is>
      </c>
      <c r="R33" s="24" t="inlineStr">
        <is>
          <t>新北一</t>
        </is>
      </c>
      <c r="S33" s="24" t="inlineStr">
        <is>
          <t>吳宗鴻</t>
        </is>
      </c>
      <c r="T33" s="24" t="n">
        <v>1</v>
      </c>
      <c r="U33" s="24" t="inlineStr">
        <is>
          <t>已完工</t>
        </is>
      </c>
      <c r="V33" s="24" t="inlineStr">
        <is>
          <t>2025-01-07 12:44:54</t>
        </is>
      </c>
      <c r="W33" s="24" t="inlineStr">
        <is>
          <t>2025-01-07 12:29:00</t>
        </is>
      </c>
      <c r="X33" s="199" t="n">
        <v>45664.53055555555</v>
      </c>
      <c r="Y33" s="24" t="n"/>
      <c r="Z33" s="24" t="n">
        <v>0.3</v>
      </c>
      <c r="AA33" s="24" t="n"/>
      <c r="AB33" s="24" t="inlineStr">
        <is>
          <t>到場處理</t>
        </is>
      </c>
      <c r="AC33" s="26" t="inlineStr">
        <is>
          <t>PMQ1</t>
        </is>
      </c>
      <c r="AD33" s="24" t="inlineStr">
        <is>
          <t>O</t>
        </is>
      </c>
      <c r="AE33" s="24" t="n"/>
      <c r="AF33" s="24" t="n"/>
      <c r="AG33" s="24" t="n"/>
      <c r="AH33" s="24" t="n"/>
      <c r="AI33" s="24" t="n"/>
      <c r="AJ33" s="24" t="n"/>
      <c r="AK33" s="24" t="inlineStr">
        <is>
          <t>O</t>
        </is>
      </c>
      <c r="AL33" s="304">
        <f>DATEVALUE(TEXT(I33, "yyyy/mm/dd"))</f>
        <v/>
      </c>
      <c r="AM33" s="108">
        <f>DATEVALUE(TEXT(X33, "yyyy/mm/dd"))</f>
        <v/>
      </c>
    </row>
    <row r="34" ht="21.6" customHeight="1" s="127">
      <c r="A34" s="21" t="n">
        <v>33</v>
      </c>
      <c r="B34" s="21" t="inlineStr">
        <is>
          <t>服務</t>
        </is>
      </c>
      <c r="C34" s="21" t="n">
        <v>2025010946</v>
      </c>
      <c r="D34" s="21" t="n"/>
      <c r="E34" s="21" t="n"/>
      <c r="F34" s="21" t="n">
        <v>2301</v>
      </c>
      <c r="G34" s="21" t="inlineStr">
        <is>
          <t>蘆洲樂平店</t>
        </is>
      </c>
      <c r="H34" s="21" t="inlineStr">
        <is>
          <t>新北市蘆洲區</t>
        </is>
      </c>
      <c r="I34" s="21" t="n"/>
      <c r="J34" s="21" t="n"/>
      <c r="K34" s="21" t="n"/>
      <c r="L34" s="21" t="n"/>
      <c r="M34" s="22" t="n"/>
      <c r="N34" s="21" t="n"/>
      <c r="O34" s="22" t="n"/>
      <c r="P34" s="23" t="n"/>
      <c r="Q34" s="21" t="inlineStr">
        <is>
          <t>THILF02301</t>
        </is>
      </c>
      <c r="R34" s="21" t="inlineStr">
        <is>
          <t>新北一</t>
        </is>
      </c>
      <c r="S34" s="21" t="inlineStr">
        <is>
          <t>吳宗鴻</t>
        </is>
      </c>
      <c r="T34" s="21" t="n">
        <v>1</v>
      </c>
      <c r="U34" s="21" t="inlineStr">
        <is>
          <t>已完工</t>
        </is>
      </c>
      <c r="V34" s="21" t="inlineStr">
        <is>
          <t>2025-01-07 13:07:56</t>
        </is>
      </c>
      <c r="W34" s="21" t="inlineStr">
        <is>
          <t>2025-01-07 12:52:00</t>
        </is>
      </c>
      <c r="X34" s="128" t="n">
        <v>45664.54652777778</v>
      </c>
      <c r="Y34" s="21" t="n"/>
      <c r="Z34" s="21" t="n">
        <v>0.3</v>
      </c>
      <c r="AA34" s="21" t="n"/>
      <c r="AB34" s="21" t="inlineStr">
        <is>
          <t>到場處理</t>
        </is>
      </c>
      <c r="AC34" s="23" t="inlineStr">
        <is>
          <t>PMQ1</t>
        </is>
      </c>
      <c r="AD34" s="21" t="inlineStr">
        <is>
          <t>O</t>
        </is>
      </c>
      <c r="AE34" s="21" t="n"/>
      <c r="AF34" s="21" t="n"/>
      <c r="AG34" s="21" t="n"/>
      <c r="AH34" s="21" t="n"/>
      <c r="AI34" s="21" t="n"/>
      <c r="AJ34" s="21" t="n"/>
      <c r="AK34" s="21" t="inlineStr">
        <is>
          <t>O</t>
        </is>
      </c>
      <c r="AL34" s="304">
        <f>DATEVALUE(TEXT(I34, "yyyy/mm/dd"))</f>
        <v/>
      </c>
      <c r="AM34" s="108">
        <f>DATEVALUE(TEXT(X34, "yyyy/mm/dd"))</f>
        <v/>
      </c>
    </row>
    <row r="35" ht="21.6" customHeight="1" s="127">
      <c r="A35" s="24" t="n">
        <v>34</v>
      </c>
      <c r="B35" s="24" t="inlineStr">
        <is>
          <t>服務</t>
        </is>
      </c>
      <c r="C35" s="24" t="n">
        <v>2025010972</v>
      </c>
      <c r="D35" s="24" t="n"/>
      <c r="E35" s="24" t="n"/>
      <c r="F35" s="24" t="n">
        <v>4155</v>
      </c>
      <c r="G35" s="24" t="inlineStr">
        <is>
          <t>三重穀保店</t>
        </is>
      </c>
      <c r="H35" s="24" t="inlineStr">
        <is>
          <t>新北市三重區</t>
        </is>
      </c>
      <c r="I35" s="24" t="n"/>
      <c r="J35" s="24" t="n"/>
      <c r="K35" s="24" t="n"/>
      <c r="L35" s="24" t="n"/>
      <c r="M35" s="25" t="n"/>
      <c r="N35" s="24" t="n"/>
      <c r="O35" s="25" t="n"/>
      <c r="P35" s="26" t="n"/>
      <c r="Q35" s="24" t="inlineStr">
        <is>
          <t>THILF04155</t>
        </is>
      </c>
      <c r="R35" s="24" t="inlineStr">
        <is>
          <t>新北一</t>
        </is>
      </c>
      <c r="S35" s="24" t="inlineStr">
        <is>
          <t>吳宗鴻</t>
        </is>
      </c>
      <c r="T35" s="24" t="n">
        <v>1</v>
      </c>
      <c r="U35" s="24" t="inlineStr">
        <is>
          <t>已完工</t>
        </is>
      </c>
      <c r="V35" s="24" t="inlineStr">
        <is>
          <t>2025-01-07 14:41:16</t>
        </is>
      </c>
      <c r="W35" s="24" t="inlineStr">
        <is>
          <t>2025-01-07 02:20:00</t>
        </is>
      </c>
      <c r="X35" s="199" t="n">
        <v>45664.61111111111</v>
      </c>
      <c r="Y35" s="24" t="n"/>
      <c r="Z35" s="24" t="n">
        <v>12.3</v>
      </c>
      <c r="AA35" s="24" t="n"/>
      <c r="AB35" s="24" t="inlineStr">
        <is>
          <t>到場處理</t>
        </is>
      </c>
      <c r="AC35" s="26" t="inlineStr">
        <is>
          <t>PMQ1</t>
        </is>
      </c>
      <c r="AD35" s="24" t="inlineStr">
        <is>
          <t>O</t>
        </is>
      </c>
      <c r="AE35" s="24" t="n"/>
      <c r="AF35" s="24" t="n"/>
      <c r="AG35" s="24" t="n"/>
      <c r="AH35" s="24" t="n"/>
      <c r="AI35" s="24" t="n"/>
      <c r="AJ35" s="24" t="n"/>
      <c r="AK35" s="24" t="inlineStr">
        <is>
          <t>O</t>
        </is>
      </c>
      <c r="AL35" s="304">
        <f>DATEVALUE(TEXT(I35, "yyyy/mm/dd"))</f>
        <v/>
      </c>
      <c r="AM35" s="108">
        <f>DATEVALUE(TEXT(X35, "yyyy/mm/dd"))</f>
        <v/>
      </c>
    </row>
    <row r="36" ht="21.6" customHeight="1" s="127">
      <c r="A36" s="21" t="n">
        <v>35</v>
      </c>
      <c r="B36" s="21" t="inlineStr">
        <is>
          <t>維修</t>
        </is>
      </c>
      <c r="C36" s="21" t="n">
        <v>2025010983</v>
      </c>
      <c r="D36" s="21" t="inlineStr">
        <is>
          <t>13977114010701</t>
        </is>
      </c>
      <c r="E36" s="21" t="inlineStr">
        <is>
          <t>一般件</t>
        </is>
      </c>
      <c r="F36" s="21" t="n">
        <v>3977</v>
      </c>
      <c r="G36" s="21" t="inlineStr">
        <is>
          <t>板橋玉川店</t>
        </is>
      </c>
      <c r="H36" s="21" t="inlineStr">
        <is>
          <t>新北市板橋區</t>
        </is>
      </c>
      <c r="I36" s="21" t="inlineStr">
        <is>
          <t>2025-01-07 15:03:03</t>
        </is>
      </c>
      <c r="J36" s="21" t="inlineStr">
        <is>
          <t>星期二</t>
        </is>
      </c>
      <c r="K36" s="21" t="inlineStr">
        <is>
          <t>下午</t>
        </is>
      </c>
      <c r="L36" s="21" t="inlineStr">
        <is>
          <t>HLF2</t>
        </is>
      </c>
      <c r="M36" s="22" t="inlineStr">
        <is>
          <t>HL-CCD掃描器(TM)</t>
        </is>
      </c>
      <c r="N36" s="21" t="inlineStr">
        <is>
          <t>F201</t>
        </is>
      </c>
      <c r="O36" s="22" t="inlineStr">
        <is>
          <t>掃描無反應或感應不良</t>
        </is>
      </c>
      <c r="P36" s="23" t="inlineStr">
        <is>
          <t xml:space="preserve">台芝到店維修，更換門市TM1 CCD掃瞄器(HC56II-TR)告知難刷讀，請協助派工	</t>
        </is>
      </c>
      <c r="Q36" s="21" t="inlineStr">
        <is>
          <t>THILF03977</t>
        </is>
      </c>
      <c r="R36" s="21" t="inlineStr">
        <is>
          <t>新北一</t>
        </is>
      </c>
      <c r="S36" s="21" t="inlineStr">
        <is>
          <t>狄澤洋</t>
        </is>
      </c>
      <c r="T36" s="21" t="n">
        <v>1</v>
      </c>
      <c r="U36" s="21" t="inlineStr">
        <is>
          <t>已完工</t>
        </is>
      </c>
      <c r="V36" s="21" t="inlineStr">
        <is>
          <t>2025-01-07 15:06:02</t>
        </is>
      </c>
      <c r="W36" s="21" t="inlineStr">
        <is>
          <t>2025-01-07 14:32:00</t>
        </is>
      </c>
      <c r="X36" s="128" t="n">
        <v>45664.63194444445</v>
      </c>
      <c r="Y36" s="21" t="inlineStr">
        <is>
          <t>2025-01-08 19:06:00</t>
        </is>
      </c>
      <c r="Z36" s="21" t="n">
        <v>0.6</v>
      </c>
      <c r="AA36" s="21" t="n"/>
      <c r="AB36" s="21" t="inlineStr">
        <is>
          <t>到場處理</t>
        </is>
      </c>
      <c r="AC36" s="23" t="inlineStr">
        <is>
          <t>更換掃槍
換上：8119012414
換下：8119008430</t>
        </is>
      </c>
      <c r="AD36" s="21" t="n"/>
      <c r="AE36" s="21" t="n"/>
      <c r="AF36" s="21" t="n"/>
      <c r="AG36" s="21" t="n"/>
      <c r="AH36" s="21" t="n"/>
      <c r="AI36" s="21" t="n"/>
      <c r="AJ36" s="21" t="n"/>
      <c r="AK36" s="21" t="inlineStr">
        <is>
          <t>O</t>
        </is>
      </c>
      <c r="AL36" s="304">
        <f>DATEVALUE(TEXT(I36, "yyyy/mm/dd"))</f>
        <v/>
      </c>
      <c r="AM36" s="108">
        <f>DATEVALUE(TEXT(X36, "yyyy/mm/dd"))</f>
        <v/>
      </c>
    </row>
    <row r="37" ht="21.6" customHeight="1" s="127">
      <c r="A37" s="24" t="n">
        <v>36</v>
      </c>
      <c r="B37" s="24" t="inlineStr">
        <is>
          <t>服務</t>
        </is>
      </c>
      <c r="C37" s="24" t="n">
        <v>2025010984</v>
      </c>
      <c r="D37" s="24" t="n"/>
      <c r="E37" s="24" t="n"/>
      <c r="F37" s="24" t="inlineStr">
        <is>
          <t>D390</t>
        </is>
      </c>
      <c r="G37" s="24" t="inlineStr">
        <is>
          <t>三重大有店</t>
        </is>
      </c>
      <c r="H37" s="24" t="inlineStr">
        <is>
          <t>新北市三重區</t>
        </is>
      </c>
      <c r="I37" s="24" t="n"/>
      <c r="J37" s="24" t="n"/>
      <c r="K37" s="24" t="n"/>
      <c r="L37" s="24" t="n"/>
      <c r="M37" s="25" t="n"/>
      <c r="N37" s="24" t="n"/>
      <c r="O37" s="25" t="n"/>
      <c r="P37" s="26" t="n"/>
      <c r="Q37" s="24" t="inlineStr">
        <is>
          <t>THILF0D390</t>
        </is>
      </c>
      <c r="R37" s="24" t="inlineStr">
        <is>
          <t>新北一</t>
        </is>
      </c>
      <c r="S37" s="24" t="inlineStr">
        <is>
          <t>吳宗鴻</t>
        </is>
      </c>
      <c r="T37" s="24" t="n">
        <v>1</v>
      </c>
      <c r="U37" s="24" t="inlineStr">
        <is>
          <t>已完工</t>
        </is>
      </c>
      <c r="V37" s="24" t="inlineStr">
        <is>
          <t>2025-01-07 15:11:03</t>
        </is>
      </c>
      <c r="W37" s="24" t="inlineStr">
        <is>
          <t>2025-01-07 14:50:00</t>
        </is>
      </c>
      <c r="X37" s="199" t="n">
        <v>45664.63194444445</v>
      </c>
      <c r="Y37" s="24" t="n"/>
      <c r="Z37" s="24" t="n">
        <v>0.3</v>
      </c>
      <c r="AA37" s="24" t="n"/>
      <c r="AB37" s="24" t="inlineStr">
        <is>
          <t>到場處理</t>
        </is>
      </c>
      <c r="AC37" s="26" t="inlineStr">
        <is>
          <t>PMQ1</t>
        </is>
      </c>
      <c r="AD37" s="24" t="inlineStr">
        <is>
          <t>O</t>
        </is>
      </c>
      <c r="AE37" s="24" t="n"/>
      <c r="AF37" s="24" t="n"/>
      <c r="AG37" s="24" t="n"/>
      <c r="AH37" s="24" t="n"/>
      <c r="AI37" s="24" t="n"/>
      <c r="AJ37" s="24" t="n"/>
      <c r="AK37" s="24" t="inlineStr">
        <is>
          <t>O</t>
        </is>
      </c>
      <c r="AL37" s="304">
        <f>DATEVALUE(TEXT(I37, "yyyy/mm/dd"))</f>
        <v/>
      </c>
      <c r="AM37" s="108">
        <f>DATEVALUE(TEXT(X37, "yyyy/mm/dd"))</f>
        <v/>
      </c>
    </row>
    <row r="38" ht="21.6" customHeight="1" s="127">
      <c r="A38" s="21" t="n">
        <v>37</v>
      </c>
      <c r="B38" s="21" t="inlineStr">
        <is>
          <t>服務</t>
        </is>
      </c>
      <c r="C38" s="21" t="n">
        <v>2025010985</v>
      </c>
      <c r="D38" s="21" t="n"/>
      <c r="E38" s="21" t="n"/>
      <c r="F38" s="21" t="n">
        <v>3977</v>
      </c>
      <c r="G38" s="21" t="inlineStr">
        <is>
          <t>板橋玉川店</t>
        </is>
      </c>
      <c r="H38" s="21" t="inlineStr">
        <is>
          <t>新北市板橋區</t>
        </is>
      </c>
      <c r="I38" s="21" t="n"/>
      <c r="J38" s="21" t="n"/>
      <c r="K38" s="21" t="n"/>
      <c r="L38" s="21" t="n"/>
      <c r="M38" s="22" t="n"/>
      <c r="N38" s="21" t="n"/>
      <c r="O38" s="22" t="n"/>
      <c r="P38" s="23" t="n"/>
      <c r="Q38" s="21" t="inlineStr">
        <is>
          <t>THILF03977</t>
        </is>
      </c>
      <c r="R38" s="21" t="inlineStr">
        <is>
          <t>新北一</t>
        </is>
      </c>
      <c r="S38" s="21" t="inlineStr">
        <is>
          <t>狄澤洋</t>
        </is>
      </c>
      <c r="T38" s="21" t="n">
        <v>1</v>
      </c>
      <c r="U38" s="21" t="inlineStr">
        <is>
          <t>已完工</t>
        </is>
      </c>
      <c r="V38" s="21" t="inlineStr">
        <is>
          <t>2025-01-07 15:13:00</t>
        </is>
      </c>
      <c r="W38" s="21" t="inlineStr">
        <is>
          <t>2025-01-07 14:53:00</t>
        </is>
      </c>
      <c r="X38" s="128" t="n">
        <v>45664.63194444445</v>
      </c>
      <c r="Y38" s="21" t="n"/>
      <c r="Z38" s="21" t="n">
        <v>0.3</v>
      </c>
      <c r="AA38" s="21" t="n"/>
      <c r="AB38" s="21" t="inlineStr">
        <is>
          <t>到場處理</t>
        </is>
      </c>
      <c r="AC38" s="23" t="inlineStr">
        <is>
          <t>PMQ1</t>
        </is>
      </c>
      <c r="AD38" s="21" t="inlineStr">
        <is>
          <t>O</t>
        </is>
      </c>
      <c r="AE38" s="21" t="n"/>
      <c r="AF38" s="21" t="n"/>
      <c r="AG38" s="21" t="n"/>
      <c r="AH38" s="21" t="n"/>
      <c r="AI38" s="21" t="n"/>
      <c r="AJ38" s="21" t="n"/>
      <c r="AK38" s="21" t="inlineStr">
        <is>
          <t>O</t>
        </is>
      </c>
      <c r="AL38" s="304">
        <f>DATEVALUE(TEXT(I38, "yyyy/mm/dd"))</f>
        <v/>
      </c>
      <c r="AM38" s="108">
        <f>DATEVALUE(TEXT(X38, "yyyy/mm/dd"))</f>
        <v/>
      </c>
    </row>
    <row r="39" ht="21.6" customHeight="1" s="127">
      <c r="A39" s="24" t="n">
        <v>38</v>
      </c>
      <c r="B39" s="24" t="inlineStr">
        <is>
          <t>服務</t>
        </is>
      </c>
      <c r="C39" s="24" t="n">
        <v>2025011016</v>
      </c>
      <c r="D39" s="24" t="n"/>
      <c r="E39" s="24" t="n"/>
      <c r="F39" s="24" t="n">
        <v>4968</v>
      </c>
      <c r="G39" s="24" t="inlineStr">
        <is>
          <t>三重太璞宮</t>
        </is>
      </c>
      <c r="H39" s="24" t="inlineStr">
        <is>
          <t>新北市三重區</t>
        </is>
      </c>
      <c r="I39" s="24" t="n"/>
      <c r="J39" s="24" t="n"/>
      <c r="K39" s="24" t="n"/>
      <c r="L39" s="24" t="n"/>
      <c r="M39" s="25" t="n"/>
      <c r="N39" s="24" t="n"/>
      <c r="O39" s="25" t="n"/>
      <c r="P39" s="26" t="n"/>
      <c r="Q39" s="24" t="inlineStr">
        <is>
          <t>THILF04968</t>
        </is>
      </c>
      <c r="R39" s="24" t="inlineStr">
        <is>
          <t>新北一</t>
        </is>
      </c>
      <c r="S39" s="24" t="inlineStr">
        <is>
          <t>吳宗鴻</t>
        </is>
      </c>
      <c r="T39" s="24" t="n">
        <v>1</v>
      </c>
      <c r="U39" s="24" t="inlineStr">
        <is>
          <t>已完工</t>
        </is>
      </c>
      <c r="V39" s="24" t="inlineStr">
        <is>
          <t>2025-01-07 15:54:29</t>
        </is>
      </c>
      <c r="W39" s="24" t="inlineStr">
        <is>
          <t>2025-01-07 15:30:00</t>
        </is>
      </c>
      <c r="X39" s="199" t="n">
        <v>45664.6625</v>
      </c>
      <c r="Y39" s="24" t="n"/>
      <c r="Z39" s="24" t="n">
        <v>0.4</v>
      </c>
      <c r="AA39" s="24" t="n"/>
      <c r="AB39" s="24" t="inlineStr">
        <is>
          <t>到場處理</t>
        </is>
      </c>
      <c r="AC39" s="26" t="inlineStr">
        <is>
          <t>PMQ1</t>
        </is>
      </c>
      <c r="AD39" s="24" t="inlineStr">
        <is>
          <t>O</t>
        </is>
      </c>
      <c r="AE39" s="24" t="n"/>
      <c r="AF39" s="24" t="n"/>
      <c r="AG39" s="24" t="n"/>
      <c r="AH39" s="24" t="n"/>
      <c r="AI39" s="24" t="n"/>
      <c r="AJ39" s="24" t="n"/>
      <c r="AK39" s="24" t="inlineStr">
        <is>
          <t>O</t>
        </is>
      </c>
      <c r="AL39" s="304">
        <f>DATEVALUE(TEXT(I39, "yyyy/mm/dd"))</f>
        <v/>
      </c>
      <c r="AM39" s="108">
        <f>DATEVALUE(TEXT(X39, "yyyy/mm/dd"))</f>
        <v/>
      </c>
    </row>
    <row r="40" ht="21.6" customHeight="1" s="127">
      <c r="A40" s="21" t="n">
        <v>39</v>
      </c>
      <c r="B40" s="21" t="inlineStr">
        <is>
          <t>服務</t>
        </is>
      </c>
      <c r="C40" s="21" t="n">
        <v>2025011071</v>
      </c>
      <c r="D40" s="21" t="n"/>
      <c r="E40" s="21" t="n"/>
      <c r="F40" s="21" t="n">
        <v>2014</v>
      </c>
      <c r="G40" s="21" t="inlineStr">
        <is>
          <t>三重中陽二店</t>
        </is>
      </c>
      <c r="H40" s="21" t="inlineStr">
        <is>
          <t>新北市三重區</t>
        </is>
      </c>
      <c r="I40" s="21" t="n"/>
      <c r="J40" s="21" t="n"/>
      <c r="K40" s="21" t="n"/>
      <c r="L40" s="21" t="n"/>
      <c r="M40" s="22" t="n"/>
      <c r="N40" s="21" t="n"/>
      <c r="O40" s="22" t="n"/>
      <c r="P40" s="23" t="n"/>
      <c r="Q40" s="21" t="inlineStr">
        <is>
          <t>THILF02014</t>
        </is>
      </c>
      <c r="R40" s="21" t="inlineStr">
        <is>
          <t>新北一</t>
        </is>
      </c>
      <c r="S40" s="21" t="inlineStr">
        <is>
          <t>吳宗鴻</t>
        </is>
      </c>
      <c r="T40" s="21" t="n">
        <v>1</v>
      </c>
      <c r="U40" s="21" t="inlineStr">
        <is>
          <t>已完工</t>
        </is>
      </c>
      <c r="V40" s="21" t="inlineStr">
        <is>
          <t>2025-01-07 16:56:17</t>
        </is>
      </c>
      <c r="W40" s="21" t="inlineStr">
        <is>
          <t>2025-01-07 16:30:00</t>
        </is>
      </c>
      <c r="X40" s="128" t="n">
        <v>45664.70486111111</v>
      </c>
      <c r="Y40" s="21" t="n"/>
      <c r="Z40" s="21" t="n">
        <v>0.4</v>
      </c>
      <c r="AA40" s="21" t="n"/>
      <c r="AB40" s="21" t="inlineStr">
        <is>
          <t>到場處理</t>
        </is>
      </c>
      <c r="AC40" s="23" t="inlineStr">
        <is>
          <t>PMQ1</t>
        </is>
      </c>
      <c r="AD40" s="21" t="inlineStr">
        <is>
          <t>O</t>
        </is>
      </c>
      <c r="AE40" s="21" t="n"/>
      <c r="AF40" s="21" t="n"/>
      <c r="AG40" s="21" t="n"/>
      <c r="AH40" s="21" t="n"/>
      <c r="AI40" s="21" t="n"/>
      <c r="AJ40" s="21" t="n"/>
      <c r="AK40" s="21" t="inlineStr">
        <is>
          <t>O</t>
        </is>
      </c>
      <c r="AL40" s="304">
        <f>DATEVALUE(TEXT(I40, "yyyy/mm/dd"))</f>
        <v/>
      </c>
      <c r="AM40" s="108">
        <f>DATEVALUE(TEXT(X40, "yyyy/mm/dd"))</f>
        <v/>
      </c>
    </row>
    <row r="41" ht="21.6" customHeight="1" s="127">
      <c r="A41" s="24" t="n">
        <v>40</v>
      </c>
      <c r="B41" s="24" t="inlineStr">
        <is>
          <t>維修</t>
        </is>
      </c>
      <c r="C41" s="24" t="n">
        <v>2025011106</v>
      </c>
      <c r="D41" s="24" t="inlineStr">
        <is>
          <t>E4856114010801</t>
        </is>
      </c>
      <c r="E41" s="24" t="inlineStr">
        <is>
          <t>一般件</t>
        </is>
      </c>
      <c r="F41" s="24" t="n">
        <v>4856</v>
      </c>
      <c r="G41" s="24" t="inlineStr">
        <is>
          <t>新莊小胖店</t>
        </is>
      </c>
      <c r="H41" s="24" t="inlineStr">
        <is>
          <t>新北市新莊區</t>
        </is>
      </c>
      <c r="I41" s="24" t="inlineStr">
        <is>
          <t>2025-01-08 07:51:50</t>
        </is>
      </c>
      <c r="J41" s="24" t="inlineStr">
        <is>
          <t>星期三</t>
        </is>
      </c>
      <c r="K41" s="24" t="inlineStr">
        <is>
          <t>凌晨</t>
        </is>
      </c>
      <c r="L41" s="24" t="inlineStr">
        <is>
          <t>HLF2</t>
        </is>
      </c>
      <c r="M41" s="25" t="inlineStr">
        <is>
          <t>HL-CCD掃描器(TM)</t>
        </is>
      </c>
      <c r="N41" s="24" t="inlineStr">
        <is>
          <t>F201</t>
        </is>
      </c>
      <c r="O41" s="25" t="inlineStr">
        <is>
          <t>掃描無反應或感應不良</t>
        </is>
      </c>
      <c r="P41" s="26" t="inlineStr">
        <is>
          <t xml:space="preserve">TM2 CCD掃描器(HC76-TR)有亮燈有逼聲，但常常刷不到商品，執行校正第5段刷不過，再次重刷無反應，請台芝到店協助(二號機感應不良~刷不出商品)
</t>
        </is>
      </c>
      <c r="Q41" s="24" t="inlineStr">
        <is>
          <t>THILF04856</t>
        </is>
      </c>
      <c r="R41" s="24" t="inlineStr">
        <is>
          <t>新北一</t>
        </is>
      </c>
      <c r="S41" s="24" t="inlineStr">
        <is>
          <t>湯家瑋</t>
        </is>
      </c>
      <c r="T41" s="24" t="n">
        <v>1</v>
      </c>
      <c r="U41" s="24" t="inlineStr">
        <is>
          <t>已完工</t>
        </is>
      </c>
      <c r="V41" s="24" t="inlineStr">
        <is>
          <t>2025-01-08 09:35:48</t>
        </is>
      </c>
      <c r="W41" s="24" t="inlineStr">
        <is>
          <t>2025-01-08 10:00:00</t>
        </is>
      </c>
      <c r="X41" s="199" t="n">
        <v>45665.4375</v>
      </c>
      <c r="Y41" s="24" t="inlineStr">
        <is>
          <t>2025-01-09 13:35:00</t>
        </is>
      </c>
      <c r="Z41" s="24" t="n">
        <v>0.5</v>
      </c>
      <c r="AA41" s="24" t="n"/>
      <c r="AB41" s="24" t="inlineStr">
        <is>
          <t>到場處理</t>
        </is>
      </c>
      <c r="AC41" s="26" t="inlineStr">
        <is>
          <t>清潔鏡頭 重接排線 執行校正完成</t>
        </is>
      </c>
      <c r="AD41" s="24" t="n"/>
      <c r="AE41" s="24" t="n"/>
      <c r="AF41" s="24" t="n"/>
      <c r="AG41" s="24" t="n"/>
      <c r="AH41" s="24" t="n"/>
      <c r="AI41" s="24" t="n"/>
      <c r="AJ41" s="24" t="n"/>
      <c r="AK41" s="24" t="inlineStr">
        <is>
          <t>O</t>
        </is>
      </c>
      <c r="AL41" s="304">
        <f>DATEVALUE(TEXT(I41, "yyyy/mm/dd"))</f>
        <v/>
      </c>
      <c r="AM41" s="108">
        <f>DATEVALUE(TEXT(X41, "yyyy/mm/dd"))</f>
        <v/>
      </c>
    </row>
    <row r="42" ht="21.6" customHeight="1" s="127">
      <c r="A42" s="21" t="n">
        <v>41</v>
      </c>
      <c r="B42" s="21" t="inlineStr">
        <is>
          <t>服務</t>
        </is>
      </c>
      <c r="C42" s="21" t="n">
        <v>2025011139</v>
      </c>
      <c r="D42" s="21" t="n"/>
      <c r="E42" s="21" t="n"/>
      <c r="F42" s="21" t="n">
        <v>4856</v>
      </c>
      <c r="G42" s="21" t="inlineStr">
        <is>
          <t>新莊小胖店</t>
        </is>
      </c>
      <c r="H42" s="21" t="inlineStr">
        <is>
          <t>新北市新莊區</t>
        </is>
      </c>
      <c r="I42" s="21" t="n"/>
      <c r="J42" s="21" t="n"/>
      <c r="K42" s="21" t="n"/>
      <c r="L42" s="21" t="n"/>
      <c r="M42" s="22" t="n"/>
      <c r="N42" s="21" t="n"/>
      <c r="O42" s="22" t="n"/>
      <c r="P42" s="23" t="n"/>
      <c r="Q42" s="21" t="inlineStr">
        <is>
          <t>THILF04856</t>
        </is>
      </c>
      <c r="R42" s="21" t="inlineStr">
        <is>
          <t>新北一</t>
        </is>
      </c>
      <c r="S42" s="21" t="inlineStr">
        <is>
          <t>湯家瑋</t>
        </is>
      </c>
      <c r="T42" s="21" t="n">
        <v>1</v>
      </c>
      <c r="U42" s="21" t="inlineStr">
        <is>
          <t>已完工</t>
        </is>
      </c>
      <c r="V42" s="21" t="inlineStr">
        <is>
          <t>2025-01-08 10:41:47</t>
        </is>
      </c>
      <c r="W42" s="21" t="inlineStr">
        <is>
          <t>2025-01-08 10:30:00</t>
        </is>
      </c>
      <c r="X42" s="128" t="n">
        <v>45665.44444444445</v>
      </c>
      <c r="Y42" s="21" t="n"/>
      <c r="Z42" s="21" t="n">
        <v>0.2</v>
      </c>
      <c r="AA42" s="21" t="n"/>
      <c r="AB42" s="21" t="inlineStr">
        <is>
          <t>到場處理</t>
        </is>
      </c>
      <c r="AC42" s="23" t="inlineStr">
        <is>
          <t>PMQ1</t>
        </is>
      </c>
      <c r="AD42" s="21" t="inlineStr">
        <is>
          <t>O</t>
        </is>
      </c>
      <c r="AE42" s="21" t="n"/>
      <c r="AF42" s="21" t="n"/>
      <c r="AG42" s="21" t="n"/>
      <c r="AH42" s="21" t="n"/>
      <c r="AI42" s="21" t="n"/>
      <c r="AJ42" s="21" t="n"/>
      <c r="AK42" s="21" t="inlineStr">
        <is>
          <t>O</t>
        </is>
      </c>
      <c r="AL42" s="304">
        <f>DATEVALUE(TEXT(I42, "yyyy/mm/dd"))</f>
        <v/>
      </c>
      <c r="AM42" s="108">
        <f>DATEVALUE(TEXT(X42, "yyyy/mm/dd"))</f>
        <v/>
      </c>
    </row>
    <row r="43" ht="21.6" customHeight="1" s="127">
      <c r="A43" s="24" t="n">
        <v>42</v>
      </c>
      <c r="B43" s="24" t="inlineStr">
        <is>
          <t>服務</t>
        </is>
      </c>
      <c r="C43" s="24" t="n">
        <v>2025011145</v>
      </c>
      <c r="D43" s="24" t="n"/>
      <c r="E43" s="24" t="n"/>
      <c r="F43" s="24" t="n">
        <v>3627</v>
      </c>
      <c r="G43" s="24" t="inlineStr">
        <is>
          <t>三重重新橋</t>
        </is>
      </c>
      <c r="H43" s="24" t="inlineStr">
        <is>
          <t>新北市三重區</t>
        </is>
      </c>
      <c r="I43" s="24" t="n"/>
      <c r="J43" s="24" t="n"/>
      <c r="K43" s="24" t="n"/>
      <c r="L43" s="24" t="n"/>
      <c r="M43" s="25" t="n"/>
      <c r="N43" s="24" t="n"/>
      <c r="O43" s="25" t="n"/>
      <c r="P43" s="26" t="n"/>
      <c r="Q43" s="24" t="inlineStr">
        <is>
          <t>THILF03627</t>
        </is>
      </c>
      <c r="R43" s="24" t="inlineStr">
        <is>
          <t>新北一</t>
        </is>
      </c>
      <c r="S43" s="24" t="inlineStr">
        <is>
          <t>吳宗鴻</t>
        </is>
      </c>
      <c r="T43" s="24" t="n">
        <v>1</v>
      </c>
      <c r="U43" s="24" t="inlineStr">
        <is>
          <t>已完工</t>
        </is>
      </c>
      <c r="V43" s="24" t="inlineStr">
        <is>
          <t>2025-01-08 11:07:03</t>
        </is>
      </c>
      <c r="W43" s="24" t="inlineStr">
        <is>
          <t>2025-01-08 10:51:00</t>
        </is>
      </c>
      <c r="X43" s="199" t="n">
        <v>45665.4625</v>
      </c>
      <c r="Y43" s="24" t="n"/>
      <c r="Z43" s="24" t="n">
        <v>0.3</v>
      </c>
      <c r="AA43" s="24" t="n"/>
      <c r="AB43" s="24" t="inlineStr">
        <is>
          <t>到場處理</t>
        </is>
      </c>
      <c r="AC43" s="26" t="inlineStr">
        <is>
          <t>PMQ1</t>
        </is>
      </c>
      <c r="AD43" s="24" t="inlineStr">
        <is>
          <t>O</t>
        </is>
      </c>
      <c r="AE43" s="24" t="n"/>
      <c r="AF43" s="24" t="n"/>
      <c r="AG43" s="24" t="n"/>
      <c r="AH43" s="24" t="n"/>
      <c r="AI43" s="24" t="n"/>
      <c r="AJ43" s="24" t="n"/>
      <c r="AK43" s="24" t="inlineStr">
        <is>
          <t>O</t>
        </is>
      </c>
      <c r="AL43" s="304">
        <f>DATEVALUE(TEXT(I43, "yyyy/mm/dd"))</f>
        <v/>
      </c>
      <c r="AM43" s="108">
        <f>DATEVALUE(TEXT(X43, "yyyy/mm/dd"))</f>
        <v/>
      </c>
    </row>
    <row r="44" ht="21.6" customHeight="1" s="127">
      <c r="A44" s="21" t="n">
        <v>43</v>
      </c>
      <c r="B44" s="21" t="inlineStr">
        <is>
          <t>服務</t>
        </is>
      </c>
      <c r="C44" s="21" t="n">
        <v>2025011158</v>
      </c>
      <c r="D44" s="21" t="n"/>
      <c r="E44" s="21" t="n"/>
      <c r="F44" s="21" t="inlineStr">
        <is>
          <t>D070</t>
        </is>
      </c>
      <c r="G44" s="21" t="inlineStr">
        <is>
          <t>三重重新店</t>
        </is>
      </c>
      <c r="H44" s="21" t="inlineStr">
        <is>
          <t>新北市三重區</t>
        </is>
      </c>
      <c r="I44" s="21" t="n"/>
      <c r="J44" s="21" t="n"/>
      <c r="K44" s="21" t="n"/>
      <c r="L44" s="21" t="n"/>
      <c r="M44" s="22" t="n"/>
      <c r="N44" s="21" t="n"/>
      <c r="O44" s="22" t="n"/>
      <c r="P44" s="23" t="n"/>
      <c r="Q44" s="21" t="inlineStr">
        <is>
          <t>THILF0D070</t>
        </is>
      </c>
      <c r="R44" s="21" t="inlineStr">
        <is>
          <t>新北一</t>
        </is>
      </c>
      <c r="S44" s="21" t="inlineStr">
        <is>
          <t>吳宗鴻</t>
        </is>
      </c>
      <c r="T44" s="21" t="n">
        <v>1</v>
      </c>
      <c r="U44" s="21" t="inlineStr">
        <is>
          <t>已完工</t>
        </is>
      </c>
      <c r="V44" s="21" t="inlineStr">
        <is>
          <t>2025-01-08 12:55:09</t>
        </is>
      </c>
      <c r="W44" s="21" t="inlineStr">
        <is>
          <t>2025-01-08 11:15:00</t>
        </is>
      </c>
      <c r="X44" s="128" t="n">
        <v>45665.47916666666</v>
      </c>
      <c r="Y44" s="21" t="n"/>
      <c r="Z44" s="21" t="n">
        <v>0.3</v>
      </c>
      <c r="AA44" s="21" t="n"/>
      <c r="AB44" s="21" t="inlineStr">
        <is>
          <t>到場處理</t>
        </is>
      </c>
      <c r="AC44" s="23" t="inlineStr">
        <is>
          <t>PMQ1</t>
        </is>
      </c>
      <c r="AD44" s="21" t="inlineStr">
        <is>
          <t>O</t>
        </is>
      </c>
      <c r="AE44" s="21" t="n"/>
      <c r="AF44" s="21" t="n"/>
      <c r="AG44" s="21" t="n"/>
      <c r="AH44" s="21" t="n"/>
      <c r="AI44" s="21" t="n"/>
      <c r="AJ44" s="21" t="n"/>
      <c r="AK44" s="21" t="inlineStr">
        <is>
          <t>O</t>
        </is>
      </c>
      <c r="AL44" s="304">
        <f>DATEVALUE(TEXT(I44, "yyyy/mm/dd"))</f>
        <v/>
      </c>
      <c r="AM44" s="108">
        <f>DATEVALUE(TEXT(X44, "yyyy/mm/dd"))</f>
        <v/>
      </c>
    </row>
    <row r="45" ht="21.6" customHeight="1" s="127">
      <c r="A45" s="24" t="n">
        <v>44</v>
      </c>
      <c r="B45" s="24" t="inlineStr">
        <is>
          <t>服務</t>
        </is>
      </c>
      <c r="C45" s="24" t="n">
        <v>2025011159</v>
      </c>
      <c r="D45" s="24" t="n"/>
      <c r="E45" s="24" t="n"/>
      <c r="F45" s="24" t="n">
        <v>4084</v>
      </c>
      <c r="G45" s="24" t="inlineStr">
        <is>
          <t>三重昌隆店</t>
        </is>
      </c>
      <c r="H45" s="24" t="inlineStr">
        <is>
          <t>新北市三重區</t>
        </is>
      </c>
      <c r="I45" s="24" t="n"/>
      <c r="J45" s="24" t="n"/>
      <c r="K45" s="24" t="n"/>
      <c r="L45" s="24" t="n"/>
      <c r="M45" s="25" t="n"/>
      <c r="N45" s="24" t="n"/>
      <c r="O45" s="25" t="n"/>
      <c r="P45" s="26" t="n"/>
      <c r="Q45" s="24" t="inlineStr">
        <is>
          <t>THILF04084</t>
        </is>
      </c>
      <c r="R45" s="24" t="inlineStr">
        <is>
          <t>新北一</t>
        </is>
      </c>
      <c r="S45" s="24" t="inlineStr">
        <is>
          <t>吳宗鴻</t>
        </is>
      </c>
      <c r="T45" s="24" t="n">
        <v>1</v>
      </c>
      <c r="U45" s="24" t="inlineStr">
        <is>
          <t>已完工</t>
        </is>
      </c>
      <c r="V45" s="24" t="inlineStr">
        <is>
          <t>2025-01-08 12:55:55</t>
        </is>
      </c>
      <c r="W45" s="24" t="inlineStr">
        <is>
          <t>2025-01-08 11:40:00</t>
        </is>
      </c>
      <c r="X45" s="199" t="n">
        <v>45665.5</v>
      </c>
      <c r="Y45" s="24" t="n"/>
      <c r="Z45" s="24" t="n">
        <v>0.3</v>
      </c>
      <c r="AA45" s="24" t="n"/>
      <c r="AB45" s="24" t="inlineStr">
        <is>
          <t>到場處理</t>
        </is>
      </c>
      <c r="AC45" s="26" t="inlineStr">
        <is>
          <t>PMQ1</t>
        </is>
      </c>
      <c r="AD45" s="24" t="inlineStr">
        <is>
          <t>O</t>
        </is>
      </c>
      <c r="AE45" s="24" t="n"/>
      <c r="AF45" s="24" t="n"/>
      <c r="AG45" s="24" t="n"/>
      <c r="AH45" s="24" t="n"/>
      <c r="AI45" s="24" t="n"/>
      <c r="AJ45" s="24" t="n"/>
      <c r="AK45" s="24" t="inlineStr">
        <is>
          <t>O</t>
        </is>
      </c>
      <c r="AL45" s="304">
        <f>DATEVALUE(TEXT(I45, "yyyy/mm/dd"))</f>
        <v/>
      </c>
      <c r="AM45" s="108">
        <f>DATEVALUE(TEXT(X45, "yyyy/mm/dd"))</f>
        <v/>
      </c>
    </row>
    <row r="46" ht="21.6" customHeight="1" s="127">
      <c r="A46" s="21" t="n">
        <v>45</v>
      </c>
      <c r="B46" s="21" t="inlineStr">
        <is>
          <t>服務</t>
        </is>
      </c>
      <c r="C46" s="21" t="n">
        <v>2025011160</v>
      </c>
      <c r="D46" s="21" t="n"/>
      <c r="E46" s="21" t="n"/>
      <c r="F46" s="21" t="n">
        <v>4260</v>
      </c>
      <c r="G46" s="21" t="inlineStr">
        <is>
          <t>三重重高店</t>
        </is>
      </c>
      <c r="H46" s="21" t="inlineStr">
        <is>
          <t>新北市三重區</t>
        </is>
      </c>
      <c r="I46" s="21" t="n"/>
      <c r="J46" s="21" t="n"/>
      <c r="K46" s="21" t="n"/>
      <c r="L46" s="21" t="n"/>
      <c r="M46" s="22" t="n"/>
      <c r="N46" s="21" t="n"/>
      <c r="O46" s="22" t="n"/>
      <c r="P46" s="23" t="n"/>
      <c r="Q46" s="21" t="inlineStr">
        <is>
          <t>THILF04260</t>
        </is>
      </c>
      <c r="R46" s="21" t="inlineStr">
        <is>
          <t>新北一</t>
        </is>
      </c>
      <c r="S46" s="21" t="inlineStr">
        <is>
          <t>吳宗鴻</t>
        </is>
      </c>
      <c r="T46" s="21" t="n">
        <v>1</v>
      </c>
      <c r="U46" s="21" t="inlineStr">
        <is>
          <t>已完工</t>
        </is>
      </c>
      <c r="V46" s="21" t="inlineStr">
        <is>
          <t>2025-01-08 12:56:28</t>
        </is>
      </c>
      <c r="W46" s="21" t="inlineStr">
        <is>
          <t>2025-01-08 12:30:00</t>
        </is>
      </c>
      <c r="X46" s="128" t="n">
        <v>45665.53472222222</v>
      </c>
      <c r="Y46" s="21" t="n"/>
      <c r="Z46" s="21" t="n">
        <v>0.3</v>
      </c>
      <c r="AA46" s="21" t="n"/>
      <c r="AB46" s="21" t="inlineStr">
        <is>
          <t>到場處理</t>
        </is>
      </c>
      <c r="AC46" s="23" t="inlineStr">
        <is>
          <t>PMQ1</t>
        </is>
      </c>
      <c r="AD46" s="21" t="inlineStr">
        <is>
          <t>O</t>
        </is>
      </c>
      <c r="AE46" s="21" t="n"/>
      <c r="AF46" s="21" t="n"/>
      <c r="AG46" s="21" t="n"/>
      <c r="AH46" s="21" t="n"/>
      <c r="AI46" s="21" t="n"/>
      <c r="AJ46" s="21" t="n"/>
      <c r="AK46" s="21" t="inlineStr">
        <is>
          <t>O</t>
        </is>
      </c>
      <c r="AL46" s="304">
        <f>DATEVALUE(TEXT(I46, "yyyy/mm/dd"))</f>
        <v/>
      </c>
      <c r="AM46" s="108">
        <f>DATEVALUE(TEXT(X46, "yyyy/mm/dd"))</f>
        <v/>
      </c>
    </row>
    <row r="47" ht="21.6" customHeight="1" s="127">
      <c r="A47" s="24" t="n">
        <v>46</v>
      </c>
      <c r="B47" s="24" t="inlineStr">
        <is>
          <t>服務</t>
        </is>
      </c>
      <c r="C47" s="24" t="n">
        <v>2025011182</v>
      </c>
      <c r="D47" s="24" t="n"/>
      <c r="E47" s="24" t="n"/>
      <c r="F47" s="24" t="n">
        <v>2321</v>
      </c>
      <c r="G47" s="24" t="inlineStr">
        <is>
          <t>北縣重鑫店</t>
        </is>
      </c>
      <c r="H47" s="24" t="inlineStr">
        <is>
          <t>新北市三重區</t>
        </is>
      </c>
      <c r="I47" s="24" t="n"/>
      <c r="J47" s="24" t="n"/>
      <c r="K47" s="24" t="n"/>
      <c r="L47" s="24" t="n"/>
      <c r="M47" s="25" t="n"/>
      <c r="N47" s="24" t="n"/>
      <c r="O47" s="25" t="n"/>
      <c r="P47" s="26" t="n"/>
      <c r="Q47" s="24" t="inlineStr">
        <is>
          <t>THILF02321</t>
        </is>
      </c>
      <c r="R47" s="24" t="inlineStr">
        <is>
          <t>新北一</t>
        </is>
      </c>
      <c r="S47" s="24" t="inlineStr">
        <is>
          <t>吳宗鴻</t>
        </is>
      </c>
      <c r="T47" s="24" t="n">
        <v>1</v>
      </c>
      <c r="U47" s="24" t="inlineStr">
        <is>
          <t>已完工</t>
        </is>
      </c>
      <c r="V47" s="24" t="inlineStr">
        <is>
          <t>2025-01-08 14:10:46</t>
        </is>
      </c>
      <c r="W47" s="24" t="inlineStr">
        <is>
          <t>2025-01-08 13:55:00</t>
        </is>
      </c>
      <c r="X47" s="199" t="n">
        <v>45665.59027777778</v>
      </c>
      <c r="Y47" s="24" t="n"/>
      <c r="Z47" s="24" t="n">
        <v>0.3</v>
      </c>
      <c r="AA47" s="24" t="n"/>
      <c r="AB47" s="24" t="inlineStr">
        <is>
          <t>到場處理</t>
        </is>
      </c>
      <c r="AC47" s="26" t="inlineStr">
        <is>
          <t>PMQ1</t>
        </is>
      </c>
      <c r="AD47" s="24" t="inlineStr">
        <is>
          <t>O</t>
        </is>
      </c>
      <c r="AE47" s="24" t="n"/>
      <c r="AF47" s="24" t="n"/>
      <c r="AG47" s="24" t="n"/>
      <c r="AH47" s="24" t="n"/>
      <c r="AI47" s="24" t="n"/>
      <c r="AJ47" s="24" t="n"/>
      <c r="AK47" s="24" t="inlineStr">
        <is>
          <t>O</t>
        </is>
      </c>
      <c r="AL47" s="304">
        <f>DATEVALUE(TEXT(I47, "yyyy/mm/dd"))</f>
        <v/>
      </c>
      <c r="AM47" s="108">
        <f>DATEVALUE(TEXT(X47, "yyyy/mm/dd"))</f>
        <v/>
      </c>
    </row>
    <row r="48" ht="21.6" customHeight="1" s="127">
      <c r="A48" s="21" t="n">
        <v>47</v>
      </c>
      <c r="B48" s="21" t="inlineStr">
        <is>
          <t>服務</t>
        </is>
      </c>
      <c r="C48" s="21" t="n">
        <v>2025011245</v>
      </c>
      <c r="D48" s="21" t="n"/>
      <c r="E48" s="21" t="n"/>
      <c r="F48" s="21" t="n">
        <v>4134</v>
      </c>
      <c r="G48" s="21" t="inlineStr">
        <is>
          <t>三重大同南</t>
        </is>
      </c>
      <c r="H48" s="21" t="inlineStr">
        <is>
          <t>新北市三重區</t>
        </is>
      </c>
      <c r="I48" s="21" t="n"/>
      <c r="J48" s="21" t="n"/>
      <c r="K48" s="21" t="n"/>
      <c r="L48" s="21" t="n"/>
      <c r="M48" s="22" t="n"/>
      <c r="N48" s="21" t="n"/>
      <c r="O48" s="22" t="n"/>
      <c r="P48" s="23" t="n"/>
      <c r="Q48" s="21" t="inlineStr">
        <is>
          <t>THILF04134</t>
        </is>
      </c>
      <c r="R48" s="21" t="inlineStr">
        <is>
          <t>新北一</t>
        </is>
      </c>
      <c r="S48" s="21" t="inlineStr">
        <is>
          <t>吳宗鴻</t>
        </is>
      </c>
      <c r="T48" s="21" t="n">
        <v>1</v>
      </c>
      <c r="U48" s="21" t="inlineStr">
        <is>
          <t>已完工</t>
        </is>
      </c>
      <c r="V48" s="21" t="inlineStr">
        <is>
          <t>2025-01-08 14:47:36</t>
        </is>
      </c>
      <c r="W48" s="21" t="inlineStr">
        <is>
          <t>2025-01-08 14:25:00</t>
        </is>
      </c>
      <c r="X48" s="128" t="n">
        <v>45665.61527777778</v>
      </c>
      <c r="Y48" s="21" t="n"/>
      <c r="Z48" s="21" t="n">
        <v>0.4</v>
      </c>
      <c r="AA48" s="21" t="n"/>
      <c r="AB48" s="21" t="inlineStr">
        <is>
          <t>到場處理</t>
        </is>
      </c>
      <c r="AC48" s="23" t="inlineStr">
        <is>
          <t>PMQ1</t>
        </is>
      </c>
      <c r="AD48" s="21" t="inlineStr">
        <is>
          <t>O</t>
        </is>
      </c>
      <c r="AE48" s="21" t="n"/>
      <c r="AF48" s="21" t="n"/>
      <c r="AG48" s="21" t="n"/>
      <c r="AH48" s="21" t="n"/>
      <c r="AI48" s="21" t="n"/>
      <c r="AJ48" s="21" t="n"/>
      <c r="AK48" s="21" t="inlineStr">
        <is>
          <t>O</t>
        </is>
      </c>
      <c r="AL48" s="304">
        <f>DATEVALUE(TEXT(I48, "yyyy/mm/dd"))</f>
        <v/>
      </c>
      <c r="AM48" s="108">
        <f>DATEVALUE(TEXT(X48, "yyyy/mm/dd"))</f>
        <v/>
      </c>
    </row>
    <row r="49" ht="21.6" customHeight="1" s="127">
      <c r="A49" s="24" t="n">
        <v>48</v>
      </c>
      <c r="B49" s="24" t="inlineStr">
        <is>
          <t>服務</t>
        </is>
      </c>
      <c r="C49" s="24" t="n">
        <v>2025011265</v>
      </c>
      <c r="D49" s="24" t="n"/>
      <c r="E49" s="24" t="n"/>
      <c r="F49" s="24" t="n">
        <v>2759</v>
      </c>
      <c r="G49" s="24" t="inlineStr">
        <is>
          <t>三重仁化店</t>
        </is>
      </c>
      <c r="H49" s="24" t="inlineStr">
        <is>
          <t>新北市三重區</t>
        </is>
      </c>
      <c r="I49" s="24" t="n"/>
      <c r="J49" s="24" t="n"/>
      <c r="K49" s="24" t="n"/>
      <c r="L49" s="24" t="n"/>
      <c r="M49" s="25" t="n"/>
      <c r="N49" s="24" t="n"/>
      <c r="O49" s="25" t="n"/>
      <c r="P49" s="26" t="n"/>
      <c r="Q49" s="24" t="inlineStr">
        <is>
          <t>THILF02759</t>
        </is>
      </c>
      <c r="R49" s="24" t="inlineStr">
        <is>
          <t>新北一</t>
        </is>
      </c>
      <c r="S49" s="24" t="inlineStr">
        <is>
          <t>吳宗鴻</t>
        </is>
      </c>
      <c r="T49" s="24" t="n">
        <v>1</v>
      </c>
      <c r="U49" s="24" t="inlineStr">
        <is>
          <t>已完工</t>
        </is>
      </c>
      <c r="V49" s="24" t="inlineStr">
        <is>
          <t>2025-01-08 15:17:48</t>
        </is>
      </c>
      <c r="W49" s="24" t="inlineStr">
        <is>
          <t>2025-01-08 14:55:00</t>
        </is>
      </c>
      <c r="X49" s="199" t="n">
        <v>45665.63541666666</v>
      </c>
      <c r="Y49" s="24" t="n"/>
      <c r="Z49" s="24" t="n">
        <v>0.3</v>
      </c>
      <c r="AA49" s="24" t="n"/>
      <c r="AB49" s="24" t="inlineStr">
        <is>
          <t>到場處理</t>
        </is>
      </c>
      <c r="AC49" s="26" t="inlineStr">
        <is>
          <t>PMQ1</t>
        </is>
      </c>
      <c r="AD49" s="24" t="inlineStr">
        <is>
          <t>O</t>
        </is>
      </c>
      <c r="AE49" s="24" t="n"/>
      <c r="AF49" s="24" t="n"/>
      <c r="AG49" s="24" t="n"/>
      <c r="AH49" s="24" t="n"/>
      <c r="AI49" s="24" t="n"/>
      <c r="AJ49" s="24" t="n"/>
      <c r="AK49" s="24" t="inlineStr">
        <is>
          <t>O</t>
        </is>
      </c>
      <c r="AL49" s="304">
        <f>DATEVALUE(TEXT(I49, "yyyy/mm/dd"))</f>
        <v/>
      </c>
      <c r="AM49" s="108">
        <f>DATEVALUE(TEXT(X49, "yyyy/mm/dd"))</f>
        <v/>
      </c>
    </row>
    <row r="50" ht="21.6" customHeight="1" s="127">
      <c r="A50" s="21" t="n">
        <v>49</v>
      </c>
      <c r="B50" s="21" t="inlineStr">
        <is>
          <t>服務</t>
        </is>
      </c>
      <c r="C50" s="21" t="n">
        <v>2025011275</v>
      </c>
      <c r="D50" s="21" t="n"/>
      <c r="E50" s="21" t="n"/>
      <c r="F50" s="21" t="inlineStr">
        <is>
          <t>L562</t>
        </is>
      </c>
      <c r="G50" s="21" t="inlineStr">
        <is>
          <t>田倉民安店</t>
        </is>
      </c>
      <c r="H50" s="21" t="inlineStr">
        <is>
          <t>新北市新莊區</t>
        </is>
      </c>
      <c r="I50" s="21" t="n"/>
      <c r="J50" s="21" t="n"/>
      <c r="K50" s="21" t="n"/>
      <c r="L50" s="21" t="n"/>
      <c r="M50" s="22" t="n"/>
      <c r="N50" s="21" t="n"/>
      <c r="O50" s="22" t="n"/>
      <c r="P50" s="23" t="n"/>
      <c r="Q50" s="21" t="inlineStr">
        <is>
          <t>THILF0L562</t>
        </is>
      </c>
      <c r="R50" s="21" t="inlineStr">
        <is>
          <t>新北一</t>
        </is>
      </c>
      <c r="S50" s="21" t="inlineStr">
        <is>
          <t>湯家瑋</t>
        </is>
      </c>
      <c r="T50" s="21" t="n">
        <v>1</v>
      </c>
      <c r="U50" s="21" t="inlineStr">
        <is>
          <t>已完工</t>
        </is>
      </c>
      <c r="V50" s="21" t="inlineStr">
        <is>
          <t>2025-01-08 15:33:52</t>
        </is>
      </c>
      <c r="W50" s="21" t="inlineStr">
        <is>
          <t>2025-01-08 15:00:00</t>
        </is>
      </c>
      <c r="X50" s="128" t="n">
        <v>45665.64583333334</v>
      </c>
      <c r="Y50" s="21" t="n"/>
      <c r="Z50" s="21" t="n">
        <v>0.5</v>
      </c>
      <c r="AA50" s="21" t="n"/>
      <c r="AB50" s="21" t="inlineStr">
        <is>
          <t>到場處理</t>
        </is>
      </c>
      <c r="AC50" s="23" t="inlineStr">
        <is>
          <t>PMQ1</t>
        </is>
      </c>
      <c r="AD50" s="21" t="inlineStr">
        <is>
          <t>O</t>
        </is>
      </c>
      <c r="AE50" s="21" t="n"/>
      <c r="AF50" s="21" t="n"/>
      <c r="AG50" s="21" t="n"/>
      <c r="AH50" s="21" t="n"/>
      <c r="AI50" s="21" t="n"/>
      <c r="AJ50" s="21" t="n"/>
      <c r="AK50" s="21" t="inlineStr">
        <is>
          <t>O</t>
        </is>
      </c>
      <c r="AL50" s="304">
        <f>DATEVALUE(TEXT(I50, "yyyy/mm/dd"))</f>
        <v/>
      </c>
      <c r="AM50" s="108">
        <f>DATEVALUE(TEXT(X50, "yyyy/mm/dd"))</f>
        <v/>
      </c>
    </row>
    <row r="51" ht="21.6" customHeight="1" s="127">
      <c r="A51" s="24" t="n">
        <v>50</v>
      </c>
      <c r="B51" s="24" t="inlineStr">
        <is>
          <t>服務</t>
        </is>
      </c>
      <c r="C51" s="24" t="n">
        <v>2025011292</v>
      </c>
      <c r="D51" s="24" t="n"/>
      <c r="E51" s="24" t="n"/>
      <c r="F51" s="24" t="n">
        <v>3983</v>
      </c>
      <c r="G51" s="24" t="inlineStr">
        <is>
          <t>三重星光店</t>
        </is>
      </c>
      <c r="H51" s="24" t="inlineStr">
        <is>
          <t>新北市三重區</t>
        </is>
      </c>
      <c r="I51" s="24" t="n"/>
      <c r="J51" s="24" t="n"/>
      <c r="K51" s="24" t="n"/>
      <c r="L51" s="24" t="n"/>
      <c r="M51" s="25" t="n"/>
      <c r="N51" s="24" t="n"/>
      <c r="O51" s="25" t="n"/>
      <c r="P51" s="26" t="n"/>
      <c r="Q51" s="24" t="inlineStr">
        <is>
          <t>THILF03983</t>
        </is>
      </c>
      <c r="R51" s="24" t="inlineStr">
        <is>
          <t>新北一</t>
        </is>
      </c>
      <c r="S51" s="24" t="inlineStr">
        <is>
          <t>吳宗鴻</t>
        </is>
      </c>
      <c r="T51" s="24" t="n">
        <v>1</v>
      </c>
      <c r="U51" s="24" t="inlineStr">
        <is>
          <t>已完工</t>
        </is>
      </c>
      <c r="V51" s="24" t="inlineStr">
        <is>
          <t>2025-01-08 15:46:40</t>
        </is>
      </c>
      <c r="W51" s="24" t="inlineStr">
        <is>
          <t>2025-01-08 15:20:00</t>
        </is>
      </c>
      <c r="X51" s="199" t="n">
        <v>45665.65694444445</v>
      </c>
      <c r="Y51" s="24" t="n"/>
      <c r="Z51" s="24" t="n">
        <v>0.4</v>
      </c>
      <c r="AA51" s="24" t="n"/>
      <c r="AB51" s="24" t="inlineStr">
        <is>
          <t>到場處理</t>
        </is>
      </c>
      <c r="AC51" s="26" t="inlineStr">
        <is>
          <t>PMQ1</t>
        </is>
      </c>
      <c r="AD51" s="24" t="inlineStr">
        <is>
          <t>O</t>
        </is>
      </c>
      <c r="AE51" s="24" t="n"/>
      <c r="AF51" s="24" t="n"/>
      <c r="AG51" s="24" t="n"/>
      <c r="AH51" s="24" t="n"/>
      <c r="AI51" s="24" t="n"/>
      <c r="AJ51" s="24" t="n"/>
      <c r="AK51" s="24" t="inlineStr">
        <is>
          <t>O</t>
        </is>
      </c>
      <c r="AL51" s="304">
        <f>DATEVALUE(TEXT(I51, "yyyy/mm/dd"))</f>
        <v/>
      </c>
      <c r="AM51" s="108">
        <f>DATEVALUE(TEXT(X51, "yyyy/mm/dd"))</f>
        <v/>
      </c>
    </row>
    <row r="52" ht="21.6" customHeight="1" s="127">
      <c r="A52" s="21" t="n">
        <v>51</v>
      </c>
      <c r="B52" s="21" t="inlineStr">
        <is>
          <t>服務</t>
        </is>
      </c>
      <c r="C52" s="21" t="n">
        <v>2025011293</v>
      </c>
      <c r="D52" s="21" t="n"/>
      <c r="E52" s="21" t="n"/>
      <c r="F52" s="21" t="inlineStr">
        <is>
          <t>D148</t>
        </is>
      </c>
      <c r="G52" s="21" t="inlineStr">
        <is>
          <t>新莊福營店</t>
        </is>
      </c>
      <c r="H52" s="21" t="inlineStr">
        <is>
          <t>新北市新莊區</t>
        </is>
      </c>
      <c r="I52" s="21" t="n"/>
      <c r="J52" s="21" t="n"/>
      <c r="K52" s="21" t="n"/>
      <c r="L52" s="21" t="n"/>
      <c r="M52" s="22" t="n"/>
      <c r="N52" s="21" t="n"/>
      <c r="O52" s="22" t="n"/>
      <c r="P52" s="23" t="n"/>
      <c r="Q52" s="21" t="inlineStr">
        <is>
          <t>THILF0D148</t>
        </is>
      </c>
      <c r="R52" s="21" t="inlineStr">
        <is>
          <t>新北一</t>
        </is>
      </c>
      <c r="S52" s="21" t="inlineStr">
        <is>
          <t>湯家瑋</t>
        </is>
      </c>
      <c r="T52" s="21" t="n">
        <v>1</v>
      </c>
      <c r="U52" s="21" t="inlineStr">
        <is>
          <t>已完工</t>
        </is>
      </c>
      <c r="V52" s="21" t="inlineStr">
        <is>
          <t>2025-01-08 15:50:11</t>
        </is>
      </c>
      <c r="W52" s="21" t="inlineStr">
        <is>
          <t>2025-01-08 15:35:00</t>
        </is>
      </c>
      <c r="X52" s="128" t="n">
        <v>45665.65625</v>
      </c>
      <c r="Y52" s="21" t="n"/>
      <c r="Z52" s="21" t="n">
        <v>0.2</v>
      </c>
      <c r="AA52" s="21" t="n"/>
      <c r="AB52" s="21" t="inlineStr">
        <is>
          <t>到場處理</t>
        </is>
      </c>
      <c r="AC52" s="23" t="inlineStr">
        <is>
          <t>PMQ1</t>
        </is>
      </c>
      <c r="AD52" s="21" t="inlineStr">
        <is>
          <t>O</t>
        </is>
      </c>
      <c r="AE52" s="21" t="n"/>
      <c r="AF52" s="21" t="n"/>
      <c r="AG52" s="21" t="n"/>
      <c r="AH52" s="21" t="n"/>
      <c r="AI52" s="21" t="n"/>
      <c r="AJ52" s="21" t="n"/>
      <c r="AK52" s="21" t="inlineStr">
        <is>
          <t>O</t>
        </is>
      </c>
      <c r="AL52" s="304">
        <f>DATEVALUE(TEXT(I52, "yyyy/mm/dd"))</f>
        <v/>
      </c>
      <c r="AM52" s="108">
        <f>DATEVALUE(TEXT(X52, "yyyy/mm/dd"))</f>
        <v/>
      </c>
    </row>
    <row r="53" ht="21.6" customHeight="1" s="127">
      <c r="A53" s="24" t="n">
        <v>52</v>
      </c>
      <c r="B53" s="24" t="inlineStr">
        <is>
          <t>服務</t>
        </is>
      </c>
      <c r="C53" s="24" t="n">
        <v>2025011299</v>
      </c>
      <c r="D53" s="24" t="n"/>
      <c r="E53" s="24" t="n"/>
      <c r="F53" s="24" t="inlineStr">
        <is>
          <t>D649</t>
        </is>
      </c>
      <c r="G53" s="24" t="inlineStr">
        <is>
          <t>北縣中陽店</t>
        </is>
      </c>
      <c r="H53" s="24" t="inlineStr">
        <is>
          <t>新北市三重區</t>
        </is>
      </c>
      <c r="I53" s="24" t="n"/>
      <c r="J53" s="24" t="n"/>
      <c r="K53" s="24" t="n"/>
      <c r="L53" s="24" t="n"/>
      <c r="M53" s="25" t="n"/>
      <c r="N53" s="24" t="n"/>
      <c r="O53" s="25" t="n"/>
      <c r="P53" s="26" t="n"/>
      <c r="Q53" s="24" t="inlineStr">
        <is>
          <t>THILF0D649</t>
        </is>
      </c>
      <c r="R53" s="24" t="inlineStr">
        <is>
          <t>新北一</t>
        </is>
      </c>
      <c r="S53" s="24" t="inlineStr">
        <is>
          <t>吳宗鴻</t>
        </is>
      </c>
      <c r="T53" s="24" t="n">
        <v>1</v>
      </c>
      <c r="U53" s="24" t="inlineStr">
        <is>
          <t>已完工</t>
        </is>
      </c>
      <c r="V53" s="24" t="inlineStr">
        <is>
          <t>2025-01-08 16:10:56</t>
        </is>
      </c>
      <c r="W53" s="24" t="inlineStr">
        <is>
          <t>2025-01-08 15:50:00</t>
        </is>
      </c>
      <c r="X53" s="199" t="n">
        <v>45665.67361111111</v>
      </c>
      <c r="Y53" s="24" t="n"/>
      <c r="Z53" s="24" t="n">
        <v>0.3</v>
      </c>
      <c r="AA53" s="24" t="n"/>
      <c r="AB53" s="24" t="inlineStr">
        <is>
          <t>到場處理</t>
        </is>
      </c>
      <c r="AC53" s="26" t="inlineStr">
        <is>
          <t>PMQ1</t>
        </is>
      </c>
      <c r="AD53" s="24" t="inlineStr">
        <is>
          <t>O</t>
        </is>
      </c>
      <c r="AE53" s="24" t="n"/>
      <c r="AF53" s="24" t="n"/>
      <c r="AG53" s="24" t="n"/>
      <c r="AH53" s="24" t="n"/>
      <c r="AI53" s="24" t="n"/>
      <c r="AJ53" s="24" t="n"/>
      <c r="AK53" s="24" t="inlineStr">
        <is>
          <t>O</t>
        </is>
      </c>
      <c r="AL53" s="304">
        <f>DATEVALUE(TEXT(I53, "yyyy/mm/dd"))</f>
        <v/>
      </c>
      <c r="AM53" s="108">
        <f>DATEVALUE(TEXT(X53, "yyyy/mm/dd"))</f>
        <v/>
      </c>
    </row>
    <row r="54" ht="21.6" customHeight="1" s="127">
      <c r="A54" s="21" t="n">
        <v>53</v>
      </c>
      <c r="B54" s="21" t="inlineStr">
        <is>
          <t>服務</t>
        </is>
      </c>
      <c r="C54" s="21" t="n">
        <v>2025011363</v>
      </c>
      <c r="D54" s="21" t="n"/>
      <c r="E54" s="21" t="n"/>
      <c r="F54" s="21" t="n">
        <v>4804</v>
      </c>
      <c r="G54" s="21" t="inlineStr">
        <is>
          <t>三重國隆店</t>
        </is>
      </c>
      <c r="H54" s="21" t="inlineStr">
        <is>
          <t>新北市三重區</t>
        </is>
      </c>
      <c r="I54" s="21" t="n"/>
      <c r="J54" s="21" t="n"/>
      <c r="K54" s="21" t="n"/>
      <c r="L54" s="21" t="n"/>
      <c r="M54" s="22" t="n"/>
      <c r="N54" s="21" t="n"/>
      <c r="O54" s="22" t="n"/>
      <c r="P54" s="23" t="n"/>
      <c r="Q54" s="21" t="inlineStr">
        <is>
          <t>THILF04804</t>
        </is>
      </c>
      <c r="R54" s="21" t="inlineStr">
        <is>
          <t>新北一</t>
        </is>
      </c>
      <c r="S54" s="21" t="inlineStr">
        <is>
          <t>吳宗鴻</t>
        </is>
      </c>
      <c r="T54" s="21" t="n">
        <v>1</v>
      </c>
      <c r="U54" s="21" t="inlineStr">
        <is>
          <t>已完工</t>
        </is>
      </c>
      <c r="V54" s="21" t="inlineStr">
        <is>
          <t>2025-01-09 10:49:34</t>
        </is>
      </c>
      <c r="W54" s="21" t="inlineStr">
        <is>
          <t>2025-01-09 10:25:00</t>
        </is>
      </c>
      <c r="X54" s="128" t="n">
        <v>45666.45069444444</v>
      </c>
      <c r="Y54" s="21" t="n"/>
      <c r="Z54" s="21" t="n">
        <v>0.4</v>
      </c>
      <c r="AA54" s="21" t="n"/>
      <c r="AB54" s="21" t="inlineStr">
        <is>
          <t>到場處理</t>
        </is>
      </c>
      <c r="AC54" s="23" t="inlineStr">
        <is>
          <t>PMQ1</t>
        </is>
      </c>
      <c r="AD54" s="21" t="inlineStr">
        <is>
          <t>O</t>
        </is>
      </c>
      <c r="AE54" s="21" t="n"/>
      <c r="AF54" s="21" t="n"/>
      <c r="AG54" s="21" t="n"/>
      <c r="AH54" s="21" t="n"/>
      <c r="AI54" s="21" t="n"/>
      <c r="AJ54" s="21" t="n"/>
      <c r="AK54" s="21" t="inlineStr">
        <is>
          <t>O</t>
        </is>
      </c>
      <c r="AL54" s="304">
        <f>DATEVALUE(TEXT(I54, "yyyy/mm/dd"))</f>
        <v/>
      </c>
      <c r="AM54" s="108">
        <f>DATEVALUE(TEXT(X54, "yyyy/mm/dd"))</f>
        <v/>
      </c>
    </row>
    <row r="55" ht="21.6" customHeight="1" s="127">
      <c r="A55" s="24" t="n">
        <v>54</v>
      </c>
      <c r="B55" s="24" t="inlineStr">
        <is>
          <t>服務</t>
        </is>
      </c>
      <c r="C55" s="24" t="n">
        <v>2025011366</v>
      </c>
      <c r="D55" s="24" t="n"/>
      <c r="E55" s="24" t="n"/>
      <c r="F55" s="24" t="n">
        <v>4184</v>
      </c>
      <c r="G55" s="24" t="inlineStr">
        <is>
          <t>三重今大店</t>
        </is>
      </c>
      <c r="H55" s="24" t="inlineStr">
        <is>
          <t>新北市三重區</t>
        </is>
      </c>
      <c r="I55" s="24" t="n"/>
      <c r="J55" s="24" t="n"/>
      <c r="K55" s="24" t="n"/>
      <c r="L55" s="24" t="n"/>
      <c r="M55" s="25" t="n"/>
      <c r="N55" s="24" t="n"/>
      <c r="O55" s="25" t="n"/>
      <c r="P55" s="26" t="n"/>
      <c r="Q55" s="24" t="inlineStr">
        <is>
          <t>THILF04184</t>
        </is>
      </c>
      <c r="R55" s="24" t="inlineStr">
        <is>
          <t>新北一</t>
        </is>
      </c>
      <c r="S55" s="24" t="inlineStr">
        <is>
          <t>吳宗鴻</t>
        </is>
      </c>
      <c r="T55" s="24" t="n">
        <v>1</v>
      </c>
      <c r="U55" s="24" t="inlineStr">
        <is>
          <t>已完工</t>
        </is>
      </c>
      <c r="V55" s="24" t="inlineStr">
        <is>
          <t>2025-01-09 11:15:00</t>
        </is>
      </c>
      <c r="W55" s="24" t="inlineStr">
        <is>
          <t>2025-01-09 10:55:00</t>
        </is>
      </c>
      <c r="X55" s="199" t="n">
        <v>45666.46805555555</v>
      </c>
      <c r="Y55" s="24" t="n"/>
      <c r="Z55" s="24" t="n">
        <v>0.3</v>
      </c>
      <c r="AA55" s="24" t="n"/>
      <c r="AB55" s="24" t="inlineStr">
        <is>
          <t>到場處理</t>
        </is>
      </c>
      <c r="AC55" s="26" t="inlineStr">
        <is>
          <t>PMQ1</t>
        </is>
      </c>
      <c r="AD55" s="24" t="inlineStr">
        <is>
          <t>O</t>
        </is>
      </c>
      <c r="AE55" s="24" t="n"/>
      <c r="AF55" s="24" t="n"/>
      <c r="AG55" s="24" t="n"/>
      <c r="AH55" s="24" t="n"/>
      <c r="AI55" s="24" t="n"/>
      <c r="AJ55" s="24" t="n"/>
      <c r="AK55" s="24" t="inlineStr">
        <is>
          <t>O</t>
        </is>
      </c>
      <c r="AL55" s="304">
        <f>DATEVALUE(TEXT(I55, "yyyy/mm/dd"))</f>
        <v/>
      </c>
      <c r="AM55" s="108">
        <f>DATEVALUE(TEXT(X55, "yyyy/mm/dd"))</f>
        <v/>
      </c>
    </row>
    <row r="56" ht="21.6" customHeight="1" s="127">
      <c r="A56" s="21" t="n">
        <v>55</v>
      </c>
      <c r="B56" s="21" t="inlineStr">
        <is>
          <t>服務</t>
        </is>
      </c>
      <c r="C56" s="21" t="n">
        <v>2025011398</v>
      </c>
      <c r="D56" s="21" t="n"/>
      <c r="E56" s="21" t="n"/>
      <c r="F56" s="21" t="n">
        <v>2543</v>
      </c>
      <c r="G56" s="21" t="inlineStr">
        <is>
          <t>三重大仁店</t>
        </is>
      </c>
      <c r="H56" s="21" t="inlineStr">
        <is>
          <t>新北市三重區</t>
        </is>
      </c>
      <c r="I56" s="21" t="n"/>
      <c r="J56" s="21" t="n"/>
      <c r="K56" s="21" t="n"/>
      <c r="L56" s="21" t="n"/>
      <c r="M56" s="22" t="n"/>
      <c r="N56" s="21" t="n"/>
      <c r="O56" s="22" t="n"/>
      <c r="P56" s="23" t="n"/>
      <c r="Q56" s="21" t="inlineStr">
        <is>
          <t>THILF02543</t>
        </is>
      </c>
      <c r="R56" s="21" t="inlineStr">
        <is>
          <t>新北一</t>
        </is>
      </c>
      <c r="S56" s="21" t="inlineStr">
        <is>
          <t>吳宗鴻</t>
        </is>
      </c>
      <c r="T56" s="21" t="n">
        <v>1</v>
      </c>
      <c r="U56" s="21" t="inlineStr">
        <is>
          <t>已完工</t>
        </is>
      </c>
      <c r="V56" s="21" t="inlineStr">
        <is>
          <t>2025-01-09 11:53:32</t>
        </is>
      </c>
      <c r="W56" s="21" t="inlineStr">
        <is>
          <t>2025-01-09 11:30:00</t>
        </is>
      </c>
      <c r="X56" s="128" t="n">
        <v>45666.49513888889</v>
      </c>
      <c r="Y56" s="21" t="n"/>
      <c r="Z56" s="21" t="n">
        <v>0.4</v>
      </c>
      <c r="AA56" s="21" t="n"/>
      <c r="AB56" s="21" t="inlineStr">
        <is>
          <t>到場處理</t>
        </is>
      </c>
      <c r="AC56" s="23" t="inlineStr">
        <is>
          <t>PMQ1</t>
        </is>
      </c>
      <c r="AD56" s="21" t="inlineStr">
        <is>
          <t>O</t>
        </is>
      </c>
      <c r="AE56" s="21" t="n"/>
      <c r="AF56" s="21" t="n"/>
      <c r="AG56" s="21" t="n"/>
      <c r="AH56" s="21" t="n"/>
      <c r="AI56" s="21" t="n"/>
      <c r="AJ56" s="21" t="n"/>
      <c r="AK56" s="21" t="inlineStr">
        <is>
          <t>O</t>
        </is>
      </c>
      <c r="AL56" s="304">
        <f>DATEVALUE(TEXT(I56, "yyyy/mm/dd"))</f>
        <v/>
      </c>
      <c r="AM56" s="108">
        <f>DATEVALUE(TEXT(X56, "yyyy/mm/dd"))</f>
        <v/>
      </c>
    </row>
    <row r="57" ht="21.6" customHeight="1" s="127">
      <c r="A57" s="24" t="n">
        <v>56</v>
      </c>
      <c r="B57" s="24" t="inlineStr">
        <is>
          <t>維修</t>
        </is>
      </c>
      <c r="C57" s="24" t="n">
        <v>2025011409</v>
      </c>
      <c r="D57" s="24" t="inlineStr">
        <is>
          <t>14163114010901</t>
        </is>
      </c>
      <c r="E57" s="24" t="inlineStr">
        <is>
          <t>一般件</t>
        </is>
      </c>
      <c r="F57" s="24" t="n">
        <v>4163</v>
      </c>
      <c r="G57" s="24" t="inlineStr">
        <is>
          <t>新莊中泉店</t>
        </is>
      </c>
      <c r="H57" s="24" t="inlineStr">
        <is>
          <t>新北市新莊區</t>
        </is>
      </c>
      <c r="I57" s="24" t="inlineStr">
        <is>
          <t>2025-01-09 13:13:28</t>
        </is>
      </c>
      <c r="J57" s="24" t="inlineStr">
        <is>
          <t>星期四</t>
        </is>
      </c>
      <c r="K57" s="24" t="inlineStr">
        <is>
          <t>下午</t>
        </is>
      </c>
      <c r="L57" s="24" t="inlineStr">
        <is>
          <t>HL23</t>
        </is>
      </c>
      <c r="M57" s="25" t="inlineStr">
        <is>
          <t>HL-TM主機</t>
        </is>
      </c>
      <c r="N57" s="24" t="n">
        <v>2307</v>
      </c>
      <c r="O57" s="25" t="inlineStr">
        <is>
          <t>觸控不良(游標偏移)</t>
        </is>
      </c>
      <c r="P57" s="26" t="inlineStr">
        <is>
          <t>TM1(TCX800)在載具畫面點選無反應，已有協助校正後好一陣子又在發生無法點選問題，請台芝到店協助</t>
        </is>
      </c>
      <c r="Q57" s="24" t="inlineStr">
        <is>
          <t>THILF04163</t>
        </is>
      </c>
      <c r="R57" s="24" t="inlineStr">
        <is>
          <t>新北一</t>
        </is>
      </c>
      <c r="S57" s="24" t="inlineStr">
        <is>
          <t>湯家瑋</t>
        </is>
      </c>
      <c r="T57" s="24" t="n">
        <v>1</v>
      </c>
      <c r="U57" s="24" t="inlineStr">
        <is>
          <t>已完工</t>
        </is>
      </c>
      <c r="V57" s="24" t="inlineStr">
        <is>
          <t>2025-01-09 13:14:38</t>
        </is>
      </c>
      <c r="W57" s="24" t="inlineStr">
        <is>
          <t>2025-01-09 14:30:00</t>
        </is>
      </c>
      <c r="X57" s="199" t="n">
        <v>45666.64583333334</v>
      </c>
      <c r="Y57" s="24" t="inlineStr">
        <is>
          <t>2025-01-10 17:14:00</t>
        </is>
      </c>
      <c r="Z57" s="24" t="n">
        <v>1</v>
      </c>
      <c r="AA57" s="24" t="n"/>
      <c r="AB57" s="24" t="inlineStr">
        <is>
          <t>到場處理</t>
        </is>
      </c>
      <c r="AC57" s="26" t="inlineStr">
        <is>
          <t xml:space="preserve">清潔螢幕 執行校正 </t>
        </is>
      </c>
      <c r="AD57" s="24" t="n"/>
      <c r="AE57" s="24" t="n"/>
      <c r="AF57" s="24" t="n"/>
      <c r="AG57" s="24" t="n"/>
      <c r="AH57" s="24" t="n"/>
      <c r="AI57" s="24" t="n"/>
      <c r="AJ57" s="24" t="n"/>
      <c r="AK57" s="24" t="inlineStr">
        <is>
          <t>O</t>
        </is>
      </c>
      <c r="AL57" s="304">
        <f>DATEVALUE(TEXT(I57, "yyyy/mm/dd"))</f>
        <v/>
      </c>
      <c r="AM57" s="108">
        <f>DATEVALUE(TEXT(X57, "yyyy/mm/dd"))</f>
        <v/>
      </c>
    </row>
    <row r="58" ht="21.6" customHeight="1" s="127">
      <c r="A58" s="21" t="n">
        <v>57</v>
      </c>
      <c r="B58" s="21" t="inlineStr">
        <is>
          <t>維修</t>
        </is>
      </c>
      <c r="C58" s="21" t="n">
        <v>2025011415</v>
      </c>
      <c r="D58" s="21" t="inlineStr">
        <is>
          <t>12995114010901</t>
        </is>
      </c>
      <c r="E58" s="21" t="inlineStr">
        <is>
          <t>急修件</t>
        </is>
      </c>
      <c r="F58" s="21" t="n">
        <v>2995</v>
      </c>
      <c r="G58" s="21" t="inlineStr">
        <is>
          <t>板橋湳雅夜市</t>
        </is>
      </c>
      <c r="H58" s="21" t="inlineStr">
        <is>
          <t>新北市板橋區</t>
        </is>
      </c>
      <c r="I58" s="21" t="inlineStr">
        <is>
          <t>2025-01-09 13:47:40</t>
        </is>
      </c>
      <c r="J58" s="21" t="inlineStr">
        <is>
          <t>星期四</t>
        </is>
      </c>
      <c r="K58" s="21" t="inlineStr">
        <is>
          <t>下午</t>
        </is>
      </c>
      <c r="L58" s="21" t="inlineStr">
        <is>
          <t>HL24</t>
        </is>
      </c>
      <c r="M58" s="22" t="inlineStr">
        <is>
          <t>HL-SC主機</t>
        </is>
      </c>
      <c r="N58" s="21" t="n">
        <v>2401</v>
      </c>
      <c r="O58" s="22" t="inlineStr">
        <is>
          <t>當機/自動開關機</t>
        </is>
      </c>
      <c r="P58" s="23" t="inlineStr">
        <is>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is>
      </c>
      <c r="Q58" s="21" t="inlineStr">
        <is>
          <t>THILF02995</t>
        </is>
      </c>
      <c r="R58" s="21" t="inlineStr">
        <is>
          <t>新北一</t>
        </is>
      </c>
      <c r="S58" s="21" t="inlineStr">
        <is>
          <t>狄澤洋</t>
        </is>
      </c>
      <c r="T58" s="21" t="n">
        <v>1</v>
      </c>
      <c r="U58" s="21" t="inlineStr">
        <is>
          <t>已完工</t>
        </is>
      </c>
      <c r="V58" s="21" t="inlineStr">
        <is>
          <t>2025-01-09 13:51:19</t>
        </is>
      </c>
      <c r="W58" s="21" t="inlineStr">
        <is>
          <t>2025-01-09 16:38:00</t>
        </is>
      </c>
      <c r="X58" s="128" t="n">
        <v>45666.7125</v>
      </c>
      <c r="Y58" s="21" t="inlineStr">
        <is>
          <t>2025-01-09 19:51:00</t>
        </is>
      </c>
      <c r="Z58" s="21" t="n">
        <v>0.5</v>
      </c>
      <c r="AA58" s="21" t="n"/>
      <c r="AB58" s="21" t="inlineStr">
        <is>
          <t>到場處理</t>
        </is>
      </c>
      <c r="AC58" s="23" t="inlineStr">
        <is>
          <t>SC網路線故障，更換線路後測試正常</t>
        </is>
      </c>
      <c r="AD58" s="21" t="n"/>
      <c r="AE58" s="21" t="n"/>
      <c r="AF58" s="21" t="n"/>
      <c r="AG58" s="21" t="n"/>
      <c r="AH58" s="21" t="n"/>
      <c r="AI58" s="21" t="n"/>
      <c r="AJ58" s="21" t="n"/>
      <c r="AK58" s="21" t="inlineStr">
        <is>
          <t>O</t>
        </is>
      </c>
      <c r="AL58" s="304">
        <f>DATEVALUE(TEXT(I58, "yyyy/mm/dd"))</f>
        <v/>
      </c>
      <c r="AM58" s="108">
        <f>DATEVALUE(TEXT(X58, "yyyy/mm/dd"))</f>
        <v/>
      </c>
    </row>
    <row r="59" ht="21.6" customHeight="1" s="127">
      <c r="A59" s="24" t="n">
        <v>58</v>
      </c>
      <c r="B59" s="24" t="inlineStr">
        <is>
          <t>服務</t>
        </is>
      </c>
      <c r="C59" s="24" t="n">
        <v>2025011427</v>
      </c>
      <c r="D59" s="24" t="n"/>
      <c r="E59" s="24" t="n"/>
      <c r="F59" s="24" t="n">
        <v>2209</v>
      </c>
      <c r="G59" s="24" t="inlineStr">
        <is>
          <t>北縣重強店</t>
        </is>
      </c>
      <c r="H59" s="24" t="inlineStr">
        <is>
          <t>新北市三重區</t>
        </is>
      </c>
      <c r="I59" s="24" t="n"/>
      <c r="J59" s="24" t="n"/>
      <c r="K59" s="24" t="n"/>
      <c r="L59" s="24" t="n"/>
      <c r="M59" s="25" t="n"/>
      <c r="N59" s="24" t="n"/>
      <c r="O59" s="25" t="n"/>
      <c r="P59" s="26" t="n"/>
      <c r="Q59" s="24" t="inlineStr">
        <is>
          <t>THILF02209</t>
        </is>
      </c>
      <c r="R59" s="24" t="inlineStr">
        <is>
          <t>新北一</t>
        </is>
      </c>
      <c r="S59" s="24" t="inlineStr">
        <is>
          <t>吳宗鴻</t>
        </is>
      </c>
      <c r="T59" s="24" t="n">
        <v>1</v>
      </c>
      <c r="U59" s="24" t="inlineStr">
        <is>
          <t>已完工</t>
        </is>
      </c>
      <c r="V59" s="24" t="inlineStr">
        <is>
          <t>2025-01-09 15:02:00</t>
        </is>
      </c>
      <c r="W59" s="24" t="inlineStr">
        <is>
          <t>2025-01-09 14:35:00</t>
        </is>
      </c>
      <c r="X59" s="199" t="n">
        <v>45666.62569444445</v>
      </c>
      <c r="Y59" s="24" t="n"/>
      <c r="Z59" s="24" t="n">
        <v>0.4</v>
      </c>
      <c r="AA59" s="24" t="n"/>
      <c r="AB59" s="24" t="inlineStr">
        <is>
          <t>到場處理</t>
        </is>
      </c>
      <c r="AC59" s="26" t="inlineStr">
        <is>
          <t>PMQ1</t>
        </is>
      </c>
      <c r="AD59" s="24" t="inlineStr">
        <is>
          <t>O</t>
        </is>
      </c>
      <c r="AE59" s="24" t="n"/>
      <c r="AF59" s="24" t="n"/>
      <c r="AG59" s="24" t="n"/>
      <c r="AH59" s="24" t="n"/>
      <c r="AI59" s="24" t="n"/>
      <c r="AJ59" s="24" t="n"/>
      <c r="AK59" s="24" t="inlineStr">
        <is>
          <t>O</t>
        </is>
      </c>
      <c r="AL59" s="304">
        <f>DATEVALUE(TEXT(I59, "yyyy/mm/dd"))</f>
        <v/>
      </c>
      <c r="AM59" s="108">
        <f>DATEVALUE(TEXT(X59, "yyyy/mm/dd"))</f>
        <v/>
      </c>
    </row>
    <row r="60" ht="21.6" customHeight="1" s="127">
      <c r="A60" s="21" t="n">
        <v>59</v>
      </c>
      <c r="B60" s="21" t="inlineStr">
        <is>
          <t>服務</t>
        </is>
      </c>
      <c r="C60" s="21" t="n">
        <v>2025011436</v>
      </c>
      <c r="D60" s="21" t="n"/>
      <c r="E60" s="21" t="n"/>
      <c r="F60" s="21" t="n">
        <v>4539</v>
      </c>
      <c r="G60" s="21" t="inlineStr">
        <is>
          <t>三重自信店</t>
        </is>
      </c>
      <c r="H60" s="21" t="inlineStr">
        <is>
          <t>新北市三重區</t>
        </is>
      </c>
      <c r="I60" s="21" t="n"/>
      <c r="J60" s="21" t="n"/>
      <c r="K60" s="21" t="n"/>
      <c r="L60" s="21" t="n"/>
      <c r="M60" s="22" t="n"/>
      <c r="N60" s="21" t="n"/>
      <c r="O60" s="22" t="n"/>
      <c r="P60" s="23" t="n"/>
      <c r="Q60" s="21" t="inlineStr">
        <is>
          <t>THILF04539</t>
        </is>
      </c>
      <c r="R60" s="21" t="inlineStr">
        <is>
          <t>新北一</t>
        </is>
      </c>
      <c r="S60" s="21" t="inlineStr">
        <is>
          <t>吳宗鴻</t>
        </is>
      </c>
      <c r="T60" s="21" t="n">
        <v>1</v>
      </c>
      <c r="U60" s="21" t="inlineStr">
        <is>
          <t>已完工</t>
        </is>
      </c>
      <c r="V60" s="21" t="inlineStr">
        <is>
          <t>2025-01-09 15:29:24</t>
        </is>
      </c>
      <c r="W60" s="21" t="inlineStr">
        <is>
          <t>2025-01-09 15:10:00</t>
        </is>
      </c>
      <c r="X60" s="128" t="n">
        <v>45666.64444444444</v>
      </c>
      <c r="Y60" s="21" t="n"/>
      <c r="Z60" s="21" t="n">
        <v>0.3</v>
      </c>
      <c r="AA60" s="21" t="n"/>
      <c r="AB60" s="21" t="inlineStr">
        <is>
          <t>到場處理</t>
        </is>
      </c>
      <c r="AC60" s="23" t="inlineStr">
        <is>
          <t>PMQ1</t>
        </is>
      </c>
      <c r="AD60" s="21" t="inlineStr">
        <is>
          <t>O</t>
        </is>
      </c>
      <c r="AE60" s="21" t="n"/>
      <c r="AF60" s="21" t="n"/>
      <c r="AG60" s="21" t="n"/>
      <c r="AH60" s="21" t="n"/>
      <c r="AI60" s="21" t="n"/>
      <c r="AJ60" s="21" t="n"/>
      <c r="AK60" s="21" t="inlineStr">
        <is>
          <t>O</t>
        </is>
      </c>
      <c r="AL60" s="304">
        <f>DATEVALUE(TEXT(I60, "yyyy/mm/dd"))</f>
        <v/>
      </c>
      <c r="AM60" s="108">
        <f>DATEVALUE(TEXT(X60, "yyyy/mm/dd"))</f>
        <v/>
      </c>
    </row>
    <row r="61" ht="21.6" customHeight="1" s="127">
      <c r="A61" s="24" t="n">
        <v>60</v>
      </c>
      <c r="B61" s="24" t="inlineStr">
        <is>
          <t>服務</t>
        </is>
      </c>
      <c r="C61" s="24" t="n">
        <v>2025011450</v>
      </c>
      <c r="D61" s="24" t="n"/>
      <c r="E61" s="24" t="n"/>
      <c r="F61" s="24" t="n">
        <v>4163</v>
      </c>
      <c r="G61" s="24" t="inlineStr">
        <is>
          <t>新莊中泉店</t>
        </is>
      </c>
      <c r="H61" s="24" t="inlineStr">
        <is>
          <t>新北市新莊區</t>
        </is>
      </c>
      <c r="I61" s="24" t="n"/>
      <c r="J61" s="24" t="n"/>
      <c r="K61" s="24" t="n"/>
      <c r="L61" s="24" t="n"/>
      <c r="M61" s="25" t="n"/>
      <c r="N61" s="24" t="n"/>
      <c r="O61" s="25" t="n"/>
      <c r="P61" s="26" t="n"/>
      <c r="Q61" s="24" t="inlineStr">
        <is>
          <t>THILF04163</t>
        </is>
      </c>
      <c r="R61" s="24" t="inlineStr">
        <is>
          <t>新北一</t>
        </is>
      </c>
      <c r="S61" s="24" t="inlineStr">
        <is>
          <t>湯家瑋</t>
        </is>
      </c>
      <c r="T61" s="24" t="n">
        <v>1</v>
      </c>
      <c r="U61" s="24" t="inlineStr">
        <is>
          <t>已完工</t>
        </is>
      </c>
      <c r="V61" s="24" t="inlineStr">
        <is>
          <t>2025-01-09 15:48:34</t>
        </is>
      </c>
      <c r="W61" s="24" t="inlineStr">
        <is>
          <t>2025-01-09 15:30:00</t>
        </is>
      </c>
      <c r="X61" s="199" t="n">
        <v>45666.65625</v>
      </c>
      <c r="Y61" s="24" t="n"/>
      <c r="Z61" s="24" t="n">
        <v>0.3</v>
      </c>
      <c r="AA61" s="24" t="n"/>
      <c r="AB61" s="24" t="inlineStr">
        <is>
          <t>到場處理</t>
        </is>
      </c>
      <c r="AC61" s="26" t="inlineStr">
        <is>
          <t>PMQ1</t>
        </is>
      </c>
      <c r="AD61" s="24" t="inlineStr">
        <is>
          <t>O</t>
        </is>
      </c>
      <c r="AE61" s="24" t="n"/>
      <c r="AF61" s="24" t="n"/>
      <c r="AG61" s="24" t="n"/>
      <c r="AH61" s="24" t="n"/>
      <c r="AI61" s="24" t="n"/>
      <c r="AJ61" s="24" t="n"/>
      <c r="AK61" s="24" t="inlineStr">
        <is>
          <t>O</t>
        </is>
      </c>
      <c r="AL61" s="304">
        <f>DATEVALUE(TEXT(I61, "yyyy/mm/dd"))</f>
        <v/>
      </c>
      <c r="AM61" s="108">
        <f>DATEVALUE(TEXT(X61, "yyyy/mm/dd"))</f>
        <v/>
      </c>
    </row>
    <row r="62" ht="21.6" customHeight="1" s="127">
      <c r="A62" s="21" t="n">
        <v>61</v>
      </c>
      <c r="B62" s="21" t="inlineStr">
        <is>
          <t>服務</t>
        </is>
      </c>
      <c r="C62" s="21" t="n">
        <v>2025011466</v>
      </c>
      <c r="D62" s="21" t="n"/>
      <c r="E62" s="21" t="n"/>
      <c r="F62" s="21" t="inlineStr">
        <is>
          <t>D024</t>
        </is>
      </c>
      <c r="G62" s="21" t="inlineStr">
        <is>
          <t>三重三民店</t>
        </is>
      </c>
      <c r="H62" s="21" t="inlineStr">
        <is>
          <t>新北市三重區</t>
        </is>
      </c>
      <c r="I62" s="21" t="n"/>
      <c r="J62" s="21" t="n"/>
      <c r="K62" s="21" t="n"/>
      <c r="L62" s="21" t="n"/>
      <c r="M62" s="22" t="n"/>
      <c r="N62" s="21" t="n"/>
      <c r="O62" s="22" t="n"/>
      <c r="P62" s="23" t="n"/>
      <c r="Q62" s="21" t="inlineStr">
        <is>
          <t>THILF0D024</t>
        </is>
      </c>
      <c r="R62" s="21" t="inlineStr">
        <is>
          <t>新北一</t>
        </is>
      </c>
      <c r="S62" s="21" t="inlineStr">
        <is>
          <t>吳宗鴻</t>
        </is>
      </c>
      <c r="T62" s="21" t="n">
        <v>1</v>
      </c>
      <c r="U62" s="21" t="inlineStr">
        <is>
          <t>已完工</t>
        </is>
      </c>
      <c r="V62" s="21" t="inlineStr">
        <is>
          <t>2025-01-09 16:36:06</t>
        </is>
      </c>
      <c r="W62" s="21" t="inlineStr">
        <is>
          <t>2025-01-09 16:15:00</t>
        </is>
      </c>
      <c r="X62" s="128" t="n">
        <v>45666.69097222222</v>
      </c>
      <c r="Y62" s="21" t="n"/>
      <c r="Z62" s="21" t="n">
        <v>0.3</v>
      </c>
      <c r="AA62" s="21" t="n"/>
      <c r="AB62" s="21" t="inlineStr">
        <is>
          <t>到場處理</t>
        </is>
      </c>
      <c r="AC62" s="23" t="inlineStr">
        <is>
          <t>PMQ1</t>
        </is>
      </c>
      <c r="AD62" s="21" t="inlineStr">
        <is>
          <t>O</t>
        </is>
      </c>
      <c r="AE62" s="21" t="n"/>
      <c r="AF62" s="21" t="n"/>
      <c r="AG62" s="21" t="n"/>
      <c r="AH62" s="21" t="n"/>
      <c r="AI62" s="21" t="n"/>
      <c r="AJ62" s="21" t="n"/>
      <c r="AK62" s="21" t="inlineStr">
        <is>
          <t>O</t>
        </is>
      </c>
      <c r="AL62" s="304">
        <f>DATEVALUE(TEXT(I62, "yyyy/mm/dd"))</f>
        <v/>
      </c>
      <c r="AM62" s="108">
        <f>DATEVALUE(TEXT(X62, "yyyy/mm/dd"))</f>
        <v/>
      </c>
    </row>
    <row r="63" ht="21.6" customHeight="1" s="127">
      <c r="A63" s="24" t="n">
        <v>62</v>
      </c>
      <c r="B63" s="24" t="inlineStr">
        <is>
          <t>服務</t>
        </is>
      </c>
      <c r="C63" s="24" t="n">
        <v>2025011473</v>
      </c>
      <c r="D63" s="24" t="n"/>
      <c r="E63" s="24" t="n"/>
      <c r="F63" s="24" t="n">
        <v>3676</v>
      </c>
      <c r="G63" s="24" t="inlineStr">
        <is>
          <t>三重田心店</t>
        </is>
      </c>
      <c r="H63" s="24" t="inlineStr">
        <is>
          <t>新北市三重區</t>
        </is>
      </c>
      <c r="I63" s="24" t="n"/>
      <c r="J63" s="24" t="n"/>
      <c r="K63" s="24" t="n"/>
      <c r="L63" s="24" t="n"/>
      <c r="M63" s="25" t="n"/>
      <c r="N63" s="24" t="n"/>
      <c r="O63" s="25" t="n"/>
      <c r="P63" s="26" t="n"/>
      <c r="Q63" s="24" t="inlineStr">
        <is>
          <t>THILF03676</t>
        </is>
      </c>
      <c r="R63" s="24" t="inlineStr">
        <is>
          <t>新北一</t>
        </is>
      </c>
      <c r="S63" s="24" t="inlineStr">
        <is>
          <t>吳宗鴻</t>
        </is>
      </c>
      <c r="T63" s="24" t="n">
        <v>1</v>
      </c>
      <c r="U63" s="24" t="inlineStr">
        <is>
          <t>已完工</t>
        </is>
      </c>
      <c r="V63" s="24" t="inlineStr">
        <is>
          <t>2025-01-09 17:00:15</t>
        </is>
      </c>
      <c r="W63" s="24" t="inlineStr">
        <is>
          <t>2025-01-09 16:39:00</t>
        </is>
      </c>
      <c r="X63" s="199" t="n">
        <v>45666.70763888889</v>
      </c>
      <c r="Y63" s="24" t="n"/>
      <c r="Z63" s="24" t="n">
        <v>0.3</v>
      </c>
      <c r="AA63" s="24" t="n"/>
      <c r="AB63" s="24" t="inlineStr">
        <is>
          <t>到場處理</t>
        </is>
      </c>
      <c r="AC63" s="26" t="inlineStr">
        <is>
          <t>PMQ1</t>
        </is>
      </c>
      <c r="AD63" s="24" t="inlineStr">
        <is>
          <t>O</t>
        </is>
      </c>
      <c r="AE63" s="24" t="n"/>
      <c r="AF63" s="24" t="n"/>
      <c r="AG63" s="24" t="n"/>
      <c r="AH63" s="24" t="n"/>
      <c r="AI63" s="24" t="n"/>
      <c r="AJ63" s="24" t="n"/>
      <c r="AK63" s="24" t="inlineStr">
        <is>
          <t>O</t>
        </is>
      </c>
      <c r="AL63" s="304">
        <f>DATEVALUE(TEXT(I63, "yyyy/mm/dd"))</f>
        <v/>
      </c>
      <c r="AM63" s="108">
        <f>DATEVALUE(TEXT(X63, "yyyy/mm/dd"))</f>
        <v/>
      </c>
    </row>
    <row r="64" ht="21.6" customHeight="1" s="127">
      <c r="A64" s="21" t="n">
        <v>63</v>
      </c>
      <c r="B64" s="21" t="inlineStr">
        <is>
          <t>維修</t>
        </is>
      </c>
      <c r="C64" s="21" t="n">
        <v>2025011486</v>
      </c>
      <c r="D64" s="21" t="inlineStr">
        <is>
          <t>E3818114011001</t>
        </is>
      </c>
      <c r="E64" s="21" t="inlineStr">
        <is>
          <t>一般件</t>
        </is>
      </c>
      <c r="F64" s="21" t="n">
        <v>3818</v>
      </c>
      <c r="G64" s="21" t="inlineStr">
        <is>
          <t>板橋漢江店</t>
        </is>
      </c>
      <c r="H64" s="21" t="inlineStr">
        <is>
          <t>新北市板橋區</t>
        </is>
      </c>
      <c r="I64" s="21" t="inlineStr">
        <is>
          <t>2025-01-10 08:20:38</t>
        </is>
      </c>
      <c r="J64" s="21" t="inlineStr">
        <is>
          <t>星期五</t>
        </is>
      </c>
      <c r="K64" s="21" t="inlineStr">
        <is>
          <t>上午</t>
        </is>
      </c>
      <c r="L64" s="21" t="inlineStr">
        <is>
          <t>HLF2</t>
        </is>
      </c>
      <c r="M64" s="22" t="inlineStr">
        <is>
          <t>HL-CCD掃描器(TM)</t>
        </is>
      </c>
      <c r="N64" s="21" t="inlineStr">
        <is>
          <t>F201</t>
        </is>
      </c>
      <c r="O64" s="22" t="inlineStr">
        <is>
          <t>掃描無反應或感應不良</t>
        </is>
      </c>
      <c r="P64" s="23" t="inlineStr">
        <is>
          <t>門市反應TM1 CCD掃描器(HC56II-TR、HC76-TR)刷讀所有條碼都很難刷讀，有亮燈有嗶聲，已有操作掃描器校正仍異常...須請台芝到店協助(1.掃描器感應不良,刷10次至少5次無反應2.刷了商品有逼聲,但TM沒顯示,造成門市損失)</t>
        </is>
      </c>
      <c r="Q64" s="21" t="inlineStr">
        <is>
          <t>THILF03818</t>
        </is>
      </c>
      <c r="R64" s="21" t="inlineStr">
        <is>
          <t>新北一</t>
        </is>
      </c>
      <c r="S64" s="21" t="inlineStr">
        <is>
          <t>狄澤洋</t>
        </is>
      </c>
      <c r="T64" s="21" t="n">
        <v>1</v>
      </c>
      <c r="U64" s="21" t="inlineStr">
        <is>
          <t>已完工</t>
        </is>
      </c>
      <c r="V64" s="21" t="inlineStr">
        <is>
          <t>2025-01-10 09:12:49</t>
        </is>
      </c>
      <c r="W64" s="21" t="inlineStr">
        <is>
          <t>2025-01-10 16:40:00</t>
        </is>
      </c>
      <c r="X64" s="128" t="n">
        <v>45667.75</v>
      </c>
      <c r="Y64" s="21" t="inlineStr">
        <is>
          <t>2025-01-13 13:12:00</t>
        </is>
      </c>
      <c r="Z64" s="21" t="n">
        <v>1.3</v>
      </c>
      <c r="AA64" s="21" t="n"/>
      <c r="AB64" s="21" t="inlineStr">
        <is>
          <t>到場處理</t>
        </is>
      </c>
      <c r="AC64" s="23" t="inlineStr">
        <is>
          <t>更換掃槍
換上：8119012411
換下：8119006717</t>
        </is>
      </c>
      <c r="AD64" s="21" t="n"/>
      <c r="AE64" s="21" t="n"/>
      <c r="AF64" s="21" t="n"/>
      <c r="AG64" s="21" t="n"/>
      <c r="AH64" s="21" t="n"/>
      <c r="AI64" s="21" t="n"/>
      <c r="AJ64" s="21" t="n"/>
      <c r="AK64" s="21" t="inlineStr">
        <is>
          <t>O</t>
        </is>
      </c>
      <c r="AL64" s="304">
        <f>DATEVALUE(TEXT(I64, "yyyy/mm/dd"))</f>
        <v/>
      </c>
      <c r="AM64" s="108">
        <f>DATEVALUE(TEXT(X64, "yyyy/mm/dd"))</f>
        <v/>
      </c>
    </row>
    <row r="65" ht="21.6" customHeight="1" s="127">
      <c r="A65" s="24" t="n">
        <v>64</v>
      </c>
      <c r="B65" s="24" t="inlineStr">
        <is>
          <t>維修</t>
        </is>
      </c>
      <c r="C65" s="24" t="n">
        <v>2025011487</v>
      </c>
      <c r="D65" s="24" t="inlineStr">
        <is>
          <t>13818114011001</t>
        </is>
      </c>
      <c r="E65" s="24" t="inlineStr">
        <is>
          <t>一般件</t>
        </is>
      </c>
      <c r="F65" s="24" t="n">
        <v>3818</v>
      </c>
      <c r="G65" s="24" t="inlineStr">
        <is>
          <t>板橋漢江店</t>
        </is>
      </c>
      <c r="H65" s="24" t="inlineStr">
        <is>
          <t>新北市板橋區</t>
        </is>
      </c>
      <c r="I65" s="24" t="inlineStr">
        <is>
          <t>2025-01-10 09:13:04</t>
        </is>
      </c>
      <c r="J65" s="24" t="inlineStr">
        <is>
          <t>星期五</t>
        </is>
      </c>
      <c r="K65" s="24" t="inlineStr">
        <is>
          <t>上午</t>
        </is>
      </c>
      <c r="L65" s="24" t="inlineStr">
        <is>
          <t>HLF2</t>
        </is>
      </c>
      <c r="M65" s="25" t="inlineStr">
        <is>
          <t>HL-CCD掃描器(TM)</t>
        </is>
      </c>
      <c r="N65" s="24" t="inlineStr">
        <is>
          <t>F201</t>
        </is>
      </c>
      <c r="O65" s="25" t="inlineStr">
        <is>
          <t>掃描無反應或感應不良</t>
        </is>
      </c>
      <c r="P65" s="26" t="inlineStr">
        <is>
          <t>門市反應TM2 CCD掃描器(HC56II-TR、HC76-TR)刷讀所有條碼都很難刷讀，有亮燈有嗶聲，已有操作掃描器校正仍異常...須請台芝到店協助</t>
        </is>
      </c>
      <c r="Q65" s="24" t="inlineStr">
        <is>
          <t>THILF03818</t>
        </is>
      </c>
      <c r="R65" s="24" t="inlineStr">
        <is>
          <t>新北一</t>
        </is>
      </c>
      <c r="S65" s="24" t="inlineStr">
        <is>
          <t>狄澤洋</t>
        </is>
      </c>
      <c r="T65" s="24" t="n">
        <v>1</v>
      </c>
      <c r="U65" s="24" t="inlineStr">
        <is>
          <t>已完工</t>
        </is>
      </c>
      <c r="V65" s="24" t="inlineStr">
        <is>
          <t>2025-01-10 09:13:49</t>
        </is>
      </c>
      <c r="W65" s="24" t="inlineStr">
        <is>
          <t>2025-01-10 16:40:00</t>
        </is>
      </c>
      <c r="X65" s="199" t="n">
        <v>45667.75</v>
      </c>
      <c r="Y65" s="24" t="inlineStr">
        <is>
          <t>2025-01-13 13:13:00</t>
        </is>
      </c>
      <c r="Z65" s="24" t="n">
        <v>1.3</v>
      </c>
      <c r="AA65" s="24" t="n"/>
      <c r="AB65" s="24" t="inlineStr">
        <is>
          <t>到場處理</t>
        </is>
      </c>
      <c r="AC65" s="26" t="inlineStr">
        <is>
          <t>更換掃槍
換上：8119012464
換下：8119011844</t>
        </is>
      </c>
      <c r="AD65" s="24" t="n"/>
      <c r="AE65" s="24" t="n"/>
      <c r="AF65" s="24" t="n"/>
      <c r="AG65" s="24" t="n"/>
      <c r="AH65" s="24" t="n"/>
      <c r="AI65" s="24" t="n"/>
      <c r="AJ65" s="24" t="n"/>
      <c r="AK65" s="24" t="inlineStr">
        <is>
          <t>O</t>
        </is>
      </c>
      <c r="AL65" s="304">
        <f>DATEVALUE(TEXT(I65, "yyyy/mm/dd"))</f>
        <v/>
      </c>
      <c r="AM65" s="108">
        <f>DATEVALUE(TEXT(X65, "yyyy/mm/dd"))</f>
        <v/>
      </c>
    </row>
    <row r="66" ht="21.6" customHeight="1" s="127">
      <c r="A66" s="21" t="n">
        <v>65</v>
      </c>
      <c r="B66" s="21" t="inlineStr">
        <is>
          <t>維修</t>
        </is>
      </c>
      <c r="C66" s="21" t="n">
        <v>2025011488</v>
      </c>
      <c r="D66" s="21" t="inlineStr">
        <is>
          <t>13399114011001</t>
        </is>
      </c>
      <c r="E66" s="21" t="inlineStr">
        <is>
          <t>一般件</t>
        </is>
      </c>
      <c r="F66" s="21" t="n">
        <v>3399</v>
      </c>
      <c r="G66" s="21" t="inlineStr">
        <is>
          <t>板橋藝文中心</t>
        </is>
      </c>
      <c r="H66" s="21" t="inlineStr">
        <is>
          <t>新北市板橋區</t>
        </is>
      </c>
      <c r="I66" s="21" t="inlineStr">
        <is>
          <t>2025-01-10 09:13:56</t>
        </is>
      </c>
      <c r="J66" s="21" t="inlineStr">
        <is>
          <t>星期五</t>
        </is>
      </c>
      <c r="K66" s="21" t="inlineStr">
        <is>
          <t>上午</t>
        </is>
      </c>
      <c r="L66" s="21" t="inlineStr">
        <is>
          <t>HLD3</t>
        </is>
      </c>
      <c r="M66" s="22" t="inlineStr">
        <is>
          <t>HL-熱感發票機</t>
        </is>
      </c>
      <c r="N66" s="21" t="inlineStr">
        <is>
          <t>D305</t>
        </is>
      </c>
      <c r="O66" s="22" t="inlineStr">
        <is>
          <t>無電源反應、無法開機</t>
        </is>
      </c>
      <c r="P66" s="23" t="inlineStr">
        <is>
          <t>門市反應TM1發票機(BSC-10)無電源反應，門市檢查後方線路無鬆脫但因線路雜亂無法協助拔差測試...須請台芝到店協助</t>
        </is>
      </c>
      <c r="Q66" s="21" t="inlineStr">
        <is>
          <t>THILF03399</t>
        </is>
      </c>
      <c r="R66" s="21" t="inlineStr">
        <is>
          <t>新北一</t>
        </is>
      </c>
      <c r="S66" s="21" t="inlineStr">
        <is>
          <t>狄澤洋</t>
        </is>
      </c>
      <c r="T66" s="21" t="n">
        <v>1</v>
      </c>
      <c r="U66" s="21" t="inlineStr">
        <is>
          <t>已完工</t>
        </is>
      </c>
      <c r="V66" s="21" t="inlineStr">
        <is>
          <t>2025-01-10 09:16:24</t>
        </is>
      </c>
      <c r="W66" s="21" t="inlineStr">
        <is>
          <t>2025-01-10 18:16:00</t>
        </is>
      </c>
      <c r="X66" s="128" t="n">
        <v>45667.76597222222</v>
      </c>
      <c r="Y66" s="21" t="inlineStr">
        <is>
          <t>2025-01-13 13:16:00</t>
        </is>
      </c>
      <c r="Z66" s="21" t="n">
        <v>0.1</v>
      </c>
      <c r="AA66" s="21" t="n"/>
      <c r="AB66" s="21" t="inlineStr">
        <is>
          <t>到場處理</t>
        </is>
      </c>
      <c r="AC66" s="23" t="inlineStr">
        <is>
          <t>到店時設備已正常</t>
        </is>
      </c>
      <c r="AD66" s="21" t="n"/>
      <c r="AE66" s="21" t="n"/>
      <c r="AF66" s="21" t="n"/>
      <c r="AG66" s="21" t="n"/>
      <c r="AH66" s="21" t="n"/>
      <c r="AI66" s="21" t="n"/>
      <c r="AJ66" s="21" t="n"/>
      <c r="AK66" s="21" t="inlineStr">
        <is>
          <t>O</t>
        </is>
      </c>
      <c r="AL66" s="304">
        <f>DATEVALUE(TEXT(I66, "yyyy/mm/dd"))</f>
        <v/>
      </c>
      <c r="AM66" s="108">
        <f>DATEVALUE(TEXT(X66, "yyyy/mm/dd"))</f>
        <v/>
      </c>
    </row>
    <row r="67" ht="21.6" customHeight="1" s="127">
      <c r="A67" s="24" t="n">
        <v>66</v>
      </c>
      <c r="B67" s="24" t="inlineStr">
        <is>
          <t>維修</t>
        </is>
      </c>
      <c r="C67" s="24" t="n">
        <v>2025011489</v>
      </c>
      <c r="D67" s="24" t="inlineStr">
        <is>
          <t>E3818114011002</t>
        </is>
      </c>
      <c r="E67" s="24" t="inlineStr">
        <is>
          <t>一般件</t>
        </is>
      </c>
      <c r="F67" s="24" t="n">
        <v>3818</v>
      </c>
      <c r="G67" s="24" t="inlineStr">
        <is>
          <t>板橋漢江店</t>
        </is>
      </c>
      <c r="H67" s="24" t="inlineStr">
        <is>
          <t>新北市板橋區</t>
        </is>
      </c>
      <c r="I67" s="24" t="inlineStr">
        <is>
          <t>2025-01-10 08:24:46</t>
        </is>
      </c>
      <c r="J67" s="24" t="inlineStr">
        <is>
          <t>星期五</t>
        </is>
      </c>
      <c r="K67" s="24" t="inlineStr">
        <is>
          <t>上午</t>
        </is>
      </c>
      <c r="L67" s="24" t="inlineStr">
        <is>
          <t>HLD3</t>
        </is>
      </c>
      <c r="M67" s="25" t="inlineStr">
        <is>
          <t>HL-熱感發票機</t>
        </is>
      </c>
      <c r="N67" s="24" t="inlineStr">
        <is>
          <t>D302</t>
        </is>
      </c>
      <c r="O67" s="25" t="inlineStr">
        <is>
          <t>發票印字不清</t>
        </is>
      </c>
      <c r="P67" s="26" t="inlineStr">
        <is>
          <t>門市反應TM2發票機(BSC10)印出優惠卷都無法於兩台TM刷讀，但告知TM1列印出來優惠卷可至其他TM正常刷讀，已有關機紙捲重裝+簡易清潔仍異常...請台芝到店協助(列印出優惠卷條碼無法刷)</t>
        </is>
      </c>
      <c r="Q67" s="24" t="inlineStr">
        <is>
          <t>THILF03818</t>
        </is>
      </c>
      <c r="R67" s="24" t="inlineStr">
        <is>
          <t>新北一</t>
        </is>
      </c>
      <c r="S67" s="24" t="inlineStr">
        <is>
          <t>狄澤洋</t>
        </is>
      </c>
      <c r="T67" s="24" t="n">
        <v>1</v>
      </c>
      <c r="U67" s="24" t="inlineStr">
        <is>
          <t>已完工</t>
        </is>
      </c>
      <c r="V67" s="24" t="inlineStr">
        <is>
          <t>2025-01-10 09:16:37</t>
        </is>
      </c>
      <c r="W67" s="24" t="inlineStr">
        <is>
          <t>2025-01-10 16:40:00</t>
        </is>
      </c>
      <c r="X67" s="199" t="n">
        <v>45667.75</v>
      </c>
      <c r="Y67" s="24" t="inlineStr">
        <is>
          <t>2025-01-13 13:16:00</t>
        </is>
      </c>
      <c r="Z67" s="24" t="n">
        <v>1.3</v>
      </c>
      <c r="AA67" s="24" t="n"/>
      <c r="AB67" s="24" t="inlineStr">
        <is>
          <t>到場處理</t>
        </is>
      </c>
      <c r="AC67" s="26" t="inlineStr">
        <is>
          <t>更換發票機
換上：8155004054
換下：8155001941</t>
        </is>
      </c>
      <c r="AD67" s="24" t="n"/>
      <c r="AE67" s="24" t="n"/>
      <c r="AF67" s="24" t="n"/>
      <c r="AG67" s="24" t="n"/>
      <c r="AH67" s="24" t="n"/>
      <c r="AI67" s="24" t="n"/>
      <c r="AJ67" s="24" t="n"/>
      <c r="AK67" s="24" t="inlineStr">
        <is>
          <t>O</t>
        </is>
      </c>
      <c r="AL67" s="304">
        <f>DATEVALUE(TEXT(I67, "yyyy/mm/dd"))</f>
        <v/>
      </c>
      <c r="AM67" s="108">
        <f>DATEVALUE(TEXT(X67, "yyyy/mm/dd"))</f>
        <v/>
      </c>
    </row>
    <row r="68" ht="21.6" customHeight="1" s="127">
      <c r="A68" s="21" t="n">
        <v>67</v>
      </c>
      <c r="B68" s="21" t="inlineStr">
        <is>
          <t>服務</t>
        </is>
      </c>
      <c r="C68" s="21" t="n">
        <v>2025011540</v>
      </c>
      <c r="D68" s="21" t="n"/>
      <c r="E68" s="21" t="n"/>
      <c r="F68" s="21" t="n">
        <v>4586</v>
      </c>
      <c r="G68" s="21" t="inlineStr">
        <is>
          <t>三重三文店</t>
        </is>
      </c>
      <c r="H68" s="21" t="inlineStr">
        <is>
          <t>新北市三重區</t>
        </is>
      </c>
      <c r="I68" s="21" t="n"/>
      <c r="J68" s="21" t="n"/>
      <c r="K68" s="21" t="n"/>
      <c r="L68" s="21" t="n"/>
      <c r="M68" s="22" t="n"/>
      <c r="N68" s="21" t="n"/>
      <c r="O68" s="22" t="n"/>
      <c r="P68" s="23" t="n"/>
      <c r="Q68" s="21" t="inlineStr">
        <is>
          <t>THILF04586</t>
        </is>
      </c>
      <c r="R68" s="21" t="inlineStr">
        <is>
          <t>新北一</t>
        </is>
      </c>
      <c r="S68" s="21" t="inlineStr">
        <is>
          <t>吳宗鴻</t>
        </is>
      </c>
      <c r="T68" s="21" t="n">
        <v>1</v>
      </c>
      <c r="U68" s="21" t="inlineStr">
        <is>
          <t>已完工</t>
        </is>
      </c>
      <c r="V68" s="21" t="inlineStr">
        <is>
          <t>2025-01-10 14:13:01</t>
        </is>
      </c>
      <c r="W68" s="21" t="inlineStr">
        <is>
          <t>2025-01-10 13:55:00</t>
        </is>
      </c>
      <c r="X68" s="128" t="n">
        <v>45667.59166666667</v>
      </c>
      <c r="Y68" s="21" t="n"/>
      <c r="Z68" s="21" t="n">
        <v>0.3</v>
      </c>
      <c r="AA68" s="21" t="n"/>
      <c r="AB68" s="21" t="inlineStr">
        <is>
          <t>到場處理</t>
        </is>
      </c>
      <c r="AC68" s="23" t="inlineStr">
        <is>
          <t>PMQ1</t>
        </is>
      </c>
      <c r="AD68" s="21" t="inlineStr">
        <is>
          <t>O</t>
        </is>
      </c>
      <c r="AE68" s="21" t="n"/>
      <c r="AF68" s="21" t="n"/>
      <c r="AG68" s="21" t="n"/>
      <c r="AH68" s="21" t="n"/>
      <c r="AI68" s="21" t="n"/>
      <c r="AJ68" s="21" t="n"/>
      <c r="AK68" s="21" t="inlineStr">
        <is>
          <t>O</t>
        </is>
      </c>
      <c r="AL68" s="304">
        <f>DATEVALUE(TEXT(I68, "yyyy/mm/dd"))</f>
        <v/>
      </c>
      <c r="AM68" s="108">
        <f>DATEVALUE(TEXT(X68, "yyyy/mm/dd"))</f>
        <v/>
      </c>
    </row>
    <row r="69" ht="21.6" customHeight="1" s="127">
      <c r="A69" s="24" t="n">
        <v>68</v>
      </c>
      <c r="B69" s="24" t="inlineStr">
        <is>
          <t>維修</t>
        </is>
      </c>
      <c r="C69" s="24" t="n">
        <v>2025011554</v>
      </c>
      <c r="D69" s="24" t="inlineStr">
        <is>
          <t>E4036114011001</t>
        </is>
      </c>
      <c r="E69" s="24" t="inlineStr">
        <is>
          <t>一般件</t>
        </is>
      </c>
      <c r="F69" s="24" t="n">
        <v>4036</v>
      </c>
      <c r="G69" s="24" t="inlineStr">
        <is>
          <t>蘆洲永樂店</t>
        </is>
      </c>
      <c r="H69" s="24" t="inlineStr">
        <is>
          <t>新北市蘆洲區</t>
        </is>
      </c>
      <c r="I69" s="24" t="inlineStr">
        <is>
          <t>2025-01-10 14:38:50</t>
        </is>
      </c>
      <c r="J69" s="24" t="inlineStr">
        <is>
          <t>星期五</t>
        </is>
      </c>
      <c r="K69" s="24" t="inlineStr">
        <is>
          <t>下午</t>
        </is>
      </c>
      <c r="L69" s="24" t="inlineStr">
        <is>
          <t>HL25</t>
        </is>
      </c>
      <c r="M69" s="25" t="inlineStr">
        <is>
          <t>HL-SC螢幕</t>
        </is>
      </c>
      <c r="N69" s="24" t="n">
        <v>2501</v>
      </c>
      <c r="O69" s="25" t="inlineStr">
        <is>
          <t>螢幕畫面閃爍頻繁或無畫面</t>
        </is>
      </c>
      <c r="P69" s="26" t="inlineStr">
        <is>
          <t>門市反應SC螢幕(LCD)不時閃爍黑屏，已嘗試重新拔插設備後方線路仍異常，門市告知12/30有工程師到店更換銀幕(VGA 電源線全換)仍無改善..請台芝到店協助(螢幕會突然跳黑屏一下又跳回來畫面)</t>
        </is>
      </c>
      <c r="Q69" s="24" t="inlineStr">
        <is>
          <t>THILF04036</t>
        </is>
      </c>
      <c r="R69" s="24" t="inlineStr">
        <is>
          <t>新北一</t>
        </is>
      </c>
      <c r="S69" s="24" t="inlineStr">
        <is>
          <t>吳宗鴻</t>
        </is>
      </c>
      <c r="T69" s="24" t="n">
        <v>1</v>
      </c>
      <c r="U69" s="24" t="inlineStr">
        <is>
          <t>已完工</t>
        </is>
      </c>
      <c r="V69" s="24" t="inlineStr">
        <is>
          <t>2025-01-10 14:47:56</t>
        </is>
      </c>
      <c r="W69" s="24" t="inlineStr">
        <is>
          <t>2025-01-10 15:34:00</t>
        </is>
      </c>
      <c r="X69" s="199" t="n">
        <v>45667.66944444444</v>
      </c>
      <c r="Y69" s="24" t="inlineStr">
        <is>
          <t>2025-01-13 18:47:00</t>
        </is>
      </c>
      <c r="Z69" s="24" t="n">
        <v>0.5</v>
      </c>
      <c r="AA69" s="24" t="n"/>
      <c r="AB69" s="24" t="inlineStr">
        <is>
          <t>取消叫修</t>
        </is>
      </c>
      <c r="AC69" s="26" t="inlineStr">
        <is>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is>
      </c>
      <c r="AD69" s="24" t="n"/>
      <c r="AE69" s="24" t="n"/>
      <c r="AF69" s="24" t="n"/>
      <c r="AG69" s="24" t="n"/>
      <c r="AH69" s="24" t="n"/>
      <c r="AI69" s="24" t="n"/>
      <c r="AJ69" s="24" t="n"/>
      <c r="AK69" s="24" t="inlineStr">
        <is>
          <t>O</t>
        </is>
      </c>
      <c r="AL69" s="304">
        <f>DATEVALUE(TEXT(I69, "yyyy/mm/dd"))</f>
        <v/>
      </c>
      <c r="AM69" s="108">
        <f>DATEVALUE(TEXT(X69, "yyyy/mm/dd"))</f>
        <v/>
      </c>
    </row>
    <row r="70" ht="21.6" customHeight="1" s="127">
      <c r="A70" s="21" t="n">
        <v>69</v>
      </c>
      <c r="B70" s="21" t="inlineStr">
        <is>
          <t>服務</t>
        </is>
      </c>
      <c r="C70" s="21" t="n">
        <v>2025011563</v>
      </c>
      <c r="D70" s="21" t="n"/>
      <c r="E70" s="21" t="n"/>
      <c r="F70" s="21" t="n">
        <v>4312</v>
      </c>
      <c r="G70" s="21" t="inlineStr">
        <is>
          <t>三重文化北</t>
        </is>
      </c>
      <c r="H70" s="21" t="inlineStr">
        <is>
          <t>新北市三重區</t>
        </is>
      </c>
      <c r="I70" s="21" t="n"/>
      <c r="J70" s="21" t="n"/>
      <c r="K70" s="21" t="n"/>
      <c r="L70" s="21" t="n"/>
      <c r="M70" s="22" t="n"/>
      <c r="N70" s="21" t="n"/>
      <c r="O70" s="22" t="n"/>
      <c r="P70" s="23" t="n"/>
      <c r="Q70" s="21" t="inlineStr">
        <is>
          <t>THILF04312</t>
        </is>
      </c>
      <c r="R70" s="21" t="inlineStr">
        <is>
          <t>新北一</t>
        </is>
      </c>
      <c r="S70" s="21" t="inlineStr">
        <is>
          <t>吳宗鴻</t>
        </is>
      </c>
      <c r="T70" s="21" t="n">
        <v>1</v>
      </c>
      <c r="U70" s="21" t="inlineStr">
        <is>
          <t>已完工</t>
        </is>
      </c>
      <c r="V70" s="21" t="inlineStr">
        <is>
          <t>2025-01-10 15:02:04</t>
        </is>
      </c>
      <c r="W70" s="21" t="inlineStr">
        <is>
          <t>2025-01-10 14:35:00</t>
        </is>
      </c>
      <c r="X70" s="128" t="n">
        <v>45667.62569444445</v>
      </c>
      <c r="Y70" s="21" t="n"/>
      <c r="Z70" s="21" t="n">
        <v>0.4</v>
      </c>
      <c r="AA70" s="21" t="n"/>
      <c r="AB70" s="21" t="inlineStr">
        <is>
          <t>到場處理</t>
        </is>
      </c>
      <c r="AC70" s="23" t="inlineStr">
        <is>
          <t>PMQ1</t>
        </is>
      </c>
      <c r="AD70" s="21" t="inlineStr">
        <is>
          <t>O</t>
        </is>
      </c>
      <c r="AE70" s="21" t="n"/>
      <c r="AF70" s="21" t="n"/>
      <c r="AG70" s="21" t="n"/>
      <c r="AH70" s="21" t="n"/>
      <c r="AI70" s="21" t="n"/>
      <c r="AJ70" s="21" t="n"/>
      <c r="AK70" s="21" t="inlineStr">
        <is>
          <t>O</t>
        </is>
      </c>
      <c r="AL70" s="304">
        <f>DATEVALUE(TEXT(I70, "yyyy/mm/dd"))</f>
        <v/>
      </c>
      <c r="AM70" s="108">
        <f>DATEVALUE(TEXT(X70, "yyyy/mm/dd"))</f>
        <v/>
      </c>
    </row>
    <row r="71" ht="21.6" customHeight="1" s="127">
      <c r="A71" s="24" t="n">
        <v>70</v>
      </c>
      <c r="B71" s="24" t="inlineStr">
        <is>
          <t>服務</t>
        </is>
      </c>
      <c r="C71" s="24" t="n">
        <v>2025011575</v>
      </c>
      <c r="D71" s="24" t="n"/>
      <c r="E71" s="24" t="n"/>
      <c r="F71" s="24" t="n">
        <v>2619</v>
      </c>
      <c r="G71" s="24" t="inlineStr">
        <is>
          <t>三重大榮店</t>
        </is>
      </c>
      <c r="H71" s="24" t="inlineStr">
        <is>
          <t>新北市三重區</t>
        </is>
      </c>
      <c r="I71" s="24" t="n"/>
      <c r="J71" s="24" t="n"/>
      <c r="K71" s="24" t="n"/>
      <c r="L71" s="24" t="n"/>
      <c r="M71" s="25" t="n"/>
      <c r="N71" s="24" t="n"/>
      <c r="O71" s="25" t="n"/>
      <c r="P71" s="26" t="n"/>
      <c r="Q71" s="24" t="inlineStr">
        <is>
          <t>THILF02619</t>
        </is>
      </c>
      <c r="R71" s="24" t="inlineStr">
        <is>
          <t>新北一</t>
        </is>
      </c>
      <c r="S71" s="24" t="inlineStr">
        <is>
          <t>吳宗鴻</t>
        </is>
      </c>
      <c r="T71" s="24" t="n">
        <v>1</v>
      </c>
      <c r="U71" s="24" t="inlineStr">
        <is>
          <t>已完工</t>
        </is>
      </c>
      <c r="V71" s="24" t="inlineStr">
        <is>
          <t>2025-01-10 15:35:58</t>
        </is>
      </c>
      <c r="W71" s="24" t="inlineStr">
        <is>
          <t>2025-01-10 15:10:00</t>
        </is>
      </c>
      <c r="X71" s="199" t="n">
        <v>45667.64930555555</v>
      </c>
      <c r="Y71" s="24" t="n"/>
      <c r="Z71" s="24" t="n">
        <v>0.4</v>
      </c>
      <c r="AA71" s="24" t="n"/>
      <c r="AB71" s="24" t="inlineStr">
        <is>
          <t>到場處理</t>
        </is>
      </c>
      <c r="AC71" s="26" t="inlineStr">
        <is>
          <t>PMQ1</t>
        </is>
      </c>
      <c r="AD71" s="24" t="inlineStr">
        <is>
          <t>O</t>
        </is>
      </c>
      <c r="AE71" s="24" t="n"/>
      <c r="AF71" s="24" t="n"/>
      <c r="AG71" s="24" t="n"/>
      <c r="AH71" s="24" t="n"/>
      <c r="AI71" s="24" t="n"/>
      <c r="AJ71" s="24" t="n"/>
      <c r="AK71" s="24" t="inlineStr">
        <is>
          <t>O</t>
        </is>
      </c>
      <c r="AL71" s="304">
        <f>DATEVALUE(TEXT(I71, "yyyy/mm/dd"))</f>
        <v/>
      </c>
      <c r="AM71" s="108">
        <f>DATEVALUE(TEXT(X71, "yyyy/mm/dd"))</f>
        <v/>
      </c>
    </row>
    <row r="72" ht="21.6" customHeight="1" s="127">
      <c r="A72" s="21" t="n">
        <v>71</v>
      </c>
      <c r="B72" s="21" t="inlineStr">
        <is>
          <t>服務</t>
        </is>
      </c>
      <c r="C72" s="21" t="n">
        <v>2025011621</v>
      </c>
      <c r="D72" s="21" t="n"/>
      <c r="E72" s="21" t="n"/>
      <c r="F72" s="21" t="n">
        <v>3818</v>
      </c>
      <c r="G72" s="21" t="inlineStr">
        <is>
          <t>板橋漢江店</t>
        </is>
      </c>
      <c r="H72" s="21" t="inlineStr">
        <is>
          <t>新北市板橋區</t>
        </is>
      </c>
      <c r="I72" s="21" t="n"/>
      <c r="J72" s="21" t="n"/>
      <c r="K72" s="21" t="n"/>
      <c r="L72" s="21" t="n"/>
      <c r="M72" s="22" t="n"/>
      <c r="N72" s="21" t="n"/>
      <c r="O72" s="22" t="n"/>
      <c r="P72" s="23" t="n"/>
      <c r="Q72" s="21" t="inlineStr">
        <is>
          <t>THILF03818</t>
        </is>
      </c>
      <c r="R72" s="21" t="inlineStr">
        <is>
          <t>新北一</t>
        </is>
      </c>
      <c r="S72" s="21" t="inlineStr">
        <is>
          <t>狄澤洋</t>
        </is>
      </c>
      <c r="T72" s="21" t="n">
        <v>1</v>
      </c>
      <c r="U72" s="21" t="inlineStr">
        <is>
          <t>已完工</t>
        </is>
      </c>
      <c r="V72" s="21" t="inlineStr">
        <is>
          <t>2025-01-10 18:00:55</t>
        </is>
      </c>
      <c r="W72" s="21" t="inlineStr">
        <is>
          <t>2025-01-10 16:50:00</t>
        </is>
      </c>
      <c r="X72" s="128" t="n">
        <v>45667.75</v>
      </c>
      <c r="Y72" s="21" t="n"/>
      <c r="Z72" s="21" t="n">
        <v>1.2</v>
      </c>
      <c r="AA72" s="21" t="n"/>
      <c r="AB72" s="21" t="inlineStr">
        <is>
          <t>到場處理</t>
        </is>
      </c>
      <c r="AC72" s="23" t="inlineStr">
        <is>
          <t>PMQ1
TM觸控校正</t>
        </is>
      </c>
      <c r="AD72" s="21" t="inlineStr">
        <is>
          <t>O</t>
        </is>
      </c>
      <c r="AE72" s="21" t="n"/>
      <c r="AF72" s="21" t="n"/>
      <c r="AG72" s="21" t="n"/>
      <c r="AH72" s="21" t="n"/>
      <c r="AI72" s="21" t="n"/>
      <c r="AJ72" s="21" t="n"/>
      <c r="AK72" s="21" t="inlineStr">
        <is>
          <t>O</t>
        </is>
      </c>
      <c r="AL72" s="304">
        <f>DATEVALUE(TEXT(I72, "yyyy/mm/dd"))</f>
        <v/>
      </c>
      <c r="AM72" s="108">
        <f>DATEVALUE(TEXT(X72, "yyyy/mm/dd"))</f>
        <v/>
      </c>
    </row>
    <row r="73" ht="21.6" customHeight="1" s="127">
      <c r="A73" s="24" t="n">
        <v>72</v>
      </c>
      <c r="B73" s="24" t="inlineStr">
        <is>
          <t>維修</t>
        </is>
      </c>
      <c r="C73" s="24" t="n">
        <v>2025011637</v>
      </c>
      <c r="D73" s="24" t="inlineStr">
        <is>
          <t>E4260114011101</t>
        </is>
      </c>
      <c r="E73" s="24" t="inlineStr">
        <is>
          <t>一般件</t>
        </is>
      </c>
      <c r="F73" s="24" t="n">
        <v>4260</v>
      </c>
      <c r="G73" s="24" t="inlineStr">
        <is>
          <t>三重重高店</t>
        </is>
      </c>
      <c r="H73" s="24" t="inlineStr">
        <is>
          <t>新北市三重區</t>
        </is>
      </c>
      <c r="I73" s="24" t="inlineStr">
        <is>
          <t>2025-01-11 05:11:28</t>
        </is>
      </c>
      <c r="J73" s="24" t="inlineStr">
        <is>
          <t>星期六</t>
        </is>
      </c>
      <c r="K73" s="24" t="inlineStr">
        <is>
          <t>凌晨</t>
        </is>
      </c>
      <c r="L73" s="24" t="inlineStr">
        <is>
          <t>HLF2</t>
        </is>
      </c>
      <c r="M73" s="25" t="inlineStr">
        <is>
          <t>HL-CCD掃描器(TM)</t>
        </is>
      </c>
      <c r="N73" s="24" t="inlineStr">
        <is>
          <t>F201</t>
        </is>
      </c>
      <c r="O73" s="25" t="inlineStr">
        <is>
          <t>掃描無反應或感應不良</t>
        </is>
      </c>
      <c r="P73" s="26" t="inlineStr">
        <is>
          <t>門市反應TM1 CCD掃描器(HC56II-TR)刷讀所有條碼都很難刷讀，有亮燈有嗶聲，已有操作掃描器校正仍異常...須請台芝到店協助(機1跟機2的掃描器 有時條碼掃不出 麻煩更換新的 謝謝)</t>
        </is>
      </c>
      <c r="Q73" s="24" t="inlineStr">
        <is>
          <t>THILF04260</t>
        </is>
      </c>
      <c r="R73" s="24" t="inlineStr">
        <is>
          <t>新北一</t>
        </is>
      </c>
      <c r="S73" s="24" t="inlineStr">
        <is>
          <t>吳宗鴻</t>
        </is>
      </c>
      <c r="T73" s="24" t="n">
        <v>1</v>
      </c>
      <c r="U73" s="24" t="inlineStr">
        <is>
          <t>已完工</t>
        </is>
      </c>
      <c r="V73" s="24" t="inlineStr">
        <is>
          <t>2025-01-11 09:04:14</t>
        </is>
      </c>
      <c r="W73" s="24" t="inlineStr">
        <is>
          <t>2025-01-13 10:02:00</t>
        </is>
      </c>
      <c r="X73" s="199" t="n">
        <v>45670.43888888889</v>
      </c>
      <c r="Y73" s="24" t="inlineStr">
        <is>
          <t>2025-01-14 13:00:00</t>
        </is>
      </c>
      <c r="Z73" s="24" t="n">
        <v>0.5</v>
      </c>
      <c r="AA73" s="24" t="n"/>
      <c r="AB73" s="24" t="inlineStr">
        <is>
          <t>到場處理</t>
        </is>
      </c>
      <c r="AC73" s="26" t="inlineStr">
        <is>
          <t>更換備機掃描槍
換下8119008043
換上8119011089</t>
        </is>
      </c>
      <c r="AD73" s="24" t="n"/>
      <c r="AE73" s="24" t="n"/>
      <c r="AF73" s="24" t="n"/>
      <c r="AG73" s="24" t="n"/>
      <c r="AH73" s="24" t="n"/>
      <c r="AI73" s="24" t="n"/>
      <c r="AJ73" s="24" t="n"/>
      <c r="AK73" s="24" t="inlineStr">
        <is>
          <t>O</t>
        </is>
      </c>
      <c r="AL73" s="304">
        <f>DATEVALUE(TEXT(I73, "yyyy/mm/dd"))</f>
        <v/>
      </c>
      <c r="AM73" s="108">
        <f>DATEVALUE(TEXT(X73, "yyyy/mm/dd"))</f>
        <v/>
      </c>
    </row>
    <row r="74" ht="21.6" customHeight="1" s="127">
      <c r="A74" s="21" t="n">
        <v>73</v>
      </c>
      <c r="B74" s="21" t="inlineStr">
        <is>
          <t>維修</t>
        </is>
      </c>
      <c r="C74" s="21" t="n">
        <v>2025011638</v>
      </c>
      <c r="D74" s="21" t="inlineStr">
        <is>
          <t>14260114011101</t>
        </is>
      </c>
      <c r="E74" s="21" t="inlineStr">
        <is>
          <t>一般件</t>
        </is>
      </c>
      <c r="F74" s="21" t="n">
        <v>4260</v>
      </c>
      <c r="G74" s="21" t="inlineStr">
        <is>
          <t>三重重高店</t>
        </is>
      </c>
      <c r="H74" s="21" t="inlineStr">
        <is>
          <t>新北市三重區</t>
        </is>
      </c>
      <c r="I74" s="21" t="inlineStr">
        <is>
          <t>2025-01-11 09:04:25</t>
        </is>
      </c>
      <c r="J74" s="21" t="inlineStr">
        <is>
          <t>星期六</t>
        </is>
      </c>
      <c r="K74" s="21" t="inlineStr">
        <is>
          <t>上午</t>
        </is>
      </c>
      <c r="L74" s="21" t="inlineStr">
        <is>
          <t>HLF2</t>
        </is>
      </c>
      <c r="M74" s="22" t="inlineStr">
        <is>
          <t>HL-CCD掃描器(TM)</t>
        </is>
      </c>
      <c r="N74" s="21" t="inlineStr">
        <is>
          <t>F201</t>
        </is>
      </c>
      <c r="O74" s="22" t="inlineStr">
        <is>
          <t>掃描無反應或感應不良</t>
        </is>
      </c>
      <c r="P74" s="23" t="inlineStr">
        <is>
          <t>門市反應TM2 CCD掃描器(HC56II-TR)刷讀所有條碼都很難刷讀，有亮燈有嗶聲，已有操作掃描器校正仍異常...須請台芝到店協助</t>
        </is>
      </c>
      <c r="Q74" s="21" t="inlineStr">
        <is>
          <t>THILF04260</t>
        </is>
      </c>
      <c r="R74" s="21" t="inlineStr">
        <is>
          <t>新北一</t>
        </is>
      </c>
      <c r="S74" s="21" t="inlineStr">
        <is>
          <t>吳宗鴻</t>
        </is>
      </c>
      <c r="T74" s="21" t="n">
        <v>1</v>
      </c>
      <c r="U74" s="21" t="inlineStr">
        <is>
          <t>已完工</t>
        </is>
      </c>
      <c r="V74" s="21" t="inlineStr">
        <is>
          <t>2025-01-11 09:04:38</t>
        </is>
      </c>
      <c r="W74" s="21" t="inlineStr">
        <is>
          <t>2025-01-13 10:01:00</t>
        </is>
      </c>
      <c r="X74" s="128" t="n">
        <v>45670.43819444445</v>
      </c>
      <c r="Y74" s="21" t="inlineStr">
        <is>
          <t>2025-01-14 13:00:00</t>
        </is>
      </c>
      <c r="Z74" s="21" t="n">
        <v>0.5</v>
      </c>
      <c r="AA74" s="21" t="n"/>
      <c r="AB74" s="21" t="inlineStr">
        <is>
          <t>到場處理</t>
        </is>
      </c>
      <c r="AC74" s="23" t="inlineStr">
        <is>
          <t>更換備機掃描槍
換下8119008044
換上8119011799</t>
        </is>
      </c>
      <c r="AD74" s="21" t="n"/>
      <c r="AE74" s="21" t="n"/>
      <c r="AF74" s="21" t="n"/>
      <c r="AG74" s="21" t="n"/>
      <c r="AH74" s="21" t="n"/>
      <c r="AI74" s="21" t="n"/>
      <c r="AJ74" s="21" t="n"/>
      <c r="AK74" s="21" t="inlineStr">
        <is>
          <t>O</t>
        </is>
      </c>
      <c r="AL74" s="304">
        <f>DATEVALUE(TEXT(I74, "yyyy/mm/dd"))</f>
        <v/>
      </c>
      <c r="AM74" s="108">
        <f>DATEVALUE(TEXT(X74, "yyyy/mm/dd"))</f>
        <v/>
      </c>
    </row>
    <row r="75" ht="21.6" customHeight="1" s="127">
      <c r="A75" s="24" t="n">
        <v>74</v>
      </c>
      <c r="B75" s="24" t="inlineStr">
        <is>
          <t>維修</t>
        </is>
      </c>
      <c r="C75" s="24" t="n">
        <v>2025011655</v>
      </c>
      <c r="D75" s="24" t="inlineStr">
        <is>
          <t>E4397114011201</t>
        </is>
      </c>
      <c r="E75" s="24" t="inlineStr">
        <is>
          <t>一般件</t>
        </is>
      </c>
      <c r="F75" s="24" t="n">
        <v>4397</v>
      </c>
      <c r="G75" s="24" t="inlineStr">
        <is>
          <t>三重仁旺店</t>
        </is>
      </c>
      <c r="H75" s="24" t="inlineStr">
        <is>
          <t>新北市三重區</t>
        </is>
      </c>
      <c r="I75" s="24" t="inlineStr">
        <is>
          <t>2025-01-12 07:34:08</t>
        </is>
      </c>
      <c r="J75" s="24" t="inlineStr">
        <is>
          <t>星期日</t>
        </is>
      </c>
      <c r="K75" s="24" t="inlineStr">
        <is>
          <t>凌晨</t>
        </is>
      </c>
      <c r="L75" s="24" t="inlineStr">
        <is>
          <t>HLF6</t>
        </is>
      </c>
      <c r="M75" s="25" t="inlineStr">
        <is>
          <t>HL-多卡機QP3000E</t>
        </is>
      </c>
      <c r="N75" s="24" t="inlineStr">
        <is>
          <t>F604</t>
        </is>
      </c>
      <c r="O75" s="25" t="inlineStr">
        <is>
          <t>無電源反應</t>
        </is>
      </c>
      <c r="P75" s="26" t="inlineStr">
        <is>
          <t>門市反應TM1多卡機(QP3000E)無電源反應，無法查看線路使否有鬆脫，請台芝到店協助(悠遊卡故障)</t>
        </is>
      </c>
      <c r="Q75" s="24" t="inlineStr">
        <is>
          <t>THILF04397</t>
        </is>
      </c>
      <c r="R75" s="24" t="inlineStr">
        <is>
          <t>新北一</t>
        </is>
      </c>
      <c r="S75" s="24" t="inlineStr">
        <is>
          <t>吳宗鴻</t>
        </is>
      </c>
      <c r="T75" s="24" t="n">
        <v>1</v>
      </c>
      <c r="U75" s="24" t="inlineStr">
        <is>
          <t>已完工</t>
        </is>
      </c>
      <c r="V75" s="24" t="inlineStr">
        <is>
          <t>2025-01-12 09:18:06</t>
        </is>
      </c>
      <c r="W75" s="24" t="inlineStr">
        <is>
          <t>2025-01-13 11:03:00</t>
        </is>
      </c>
      <c r="X75" s="199" t="n">
        <v>45670.48125</v>
      </c>
      <c r="Y75" s="24" t="inlineStr">
        <is>
          <t>2025-01-14 13:00:00</t>
        </is>
      </c>
      <c r="Z75" s="24" t="n">
        <v>0.5</v>
      </c>
      <c r="AA75" s="24" t="n"/>
      <c r="AB75" s="24" t="inlineStr">
        <is>
          <t>到場處理</t>
        </is>
      </c>
      <c r="AC75" s="26" t="inlineStr">
        <is>
          <t>更換備品 多卡機
換下8183000538
換上8183001863</t>
        </is>
      </c>
      <c r="AD75" s="24" t="n"/>
      <c r="AE75" s="24" t="n"/>
      <c r="AF75" s="24" t="n"/>
      <c r="AG75" s="24" t="n"/>
      <c r="AH75" s="24" t="n"/>
      <c r="AI75" s="24" t="n"/>
      <c r="AJ75" s="24" t="n"/>
      <c r="AK75" s="24" t="inlineStr">
        <is>
          <t>O</t>
        </is>
      </c>
      <c r="AL75" s="304">
        <f>DATEVALUE(TEXT(I75, "yyyy/mm/dd"))</f>
        <v/>
      </c>
      <c r="AM75" s="108">
        <f>DATEVALUE(TEXT(X75, "yyyy/mm/dd"))</f>
        <v/>
      </c>
    </row>
    <row r="76" ht="21.6" customHeight="1" s="127">
      <c r="A76" s="21" t="n">
        <v>75</v>
      </c>
      <c r="B76" s="21" t="inlineStr">
        <is>
          <t>維修</t>
        </is>
      </c>
      <c r="C76" s="21" t="n">
        <v>2025011656</v>
      </c>
      <c r="D76" s="21" t="inlineStr">
        <is>
          <t>14680114011201</t>
        </is>
      </c>
      <c r="E76" s="21" t="inlineStr">
        <is>
          <t>一般件</t>
        </is>
      </c>
      <c r="F76" s="21" t="n">
        <v>4680</v>
      </c>
      <c r="G76" s="21" t="inlineStr">
        <is>
          <t>板橋江寧店</t>
        </is>
      </c>
      <c r="H76" s="21" t="inlineStr">
        <is>
          <t>新北市板橋區</t>
        </is>
      </c>
      <c r="I76" s="21" t="inlineStr">
        <is>
          <t>2025-01-12 10:43:03</t>
        </is>
      </c>
      <c r="J76" s="21" t="inlineStr">
        <is>
          <t>星期日</t>
        </is>
      </c>
      <c r="K76" s="21" t="inlineStr">
        <is>
          <t>上午</t>
        </is>
      </c>
      <c r="L76" s="21" t="inlineStr">
        <is>
          <t>HLD3</t>
        </is>
      </c>
      <c r="M76" s="22" t="inlineStr">
        <is>
          <t>HL-熱感發票機</t>
        </is>
      </c>
      <c r="N76" s="21" t="inlineStr">
        <is>
          <t>D302</t>
        </is>
      </c>
      <c r="O76" s="22" t="inlineStr">
        <is>
          <t>發票印字不清</t>
        </is>
      </c>
      <c r="P76" s="23" t="inlineStr">
        <is>
          <t>門市反應前陣子工程師有到店更換TM2發票機(BSC-10)，今日又開始會印出一條白線，已重啟設備+重裝紙捲仍異常..請台芝到店協助
※門市於1/3叫修TM2發票機印出白線案E4680114010301，1/6台芝更換發票機。</t>
        </is>
      </c>
      <c r="Q76" s="21" t="inlineStr">
        <is>
          <t>THILF04680</t>
        </is>
      </c>
      <c r="R76" s="21" t="inlineStr">
        <is>
          <t>新北一</t>
        </is>
      </c>
      <c r="S76" s="21" t="inlineStr">
        <is>
          <t>狄澤洋</t>
        </is>
      </c>
      <c r="T76" s="21" t="n">
        <v>1</v>
      </c>
      <c r="U76" s="21" t="inlineStr">
        <is>
          <t>已完工</t>
        </is>
      </c>
      <c r="V76" s="21" t="inlineStr">
        <is>
          <t>2025-01-12 10:46:26</t>
        </is>
      </c>
      <c r="W76" s="21" t="inlineStr">
        <is>
          <t>2025-01-13 16:25:00</t>
        </is>
      </c>
      <c r="X76" s="128" t="n">
        <v>45670.69791666666</v>
      </c>
      <c r="Y76" s="21" t="inlineStr">
        <is>
          <t>2025-01-14 13:00:00</t>
        </is>
      </c>
      <c r="Z76" s="21" t="n">
        <v>0.3</v>
      </c>
      <c r="AA76" s="21" t="n"/>
      <c r="AB76" s="21" t="inlineStr">
        <is>
          <t>到場處理</t>
        </is>
      </c>
      <c r="AC76" s="23" t="inlineStr">
        <is>
          <t>感熱頭清潔後測試正常</t>
        </is>
      </c>
      <c r="AD76" s="21" t="n"/>
      <c r="AE76" s="21" t="n"/>
      <c r="AF76" s="21" t="n"/>
      <c r="AG76" s="21" t="n"/>
      <c r="AH76" s="21" t="n"/>
      <c r="AI76" s="21" t="n"/>
      <c r="AJ76" s="21" t="n"/>
      <c r="AK76" s="21" t="inlineStr">
        <is>
          <t>O</t>
        </is>
      </c>
      <c r="AL76" s="304">
        <f>DATEVALUE(TEXT(I76, "yyyy/mm/dd"))</f>
        <v/>
      </c>
      <c r="AM76" s="108">
        <f>DATEVALUE(TEXT(X76, "yyyy/mm/dd"))</f>
        <v/>
      </c>
    </row>
    <row r="77" ht="21.6" customHeight="1" s="127">
      <c r="A77" s="24" t="n">
        <v>76</v>
      </c>
      <c r="B77" s="24" t="inlineStr">
        <is>
          <t>維修</t>
        </is>
      </c>
      <c r="C77" s="24" t="n">
        <v>2025011664</v>
      </c>
      <c r="D77" s="24" t="inlineStr">
        <is>
          <t>14983114011301</t>
        </is>
      </c>
      <c r="E77" s="24" t="inlineStr">
        <is>
          <t>一般件</t>
        </is>
      </c>
      <c r="F77" s="24" t="n">
        <v>4983</v>
      </c>
      <c r="G77" s="24" t="inlineStr">
        <is>
          <t>板橋藝文店</t>
        </is>
      </c>
      <c r="H77" s="24" t="inlineStr">
        <is>
          <t>新北市板橋區</t>
        </is>
      </c>
      <c r="I77" s="24" t="inlineStr">
        <is>
          <t>2025-01-13 08:48:23</t>
        </is>
      </c>
      <c r="J77" s="24" t="inlineStr">
        <is>
          <t>星期一</t>
        </is>
      </c>
      <c r="K77" s="24" t="inlineStr">
        <is>
          <t>上午</t>
        </is>
      </c>
      <c r="L77" s="24" t="inlineStr">
        <is>
          <t>HL58</t>
        </is>
      </c>
      <c r="M77" s="25" t="inlineStr">
        <is>
          <t>HL-LIFE-ET主機</t>
        </is>
      </c>
      <c r="N77" s="24" t="n">
        <v>5803</v>
      </c>
      <c r="O77" s="25" t="inlineStr">
        <is>
          <t>檔案損毀(更換硬碟)</t>
        </is>
      </c>
      <c r="P77" s="26" t="inlineStr">
        <is>
          <t>總公司功評叫修(MMK 四代機) : 1/10起 全門市更新 訊航科技代碼繳費更新檔，該門市更新異常無法更新成功，已重下更新檔後仍異常，請派工到店更換硬碟重新安裝設定。...請台芝到店協助</t>
        </is>
      </c>
      <c r="Q77" s="24" t="inlineStr">
        <is>
          <t>THILF04983</t>
        </is>
      </c>
      <c r="R77" s="24" t="inlineStr">
        <is>
          <t>新北一</t>
        </is>
      </c>
      <c r="S77" s="24" t="inlineStr">
        <is>
          <t>狄澤洋</t>
        </is>
      </c>
      <c r="T77" s="24" t="n">
        <v>1</v>
      </c>
      <c r="U77" s="24" t="inlineStr">
        <is>
          <t>已完工</t>
        </is>
      </c>
      <c r="V77" s="24" t="inlineStr">
        <is>
          <t>2025-01-13 09:01:30</t>
        </is>
      </c>
      <c r="W77" s="24" t="inlineStr">
        <is>
          <t>2025-01-13 15:35:00</t>
        </is>
      </c>
      <c r="X77" s="199" t="n">
        <v>45670.67708333334</v>
      </c>
      <c r="Y77" s="24" t="inlineStr">
        <is>
          <t>2025-01-14 13:01:00</t>
        </is>
      </c>
      <c r="Z77" s="24" t="n">
        <v>0.7</v>
      </c>
      <c r="AA77" s="24" t="n"/>
      <c r="AB77" s="24" t="inlineStr">
        <is>
          <t>到場處理</t>
        </is>
      </c>
      <c r="AC77" s="26" t="inlineStr">
        <is>
          <t>更換MMK硬碟
版號： MMK04-20241201</t>
        </is>
      </c>
      <c r="AD77" s="24" t="n"/>
      <c r="AE77" s="24" t="n"/>
      <c r="AF77" s="24" t="n"/>
      <c r="AG77" s="24" t="n"/>
      <c r="AH77" s="24" t="n"/>
      <c r="AI77" s="24" t="n"/>
      <c r="AJ77" s="24" t="n"/>
      <c r="AK77" s="24" t="inlineStr">
        <is>
          <t>O</t>
        </is>
      </c>
      <c r="AL77" s="304">
        <f>DATEVALUE(TEXT(I77, "yyyy/mm/dd"))</f>
        <v/>
      </c>
      <c r="AM77" s="108">
        <f>DATEVALUE(TEXT(X77, "yyyy/mm/dd"))</f>
        <v/>
      </c>
    </row>
    <row r="78" ht="21.6" customHeight="1" s="127">
      <c r="A78" s="21" t="n">
        <v>77</v>
      </c>
      <c r="B78" s="21" t="inlineStr">
        <is>
          <t>維修</t>
        </is>
      </c>
      <c r="C78" s="21" t="n">
        <v>2025011665</v>
      </c>
      <c r="D78" s="21" t="inlineStr">
        <is>
          <t>E2995114011301</t>
        </is>
      </c>
      <c r="E78" s="21" t="inlineStr">
        <is>
          <t>一般件</t>
        </is>
      </c>
      <c r="F78" s="21" t="n">
        <v>2995</v>
      </c>
      <c r="G78" s="21" t="inlineStr">
        <is>
          <t>板橋湳雅夜市</t>
        </is>
      </c>
      <c r="H78" s="21" t="inlineStr">
        <is>
          <t>新北市板橋區</t>
        </is>
      </c>
      <c r="I78" s="21" t="inlineStr">
        <is>
          <t>2025-01-13 07:34:49</t>
        </is>
      </c>
      <c r="J78" s="21" t="inlineStr">
        <is>
          <t>星期一</t>
        </is>
      </c>
      <c r="K78" s="21" t="inlineStr">
        <is>
          <t>凌晨</t>
        </is>
      </c>
      <c r="L78" s="21" t="inlineStr">
        <is>
          <t>HLD3</t>
        </is>
      </c>
      <c r="M78" s="22" t="inlineStr">
        <is>
          <t>HL-熱感發票機</t>
        </is>
      </c>
      <c r="N78" s="21" t="inlineStr">
        <is>
          <t>D301</t>
        </is>
      </c>
      <c r="O78" s="22" t="inlineStr">
        <is>
          <t>發票切刀卡紙，切紙不正常</t>
        </is>
      </c>
      <c r="P78" s="23" t="inlineStr">
        <is>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is>
      </c>
      <c r="Q78" s="21" t="inlineStr">
        <is>
          <t>THILF02995</t>
        </is>
      </c>
      <c r="R78" s="21" t="inlineStr">
        <is>
          <t>新北一</t>
        </is>
      </c>
      <c r="S78" s="21" t="inlineStr">
        <is>
          <t>狄澤洋</t>
        </is>
      </c>
      <c r="T78" s="21" t="n">
        <v>1</v>
      </c>
      <c r="U78" s="21" t="inlineStr">
        <is>
          <t>已完工</t>
        </is>
      </c>
      <c r="V78" s="21" t="inlineStr">
        <is>
          <t>2025-01-13 09:07:13</t>
        </is>
      </c>
      <c r="W78" s="21" t="inlineStr">
        <is>
          <t>2025-01-13 14:54:00</t>
        </is>
      </c>
      <c r="X78" s="128" t="n">
        <v>45670.64375</v>
      </c>
      <c r="Y78" s="21" t="inlineStr">
        <is>
          <t>2025-01-14 13:07:00</t>
        </is>
      </c>
      <c r="Z78" s="21" t="n">
        <v>0.6</v>
      </c>
      <c r="AA78" s="21" t="n"/>
      <c r="AB78" s="21" t="inlineStr">
        <is>
          <t>到場處理</t>
        </is>
      </c>
      <c r="AC78" s="23" t="inlineStr">
        <is>
          <t>裁切器調整後測試正常</t>
        </is>
      </c>
      <c r="AD78" s="21" t="n"/>
      <c r="AE78" s="21" t="n"/>
      <c r="AF78" s="21" t="n"/>
      <c r="AG78" s="21" t="n"/>
      <c r="AH78" s="21" t="n"/>
      <c r="AI78" s="21" t="n"/>
      <c r="AJ78" s="21" t="n"/>
      <c r="AK78" s="21" t="inlineStr">
        <is>
          <t>O</t>
        </is>
      </c>
      <c r="AL78" s="304">
        <f>DATEVALUE(TEXT(I78, "yyyy/mm/dd"))</f>
        <v/>
      </c>
      <c r="AM78" s="108">
        <f>DATEVALUE(TEXT(X78, "yyyy/mm/dd"))</f>
        <v/>
      </c>
    </row>
    <row r="79" ht="21.6" customHeight="1" s="127">
      <c r="A79" s="24" t="n">
        <v>78</v>
      </c>
      <c r="B79" s="24" t="inlineStr">
        <is>
          <t>維修</t>
        </is>
      </c>
      <c r="C79" s="24" t="n">
        <v>2025011666</v>
      </c>
      <c r="D79" s="24" t="inlineStr">
        <is>
          <t>12995114011301</t>
        </is>
      </c>
      <c r="E79" s="24" t="inlineStr">
        <is>
          <t>一般件</t>
        </is>
      </c>
      <c r="F79" s="24" t="n">
        <v>2995</v>
      </c>
      <c r="G79" s="24" t="inlineStr">
        <is>
          <t>板橋湳雅夜市</t>
        </is>
      </c>
      <c r="H79" s="24" t="inlineStr">
        <is>
          <t>新北市板橋區</t>
        </is>
      </c>
      <c r="I79" s="24" t="inlineStr">
        <is>
          <t>2025-01-13 09:07:54</t>
        </is>
      </c>
      <c r="J79" s="24" t="inlineStr">
        <is>
          <t>星期一</t>
        </is>
      </c>
      <c r="K79" s="24" t="inlineStr">
        <is>
          <t>上午</t>
        </is>
      </c>
      <c r="L79" s="24" t="inlineStr">
        <is>
          <t>HLD3</t>
        </is>
      </c>
      <c r="M79" s="25" t="inlineStr">
        <is>
          <t>HL-熱感發票機</t>
        </is>
      </c>
      <c r="N79" s="24" t="inlineStr">
        <is>
          <t>D302</t>
        </is>
      </c>
      <c r="O79" s="25" t="inlineStr">
        <is>
          <t>發票印字不清</t>
        </is>
      </c>
      <c r="P79" s="26" t="inlineStr">
        <is>
          <t>門市反應TM1熱感發票機(BSC-10)印出的所有單據都不清晰，已嘗試重啟設備+重裝紙捲+簡易清潔仍無改善..請台芝到店協助</t>
        </is>
      </c>
      <c r="Q79" s="24" t="inlineStr">
        <is>
          <t>THILF02995</t>
        </is>
      </c>
      <c r="R79" s="24" t="inlineStr">
        <is>
          <t>新北一</t>
        </is>
      </c>
      <c r="S79" s="24" t="inlineStr">
        <is>
          <t>狄澤洋</t>
        </is>
      </c>
      <c r="T79" s="24" t="n">
        <v>1</v>
      </c>
      <c r="U79" s="24" t="inlineStr">
        <is>
          <t>已完工</t>
        </is>
      </c>
      <c r="V79" s="24" t="inlineStr">
        <is>
          <t>2025-01-13 09:09:20</t>
        </is>
      </c>
      <c r="W79" s="24" t="inlineStr">
        <is>
          <t>2025-01-13 14:54:00</t>
        </is>
      </c>
      <c r="X79" s="199" t="n">
        <v>45670.64375</v>
      </c>
      <c r="Y79" s="24" t="inlineStr">
        <is>
          <t>2025-01-14 13:09:00</t>
        </is>
      </c>
      <c r="Z79" s="24" t="n">
        <v>0.6</v>
      </c>
      <c r="AA79" s="24" t="n"/>
      <c r="AB79" s="24" t="inlineStr">
        <is>
          <t>到場處理</t>
        </is>
      </c>
      <c r="AC79" s="26" t="inlineStr">
        <is>
          <t>發票機內部異物排出後測試正常</t>
        </is>
      </c>
      <c r="AD79" s="24" t="n"/>
      <c r="AE79" s="24" t="n"/>
      <c r="AF79" s="24" t="n"/>
      <c r="AG79" s="24" t="n"/>
      <c r="AH79" s="24" t="n"/>
      <c r="AI79" s="24" t="n"/>
      <c r="AJ79" s="24" t="n"/>
      <c r="AK79" s="24" t="inlineStr">
        <is>
          <t>O</t>
        </is>
      </c>
      <c r="AL79" s="304">
        <f>DATEVALUE(TEXT(I79, "yyyy/mm/dd"))</f>
        <v/>
      </c>
      <c r="AM79" s="108">
        <f>DATEVALUE(TEXT(X79, "yyyy/mm/dd"))</f>
        <v/>
      </c>
    </row>
    <row r="80" ht="21.6" customHeight="1" s="127">
      <c r="A80" s="21" t="n">
        <v>79</v>
      </c>
      <c r="B80" s="21" t="inlineStr">
        <is>
          <t>維修</t>
        </is>
      </c>
      <c r="C80" s="21" t="n">
        <v>2025011702</v>
      </c>
      <c r="D80" s="21" t="inlineStr">
        <is>
          <t>14528114011301</t>
        </is>
      </c>
      <c r="E80" s="21" t="inlineStr">
        <is>
          <t>一般件</t>
        </is>
      </c>
      <c r="F80" s="21" t="n">
        <v>4528</v>
      </c>
      <c r="G80" s="21" t="inlineStr">
        <is>
          <t>八里鐵塔店</t>
        </is>
      </c>
      <c r="H80" s="21" t="inlineStr">
        <is>
          <t>新北市八里區</t>
        </is>
      </c>
      <c r="I80" s="21" t="inlineStr">
        <is>
          <t>2025-01-13 10:05:13</t>
        </is>
      </c>
      <c r="J80" s="21" t="inlineStr">
        <is>
          <t>星期一</t>
        </is>
      </c>
      <c r="K80" s="21" t="inlineStr">
        <is>
          <t>上午</t>
        </is>
      </c>
      <c r="L80" s="21" t="inlineStr">
        <is>
          <t>HLD3</t>
        </is>
      </c>
      <c r="M80" s="22" t="inlineStr">
        <is>
          <t>HL-熱感發票機</t>
        </is>
      </c>
      <c r="N80" s="21" t="inlineStr">
        <is>
          <t>D302</t>
        </is>
      </c>
      <c r="O80" s="22" t="inlineStr">
        <is>
          <t>發票印字不清</t>
        </is>
      </c>
      <c r="P80" s="23" t="inlineStr">
        <is>
          <t>門市反應TM1熱感發票機(BSC-10)印出的發票、咖啡優惠券、來送禮條碼皆有白線，導致於TM1.2皆無法刷讀，已有關機紙捲重裝仍異常....請台芝到店協助</t>
        </is>
      </c>
      <c r="Q80" s="21" t="inlineStr">
        <is>
          <t>THILF04528</t>
        </is>
      </c>
      <c r="R80" s="21" t="inlineStr">
        <is>
          <t>新北一</t>
        </is>
      </c>
      <c r="S80" s="21" t="inlineStr">
        <is>
          <t>吳宗鴻</t>
        </is>
      </c>
      <c r="T80" s="21" t="n">
        <v>1</v>
      </c>
      <c r="U80" s="21" t="inlineStr">
        <is>
          <t>已完工</t>
        </is>
      </c>
      <c r="V80" s="21" t="inlineStr">
        <is>
          <t>2025-01-13 10:06:37</t>
        </is>
      </c>
      <c r="W80" s="21" t="inlineStr">
        <is>
          <t>2025-01-14 10:27:00</t>
        </is>
      </c>
      <c r="X80" s="128" t="n">
        <v>45671.45625</v>
      </c>
      <c r="Y80" s="21" t="inlineStr">
        <is>
          <t>2025-01-14 14:06:00</t>
        </is>
      </c>
      <c r="Z80" s="21" t="n">
        <v>0.5</v>
      </c>
      <c r="AA80" s="21" t="n"/>
      <c r="AB80" s="21" t="inlineStr">
        <is>
          <t>到場處理</t>
        </is>
      </c>
      <c r="AC80" s="23" t="inlineStr">
        <is>
          <t>更換備品 發票機
換下8155002897
換上8155004091</t>
        </is>
      </c>
      <c r="AD80" s="21" t="n"/>
      <c r="AE80" s="21" t="n"/>
      <c r="AF80" s="21" t="n"/>
      <c r="AG80" s="21" t="n"/>
      <c r="AH80" s="21" t="n"/>
      <c r="AI80" s="21" t="n"/>
      <c r="AJ80" s="21" t="n"/>
      <c r="AK80" s="21" t="inlineStr">
        <is>
          <t>O</t>
        </is>
      </c>
      <c r="AL80" s="304">
        <f>DATEVALUE(TEXT(I80, "yyyy/mm/dd"))</f>
        <v/>
      </c>
      <c r="AM80" s="108">
        <f>DATEVALUE(TEXT(X80, "yyyy/mm/dd"))</f>
        <v/>
      </c>
    </row>
    <row r="81" ht="21.6" customHeight="1" s="127">
      <c r="A81" s="24" t="n">
        <v>80</v>
      </c>
      <c r="B81" s="24" t="inlineStr">
        <is>
          <t>服務</t>
        </is>
      </c>
      <c r="C81" s="24" t="n">
        <v>2025011710</v>
      </c>
      <c r="D81" s="24" t="n"/>
      <c r="E81" s="24" t="n"/>
      <c r="F81" s="24" t="n">
        <v>2691</v>
      </c>
      <c r="G81" s="24" t="inlineStr">
        <is>
          <t>五股興珍店</t>
        </is>
      </c>
      <c r="H81" s="24" t="inlineStr">
        <is>
          <t>新北市五股區</t>
        </is>
      </c>
      <c r="I81" s="24" t="n"/>
      <c r="J81" s="24" t="n"/>
      <c r="K81" s="24" t="n"/>
      <c r="L81" s="24" t="n"/>
      <c r="M81" s="25" t="n"/>
      <c r="N81" s="24" t="n"/>
      <c r="O81" s="25" t="n"/>
      <c r="P81" s="26" t="n"/>
      <c r="Q81" s="24" t="inlineStr">
        <is>
          <t>THILF02691</t>
        </is>
      </c>
      <c r="R81" s="24" t="inlineStr">
        <is>
          <t>新北一</t>
        </is>
      </c>
      <c r="S81" s="24" t="inlineStr">
        <is>
          <t>湯家瑋</t>
        </is>
      </c>
      <c r="T81" s="24" t="n">
        <v>1</v>
      </c>
      <c r="U81" s="24" t="inlineStr">
        <is>
          <t>已完工</t>
        </is>
      </c>
      <c r="V81" s="24" t="inlineStr">
        <is>
          <t>2025-01-13 10:28:42</t>
        </is>
      </c>
      <c r="W81" s="24" t="inlineStr">
        <is>
          <t>2025-01-13 10:00:00</t>
        </is>
      </c>
      <c r="X81" s="199" t="n">
        <v>45670.43055555555</v>
      </c>
      <c r="Y81" s="24" t="n"/>
      <c r="Z81" s="24" t="n">
        <v>0.3</v>
      </c>
      <c r="AA81" s="24" t="n"/>
      <c r="AB81" s="24" t="inlineStr">
        <is>
          <t>到場處理</t>
        </is>
      </c>
      <c r="AC81" s="26" t="inlineStr">
        <is>
          <t>PMQ1</t>
        </is>
      </c>
      <c r="AD81" s="24" t="inlineStr">
        <is>
          <t>O</t>
        </is>
      </c>
      <c r="AE81" s="24" t="n"/>
      <c r="AF81" s="24" t="n"/>
      <c r="AG81" s="24" t="n"/>
      <c r="AH81" s="24" t="n"/>
      <c r="AI81" s="24" t="n"/>
      <c r="AJ81" s="24" t="n"/>
      <c r="AK81" s="24" t="inlineStr">
        <is>
          <t>O</t>
        </is>
      </c>
      <c r="AL81" s="304">
        <f>DATEVALUE(TEXT(I81, "yyyy/mm/dd"))</f>
        <v/>
      </c>
      <c r="AM81" s="108">
        <f>DATEVALUE(TEXT(X81, "yyyy/mm/dd"))</f>
        <v/>
      </c>
    </row>
    <row r="82" ht="21.6" customHeight="1" s="127">
      <c r="A82" s="21" t="n">
        <v>81</v>
      </c>
      <c r="B82" s="21" t="inlineStr">
        <is>
          <t>服務</t>
        </is>
      </c>
      <c r="C82" s="21" t="n">
        <v>2025011713</v>
      </c>
      <c r="D82" s="21" t="n"/>
      <c r="E82" s="21" t="n"/>
      <c r="F82" s="21" t="n">
        <v>2390</v>
      </c>
      <c r="G82" s="21" t="inlineStr">
        <is>
          <t>五股產業園區</t>
        </is>
      </c>
      <c r="H82" s="21" t="inlineStr">
        <is>
          <t>新北市五股區</t>
        </is>
      </c>
      <c r="I82" s="21" t="n"/>
      <c r="J82" s="21" t="n"/>
      <c r="K82" s="21" t="n"/>
      <c r="L82" s="21" t="n"/>
      <c r="M82" s="22" t="n"/>
      <c r="N82" s="21" t="n"/>
      <c r="O82" s="22" t="n"/>
      <c r="P82" s="23" t="n"/>
      <c r="Q82" s="21" t="inlineStr">
        <is>
          <t>THILF02390</t>
        </is>
      </c>
      <c r="R82" s="21" t="inlineStr">
        <is>
          <t>新北一</t>
        </is>
      </c>
      <c r="S82" s="21" t="inlineStr">
        <is>
          <t>湯家瑋</t>
        </is>
      </c>
      <c r="T82" s="21" t="n">
        <v>1</v>
      </c>
      <c r="U82" s="21" t="inlineStr">
        <is>
          <t>已完工</t>
        </is>
      </c>
      <c r="V82" s="21" t="inlineStr">
        <is>
          <t>2025-01-13 10:43:16</t>
        </is>
      </c>
      <c r="W82" s="21" t="inlineStr">
        <is>
          <t>2025-01-13 10:25:00</t>
        </is>
      </c>
      <c r="X82" s="128" t="n">
        <v>45670.44444444445</v>
      </c>
      <c r="Y82" s="21" t="n"/>
      <c r="Z82" s="21" t="n">
        <v>0.3</v>
      </c>
      <c r="AA82" s="21" t="n"/>
      <c r="AB82" s="21" t="inlineStr">
        <is>
          <t>到場處理</t>
        </is>
      </c>
      <c r="AC82" s="23" t="inlineStr">
        <is>
          <t>PMQ1</t>
        </is>
      </c>
      <c r="AD82" s="21" t="inlineStr">
        <is>
          <t>O</t>
        </is>
      </c>
      <c r="AE82" s="21" t="n"/>
      <c r="AF82" s="21" t="n"/>
      <c r="AG82" s="21" t="n"/>
      <c r="AH82" s="21" t="n"/>
      <c r="AI82" s="21" t="n"/>
      <c r="AJ82" s="21" t="n"/>
      <c r="AK82" s="21" t="inlineStr">
        <is>
          <t>O</t>
        </is>
      </c>
      <c r="AL82" s="304">
        <f>DATEVALUE(TEXT(I82, "yyyy/mm/dd"))</f>
        <v/>
      </c>
      <c r="AM82" s="108">
        <f>DATEVALUE(TEXT(X82, "yyyy/mm/dd"))</f>
        <v/>
      </c>
    </row>
    <row r="83" ht="21.6" customHeight="1" s="127">
      <c r="A83" s="24" t="n">
        <v>82</v>
      </c>
      <c r="B83" s="24" t="inlineStr">
        <is>
          <t>服務</t>
        </is>
      </c>
      <c r="C83" s="24" t="n">
        <v>2025011726</v>
      </c>
      <c r="D83" s="24" t="n"/>
      <c r="E83" s="24" t="n"/>
      <c r="F83" s="24" t="n">
        <v>4819</v>
      </c>
      <c r="G83" s="24" t="inlineStr">
        <is>
          <t>五股凌雲店</t>
        </is>
      </c>
      <c r="H83" s="24" t="inlineStr">
        <is>
          <t>新北市五股區</t>
        </is>
      </c>
      <c r="I83" s="24" t="n"/>
      <c r="J83" s="24" t="n"/>
      <c r="K83" s="24" t="n"/>
      <c r="L83" s="24" t="n"/>
      <c r="M83" s="25" t="n"/>
      <c r="N83" s="24" t="n"/>
      <c r="O83" s="25" t="n"/>
      <c r="P83" s="26" t="n"/>
      <c r="Q83" s="24" t="inlineStr">
        <is>
          <t>THILF04819</t>
        </is>
      </c>
      <c r="R83" s="24" t="inlineStr">
        <is>
          <t>新北一</t>
        </is>
      </c>
      <c r="S83" s="24" t="inlineStr">
        <is>
          <t>湯家瑋</t>
        </is>
      </c>
      <c r="T83" s="24" t="n">
        <v>1</v>
      </c>
      <c r="U83" s="24" t="inlineStr">
        <is>
          <t>已完工</t>
        </is>
      </c>
      <c r="V83" s="24" t="inlineStr">
        <is>
          <t>2025-01-13 11:35:58</t>
        </is>
      </c>
      <c r="W83" s="24" t="inlineStr">
        <is>
          <t>2025-01-13 11:20:00</t>
        </is>
      </c>
      <c r="X83" s="199" t="n">
        <v>45670.48263888889</v>
      </c>
      <c r="Y83" s="24" t="n"/>
      <c r="Z83" s="24" t="n">
        <v>0.3</v>
      </c>
      <c r="AA83" s="24" t="n"/>
      <c r="AB83" s="24" t="inlineStr">
        <is>
          <t>到場處理</t>
        </is>
      </c>
      <c r="AC83" s="26" t="inlineStr">
        <is>
          <t>PMQ1</t>
        </is>
      </c>
      <c r="AD83" s="24" t="inlineStr">
        <is>
          <t>O</t>
        </is>
      </c>
      <c r="AE83" s="24" t="n"/>
      <c r="AF83" s="24" t="n"/>
      <c r="AG83" s="24" t="n"/>
      <c r="AH83" s="24" t="n"/>
      <c r="AI83" s="24" t="n"/>
      <c r="AJ83" s="24" t="n"/>
      <c r="AK83" s="24" t="inlineStr">
        <is>
          <t>O</t>
        </is>
      </c>
      <c r="AL83" s="304">
        <f>DATEVALUE(TEXT(I83, "yyyy/mm/dd"))</f>
        <v/>
      </c>
      <c r="AM83" s="108">
        <f>DATEVALUE(TEXT(X83, "yyyy/mm/dd"))</f>
        <v/>
      </c>
    </row>
    <row r="84" ht="21.6" customHeight="1" s="127">
      <c r="A84" s="21" t="n">
        <v>83</v>
      </c>
      <c r="B84" s="21" t="inlineStr">
        <is>
          <t>服務</t>
        </is>
      </c>
      <c r="C84" s="21" t="n">
        <v>2025011734</v>
      </c>
      <c r="D84" s="21" t="n"/>
      <c r="E84" s="21" t="n"/>
      <c r="F84" s="21" t="n">
        <v>4801</v>
      </c>
      <c r="G84" s="21" t="inlineStr">
        <is>
          <t>五股成州店</t>
        </is>
      </c>
      <c r="H84" s="21" t="inlineStr">
        <is>
          <t>新北市五股區</t>
        </is>
      </c>
      <c r="I84" s="21" t="n"/>
      <c r="J84" s="21" t="n"/>
      <c r="K84" s="21" t="n"/>
      <c r="L84" s="21" t="n"/>
      <c r="M84" s="22" t="n"/>
      <c r="N84" s="21" t="n"/>
      <c r="O84" s="22" t="n"/>
      <c r="P84" s="23" t="n"/>
      <c r="Q84" s="21" t="inlineStr">
        <is>
          <t>THILF04801</t>
        </is>
      </c>
      <c r="R84" s="21" t="inlineStr">
        <is>
          <t>新北一</t>
        </is>
      </c>
      <c r="S84" s="21" t="inlineStr">
        <is>
          <t>湯家瑋</t>
        </is>
      </c>
      <c r="T84" s="21" t="n">
        <v>1</v>
      </c>
      <c r="U84" s="21" t="inlineStr">
        <is>
          <t>已完工</t>
        </is>
      </c>
      <c r="V84" s="21" t="inlineStr">
        <is>
          <t>2025-01-13 11:52:33</t>
        </is>
      </c>
      <c r="W84" s="21" t="inlineStr">
        <is>
          <t>2025-01-13 11:35:00</t>
        </is>
      </c>
      <c r="X84" s="128" t="n">
        <v>45670.49305555555</v>
      </c>
      <c r="Y84" s="21" t="n"/>
      <c r="Z84" s="21" t="n">
        <v>0.3</v>
      </c>
      <c r="AA84" s="21" t="n"/>
      <c r="AB84" s="21" t="inlineStr">
        <is>
          <t>到場處理</t>
        </is>
      </c>
      <c r="AC84" s="23" t="inlineStr">
        <is>
          <t>PMQ1</t>
        </is>
      </c>
      <c r="AD84" s="21" t="inlineStr">
        <is>
          <t>O</t>
        </is>
      </c>
      <c r="AE84" s="21" t="n"/>
      <c r="AF84" s="21" t="n"/>
      <c r="AG84" s="21" t="n"/>
      <c r="AH84" s="21" t="n"/>
      <c r="AI84" s="21" t="n"/>
      <c r="AJ84" s="21" t="n"/>
      <c r="AK84" s="21" t="inlineStr">
        <is>
          <t>O</t>
        </is>
      </c>
      <c r="AL84" s="304">
        <f>DATEVALUE(TEXT(I84, "yyyy/mm/dd"))</f>
        <v/>
      </c>
      <c r="AM84" s="108">
        <f>DATEVALUE(TEXT(X84, "yyyy/mm/dd"))</f>
        <v/>
      </c>
    </row>
    <row r="85" ht="21.6" customHeight="1" s="127">
      <c r="A85" s="24" t="n">
        <v>84</v>
      </c>
      <c r="B85" s="24" t="inlineStr">
        <is>
          <t>服務</t>
        </is>
      </c>
      <c r="C85" s="24" t="n">
        <v>2025011742</v>
      </c>
      <c r="D85" s="24" t="n"/>
      <c r="E85" s="24" t="n"/>
      <c r="F85" s="24" t="n">
        <v>4397</v>
      </c>
      <c r="G85" s="24" t="inlineStr">
        <is>
          <t>三重仁旺店</t>
        </is>
      </c>
      <c r="H85" s="24" t="inlineStr">
        <is>
          <t>新北市三重區</t>
        </is>
      </c>
      <c r="I85" s="24" t="n"/>
      <c r="J85" s="24" t="n"/>
      <c r="K85" s="24" t="n"/>
      <c r="L85" s="24" t="n"/>
      <c r="M85" s="25" t="n"/>
      <c r="N85" s="24" t="n"/>
      <c r="O85" s="25" t="n"/>
      <c r="P85" s="26" t="n"/>
      <c r="Q85" s="24" t="inlineStr">
        <is>
          <t>THILF04397</t>
        </is>
      </c>
      <c r="R85" s="24" t="inlineStr">
        <is>
          <t>新北一</t>
        </is>
      </c>
      <c r="S85" s="24" t="inlineStr">
        <is>
          <t>吳宗鴻</t>
        </is>
      </c>
      <c r="T85" s="24" t="n">
        <v>1</v>
      </c>
      <c r="U85" s="24" t="inlineStr">
        <is>
          <t>已完工</t>
        </is>
      </c>
      <c r="V85" s="24" t="inlineStr">
        <is>
          <t>2025-01-13 12:19:06</t>
        </is>
      </c>
      <c r="W85" s="24" t="inlineStr">
        <is>
          <t>2025-01-13 11:55:00</t>
        </is>
      </c>
      <c r="X85" s="199" t="n">
        <v>45670.5125</v>
      </c>
      <c r="Y85" s="24" t="n"/>
      <c r="Z85" s="24" t="n">
        <v>0.4</v>
      </c>
      <c r="AA85" s="24" t="n"/>
      <c r="AB85" s="24" t="inlineStr">
        <is>
          <t>到場處理</t>
        </is>
      </c>
      <c r="AC85" s="26" t="inlineStr">
        <is>
          <t>PMQ1</t>
        </is>
      </c>
      <c r="AD85" s="24" t="inlineStr">
        <is>
          <t>O</t>
        </is>
      </c>
      <c r="AE85" s="24" t="n"/>
      <c r="AF85" s="24" t="n"/>
      <c r="AG85" s="24" t="n"/>
      <c r="AH85" s="24" t="n"/>
      <c r="AI85" s="24" t="n"/>
      <c r="AJ85" s="24" t="n"/>
      <c r="AK85" s="24" t="inlineStr">
        <is>
          <t>O</t>
        </is>
      </c>
      <c r="AL85" s="304">
        <f>DATEVALUE(TEXT(I85, "yyyy/mm/dd"))</f>
        <v/>
      </c>
      <c r="AM85" s="108">
        <f>DATEVALUE(TEXT(X85, "yyyy/mm/dd"))</f>
        <v/>
      </c>
    </row>
    <row r="86" ht="21.6" customHeight="1" s="127">
      <c r="A86" s="21" t="n">
        <v>85</v>
      </c>
      <c r="B86" s="21" t="inlineStr">
        <is>
          <t>服務</t>
        </is>
      </c>
      <c r="C86" s="21" t="n">
        <v>2025011752</v>
      </c>
      <c r="D86" s="21" t="n"/>
      <c r="E86" s="21" t="n"/>
      <c r="F86" s="21" t="n">
        <v>3770</v>
      </c>
      <c r="G86" s="21" t="inlineStr">
        <is>
          <t>北縣西雲店</t>
        </is>
      </c>
      <c r="H86" s="21" t="inlineStr">
        <is>
          <t>新北市五股區</t>
        </is>
      </c>
      <c r="I86" s="21" t="n"/>
      <c r="J86" s="21" t="n"/>
      <c r="K86" s="21" t="n"/>
      <c r="L86" s="21" t="n"/>
      <c r="M86" s="22" t="n"/>
      <c r="N86" s="21" t="n"/>
      <c r="O86" s="22" t="n"/>
      <c r="P86" s="23" t="n"/>
      <c r="Q86" s="21" t="inlineStr">
        <is>
          <t>THILF03770</t>
        </is>
      </c>
      <c r="R86" s="21" t="inlineStr">
        <is>
          <t>新北一</t>
        </is>
      </c>
      <c r="S86" s="21" t="inlineStr">
        <is>
          <t>湯家瑋</t>
        </is>
      </c>
      <c r="T86" s="21" t="n">
        <v>1</v>
      </c>
      <c r="U86" s="21" t="inlineStr">
        <is>
          <t>已完工</t>
        </is>
      </c>
      <c r="V86" s="21" t="inlineStr">
        <is>
          <t>2025-01-13 13:30:56</t>
        </is>
      </c>
      <c r="W86" s="21" t="inlineStr">
        <is>
          <t>2025-01-13 13:10:00</t>
        </is>
      </c>
      <c r="X86" s="128" t="n">
        <v>45670.5625</v>
      </c>
      <c r="Y86" s="21" t="n"/>
      <c r="Z86" s="21" t="n">
        <v>0.3</v>
      </c>
      <c r="AA86" s="21" t="n"/>
      <c r="AB86" s="21" t="inlineStr">
        <is>
          <t>到場處理</t>
        </is>
      </c>
      <c r="AC86" s="23" t="inlineStr">
        <is>
          <t>PMQ1</t>
        </is>
      </c>
      <c r="AD86" s="21" t="inlineStr">
        <is>
          <t>O</t>
        </is>
      </c>
      <c r="AE86" s="21" t="n"/>
      <c r="AF86" s="21" t="n"/>
      <c r="AG86" s="21" t="n"/>
      <c r="AH86" s="21" t="n"/>
      <c r="AI86" s="21" t="n"/>
      <c r="AJ86" s="21" t="n"/>
      <c r="AK86" s="21" t="inlineStr">
        <is>
          <t>O</t>
        </is>
      </c>
      <c r="AL86" s="304">
        <f>DATEVALUE(TEXT(I86, "yyyy/mm/dd"))</f>
        <v/>
      </c>
      <c r="AM86" s="108">
        <f>DATEVALUE(TEXT(X86, "yyyy/mm/dd"))</f>
        <v/>
      </c>
    </row>
    <row r="87" ht="21.6" customHeight="1" s="127">
      <c r="A87" s="24" t="n">
        <v>86</v>
      </c>
      <c r="B87" s="24" t="inlineStr">
        <is>
          <t>服務</t>
        </is>
      </c>
      <c r="C87" s="24" t="n">
        <v>2025011756</v>
      </c>
      <c r="D87" s="24" t="n"/>
      <c r="E87" s="24" t="n"/>
      <c r="F87" s="24" t="n">
        <v>2325</v>
      </c>
      <c r="G87" s="24" t="inlineStr">
        <is>
          <t>北縣五泰店</t>
        </is>
      </c>
      <c r="H87" s="24" t="inlineStr">
        <is>
          <t>新北市五股區</t>
        </is>
      </c>
      <c r="I87" s="24" t="n"/>
      <c r="J87" s="24" t="n"/>
      <c r="K87" s="24" t="n"/>
      <c r="L87" s="24" t="n"/>
      <c r="M87" s="25" t="n"/>
      <c r="N87" s="24" t="n"/>
      <c r="O87" s="25" t="n"/>
      <c r="P87" s="26" t="n"/>
      <c r="Q87" s="24" t="inlineStr">
        <is>
          <t>THILF02325</t>
        </is>
      </c>
      <c r="R87" s="24" t="inlineStr">
        <is>
          <t>新北一</t>
        </is>
      </c>
      <c r="S87" s="24" t="inlineStr">
        <is>
          <t>湯家瑋</t>
        </is>
      </c>
      <c r="T87" s="24" t="n">
        <v>1</v>
      </c>
      <c r="U87" s="24" t="inlineStr">
        <is>
          <t>已完工</t>
        </is>
      </c>
      <c r="V87" s="24" t="inlineStr">
        <is>
          <t>2025-01-13 13:50:07</t>
        </is>
      </c>
      <c r="W87" s="24" t="inlineStr">
        <is>
          <t>2025-01-13 13:35:00</t>
        </is>
      </c>
      <c r="X87" s="199" t="n">
        <v>45670.57638888889</v>
      </c>
      <c r="Y87" s="24" t="n"/>
      <c r="Z87" s="24" t="n">
        <v>0.3</v>
      </c>
      <c r="AA87" s="24" t="n"/>
      <c r="AB87" s="24" t="inlineStr">
        <is>
          <t>到場處理</t>
        </is>
      </c>
      <c r="AC87" s="26" t="inlineStr">
        <is>
          <t>PMQ1</t>
        </is>
      </c>
      <c r="AD87" s="24" t="inlineStr">
        <is>
          <t>O</t>
        </is>
      </c>
      <c r="AE87" s="24" t="n"/>
      <c r="AF87" s="24" t="n"/>
      <c r="AG87" s="24" t="n"/>
      <c r="AH87" s="24" t="n"/>
      <c r="AI87" s="24" t="n"/>
      <c r="AJ87" s="24" t="n"/>
      <c r="AK87" s="24" t="inlineStr">
        <is>
          <t>O</t>
        </is>
      </c>
      <c r="AL87" s="304">
        <f>DATEVALUE(TEXT(I87, "yyyy/mm/dd"))</f>
        <v/>
      </c>
      <c r="AM87" s="108">
        <f>DATEVALUE(TEXT(X87, "yyyy/mm/dd"))</f>
        <v/>
      </c>
    </row>
    <row r="88" ht="21.6" customHeight="1" s="127">
      <c r="A88" s="21" t="n">
        <v>87</v>
      </c>
      <c r="B88" s="21" t="inlineStr">
        <is>
          <t>服務</t>
        </is>
      </c>
      <c r="C88" s="21" t="n">
        <v>2025011806</v>
      </c>
      <c r="D88" s="21" t="n"/>
      <c r="E88" s="21" t="n"/>
      <c r="F88" s="21" t="n">
        <v>4983</v>
      </c>
      <c r="G88" s="21" t="inlineStr">
        <is>
          <t>板橋藝文店</t>
        </is>
      </c>
      <c r="H88" s="21" t="inlineStr">
        <is>
          <t>新北市板橋區</t>
        </is>
      </c>
      <c r="I88" s="21" t="n"/>
      <c r="J88" s="21" t="n"/>
      <c r="K88" s="21" t="n"/>
      <c r="L88" s="21" t="n"/>
      <c r="M88" s="22" t="n"/>
      <c r="N88" s="21" t="n"/>
      <c r="O88" s="22" t="n"/>
      <c r="P88" s="23" t="n"/>
      <c r="Q88" s="21" t="inlineStr">
        <is>
          <t>THILF04983</t>
        </is>
      </c>
      <c r="R88" s="21" t="inlineStr">
        <is>
          <t>新北一</t>
        </is>
      </c>
      <c r="S88" s="21" t="inlineStr">
        <is>
          <t>狄澤洋</t>
        </is>
      </c>
      <c r="T88" s="21" t="n">
        <v>1</v>
      </c>
      <c r="U88" s="21" t="inlineStr">
        <is>
          <t>已完工</t>
        </is>
      </c>
      <c r="V88" s="21" t="inlineStr">
        <is>
          <t>2025-01-13 16:13:58</t>
        </is>
      </c>
      <c r="W88" s="21" t="inlineStr">
        <is>
          <t>2025-01-13 15:35:00</t>
        </is>
      </c>
      <c r="X88" s="128" t="n">
        <v>45670.67708333334</v>
      </c>
      <c r="Y88" s="21" t="n"/>
      <c r="Z88" s="21" t="n">
        <v>0.7</v>
      </c>
      <c r="AA88" s="21" t="n"/>
      <c r="AB88" s="21" t="inlineStr">
        <is>
          <t>到場處理</t>
        </is>
      </c>
      <c r="AC88" s="23" t="inlineStr">
        <is>
          <t>PMQ1</t>
        </is>
      </c>
      <c r="AD88" s="21" t="inlineStr">
        <is>
          <t>O</t>
        </is>
      </c>
      <c r="AE88" s="21" t="n"/>
      <c r="AF88" s="21" t="n"/>
      <c r="AG88" s="21" t="n"/>
      <c r="AH88" s="21" t="n"/>
      <c r="AI88" s="21" t="n"/>
      <c r="AJ88" s="21" t="n"/>
      <c r="AK88" s="21" t="inlineStr">
        <is>
          <t>O</t>
        </is>
      </c>
      <c r="AL88" s="304">
        <f>DATEVALUE(TEXT(I88, "yyyy/mm/dd"))</f>
        <v/>
      </c>
      <c r="AM88" s="108">
        <f>DATEVALUE(TEXT(X88, "yyyy/mm/dd"))</f>
        <v/>
      </c>
    </row>
    <row r="89" ht="21.6" customHeight="1" s="127">
      <c r="A89" s="24" t="n">
        <v>88</v>
      </c>
      <c r="B89" s="24" t="inlineStr">
        <is>
          <t>服務</t>
        </is>
      </c>
      <c r="C89" s="24" t="n">
        <v>2025011830</v>
      </c>
      <c r="D89" s="24" t="n"/>
      <c r="E89" s="24" t="n"/>
      <c r="F89" s="24" t="n">
        <v>4680</v>
      </c>
      <c r="G89" s="24" t="inlineStr">
        <is>
          <t>板橋江寧店</t>
        </is>
      </c>
      <c r="H89" s="24" t="inlineStr">
        <is>
          <t>新北市板橋區</t>
        </is>
      </c>
      <c r="I89" s="24" t="n"/>
      <c r="J89" s="24" t="n"/>
      <c r="K89" s="24" t="n"/>
      <c r="L89" s="24" t="n"/>
      <c r="M89" s="25" t="n"/>
      <c r="N89" s="24" t="n"/>
      <c r="O89" s="25" t="n"/>
      <c r="P89" s="26" t="n"/>
      <c r="Q89" s="24" t="inlineStr">
        <is>
          <t>THILF04680</t>
        </is>
      </c>
      <c r="R89" s="24" t="inlineStr">
        <is>
          <t>新北一</t>
        </is>
      </c>
      <c r="S89" s="24" t="inlineStr">
        <is>
          <t>狄澤洋</t>
        </is>
      </c>
      <c r="T89" s="24" t="n">
        <v>1</v>
      </c>
      <c r="U89" s="24" t="inlineStr">
        <is>
          <t>已完工</t>
        </is>
      </c>
      <c r="V89" s="24" t="inlineStr">
        <is>
          <t>2025-01-13 16:52:57</t>
        </is>
      </c>
      <c r="W89" s="24" t="inlineStr">
        <is>
          <t>2025-01-13 16:25:00</t>
        </is>
      </c>
      <c r="X89" s="199" t="n">
        <v>45670.69791666666</v>
      </c>
      <c r="Y89" s="24" t="n"/>
      <c r="Z89" s="24" t="n">
        <v>0.3</v>
      </c>
      <c r="AA89" s="24" t="n"/>
      <c r="AB89" s="24" t="inlineStr">
        <is>
          <t>到場處理</t>
        </is>
      </c>
      <c r="AC89" s="26" t="inlineStr">
        <is>
          <t>PMQ1</t>
        </is>
      </c>
      <c r="AD89" s="24" t="inlineStr">
        <is>
          <t>O</t>
        </is>
      </c>
      <c r="AE89" s="24" t="n"/>
      <c r="AF89" s="24" t="n"/>
      <c r="AG89" s="24" t="n"/>
      <c r="AH89" s="24" t="n"/>
      <c r="AI89" s="24" t="n"/>
      <c r="AJ89" s="24" t="n"/>
      <c r="AK89" s="24" t="inlineStr">
        <is>
          <t>O</t>
        </is>
      </c>
      <c r="AL89" s="304">
        <f>DATEVALUE(TEXT(I89, "yyyy/mm/dd"))</f>
        <v/>
      </c>
      <c r="AM89" s="108">
        <f>DATEVALUE(TEXT(X89, "yyyy/mm/dd"))</f>
        <v/>
      </c>
    </row>
    <row r="90" ht="21.6" customHeight="1" s="127">
      <c r="A90" s="21" t="n">
        <v>89</v>
      </c>
      <c r="B90" s="21" t="inlineStr">
        <is>
          <t>維修</t>
        </is>
      </c>
      <c r="C90" s="21" t="n">
        <v>2025011843</v>
      </c>
      <c r="D90" s="21" t="inlineStr">
        <is>
          <t>1D148114011301</t>
        </is>
      </c>
      <c r="E90" s="21" t="inlineStr">
        <is>
          <t>一般件</t>
        </is>
      </c>
      <c r="F90" s="21" t="inlineStr">
        <is>
          <t>D148</t>
        </is>
      </c>
      <c r="G90" s="21" t="inlineStr">
        <is>
          <t>新莊福營店</t>
        </is>
      </c>
      <c r="H90" s="21" t="inlineStr">
        <is>
          <t>新北市新莊區</t>
        </is>
      </c>
      <c r="I90" s="21" t="inlineStr">
        <is>
          <t>2025-01-13 17:51:45</t>
        </is>
      </c>
      <c r="J90" s="21" t="inlineStr">
        <is>
          <t>星期一</t>
        </is>
      </c>
      <c r="K90" s="21" t="inlineStr">
        <is>
          <t>下午</t>
        </is>
      </c>
      <c r="L90" s="21" t="inlineStr">
        <is>
          <t>HLM3</t>
        </is>
      </c>
      <c r="M90" s="22" t="inlineStr">
        <is>
          <t>HL-LIFE-ET 標籤印表機</t>
        </is>
      </c>
      <c r="N90" s="21" t="inlineStr">
        <is>
          <t>M301</t>
        </is>
      </c>
      <c r="O90" s="22" t="inlineStr">
        <is>
          <t>切刀卡紙，切紙不正常</t>
        </is>
      </c>
      <c r="P90" s="23" t="inlineStr">
        <is>
          <t>門市反應Life-ET標籤印表機頻繁發生卡紙異狀，已嘗試重啟設備+重裝紙捲+簡易清潔仍無改善..請台芝到店協助</t>
        </is>
      </c>
      <c r="Q90" s="21" t="inlineStr">
        <is>
          <t>THILF0D148</t>
        </is>
      </c>
      <c r="R90" s="21" t="inlineStr">
        <is>
          <t>新北一</t>
        </is>
      </c>
      <c r="S90" s="21" t="inlineStr">
        <is>
          <t>湯家瑋</t>
        </is>
      </c>
      <c r="T90" s="21" t="n">
        <v>1</v>
      </c>
      <c r="U90" s="21" t="inlineStr">
        <is>
          <t>已完工</t>
        </is>
      </c>
      <c r="V90" s="21" t="inlineStr">
        <is>
          <t>2025-01-13 17:53:02</t>
        </is>
      </c>
      <c r="W90" s="21" t="inlineStr">
        <is>
          <t>2025-01-14 13:00:00</t>
        </is>
      </c>
      <c r="X90" s="128" t="n">
        <v>45671.5625</v>
      </c>
      <c r="Y90" s="21" t="inlineStr">
        <is>
          <t>2025-01-14 21:53:00</t>
        </is>
      </c>
      <c r="Z90" s="21" t="n">
        <v>0.5</v>
      </c>
      <c r="AA90" s="21" t="n"/>
      <c r="AB90" s="21" t="inlineStr">
        <is>
          <t>到場處理</t>
        </is>
      </c>
      <c r="AC90" s="23" t="inlineStr">
        <is>
          <t>清潔切刀 測試交易正常</t>
        </is>
      </c>
      <c r="AD90" s="21" t="n"/>
      <c r="AE90" s="21" t="n"/>
      <c r="AF90" s="21" t="n"/>
      <c r="AG90" s="21" t="n"/>
      <c r="AH90" s="21" t="n"/>
      <c r="AI90" s="21" t="n"/>
      <c r="AJ90" s="21" t="n"/>
      <c r="AK90" s="21" t="inlineStr">
        <is>
          <t>O</t>
        </is>
      </c>
      <c r="AL90" s="304">
        <f>DATEVALUE(TEXT(I90, "yyyy/mm/dd"))</f>
        <v/>
      </c>
      <c r="AM90" s="108">
        <f>DATEVALUE(TEXT(X90, "yyyy/mm/dd"))</f>
        <v/>
      </c>
    </row>
    <row r="91" ht="21.6" customHeight="1" s="127">
      <c r="A91" s="24" t="n">
        <v>90</v>
      </c>
      <c r="B91" s="24" t="inlineStr">
        <is>
          <t>服務</t>
        </is>
      </c>
      <c r="C91" s="24" t="n">
        <v>2025011892</v>
      </c>
      <c r="D91" s="24" t="n"/>
      <c r="E91" s="24" t="inlineStr">
        <is>
          <t xml:space="preserve"> eS-4528A 黑白複合機</t>
        </is>
      </c>
      <c r="F91" s="24" t="n">
        <v>4528</v>
      </c>
      <c r="G91" s="24" t="inlineStr">
        <is>
          <t>八里鐵塔店</t>
        </is>
      </c>
      <c r="H91" s="24" t="inlineStr">
        <is>
          <t>新北市八里區</t>
        </is>
      </c>
      <c r="I91" s="24" t="n"/>
      <c r="J91" s="24" t="n"/>
      <c r="K91" s="24" t="n"/>
      <c r="L91" s="24" t="n"/>
      <c r="M91" s="25" t="n"/>
      <c r="N91" s="24" t="n"/>
      <c r="O91" s="25" t="n"/>
      <c r="P91" s="26" t="n"/>
      <c r="Q91" s="24" t="inlineStr">
        <is>
          <t>THILF04528</t>
        </is>
      </c>
      <c r="R91" s="24" t="inlineStr">
        <is>
          <t>新北一</t>
        </is>
      </c>
      <c r="S91" s="24" t="inlineStr">
        <is>
          <t>吳宗鴻</t>
        </is>
      </c>
      <c r="T91" s="24" t="n">
        <v>1</v>
      </c>
      <c r="U91" s="24" t="inlineStr">
        <is>
          <t>已完工</t>
        </is>
      </c>
      <c r="V91" s="24" t="inlineStr">
        <is>
          <t>2025-01-14 11:09:15</t>
        </is>
      </c>
      <c r="W91" s="24" t="inlineStr">
        <is>
          <t>2025-01-14 10:35:00</t>
        </is>
      </c>
      <c r="X91" s="199" t="n">
        <v>45671.46388888889</v>
      </c>
      <c r="Y91" s="24" t="n"/>
      <c r="Z91" s="24" t="n">
        <v>0.6</v>
      </c>
      <c r="AA91" s="24" t="n"/>
      <c r="AB91" s="24" t="inlineStr">
        <is>
          <t>到場處理</t>
        </is>
      </c>
      <c r="AC91" s="26" t="inlineStr">
        <is>
          <t>PMQ1</t>
        </is>
      </c>
      <c r="AD91" s="24" t="inlineStr">
        <is>
          <t>O</t>
        </is>
      </c>
      <c r="AE91" s="24" t="n"/>
      <c r="AF91" s="24" t="n"/>
      <c r="AG91" s="24" t="n"/>
      <c r="AH91" s="24" t="n"/>
      <c r="AI91" s="24" t="n"/>
      <c r="AJ91" s="24" t="n"/>
      <c r="AK91" s="24" t="inlineStr">
        <is>
          <t>O</t>
        </is>
      </c>
      <c r="AL91" s="304">
        <f>DATEVALUE(TEXT(I91, "yyyy/mm/dd"))</f>
        <v/>
      </c>
      <c r="AM91" s="108">
        <f>DATEVALUE(TEXT(X91, "yyyy/mm/dd"))</f>
        <v/>
      </c>
    </row>
    <row r="92" ht="21.6" customHeight="1" s="127">
      <c r="A92" s="21" t="n">
        <v>91</v>
      </c>
      <c r="B92" s="21" t="inlineStr">
        <is>
          <t>維修</t>
        </is>
      </c>
      <c r="C92" s="21" t="n">
        <v>2025011898</v>
      </c>
      <c r="D92" s="21" t="inlineStr">
        <is>
          <t>14241114011401</t>
        </is>
      </c>
      <c r="E92" s="21" t="inlineStr">
        <is>
          <t>一般件</t>
        </is>
      </c>
      <c r="F92" s="21" t="n">
        <v>4241</v>
      </c>
      <c r="G92" s="21" t="inlineStr">
        <is>
          <t>三重仁義店</t>
        </is>
      </c>
      <c r="H92" s="21" t="inlineStr">
        <is>
          <t>新北市三重區</t>
        </is>
      </c>
      <c r="I92" s="21" t="inlineStr">
        <is>
          <t>2025-01-14 11:40:03</t>
        </is>
      </c>
      <c r="J92" s="21" t="inlineStr">
        <is>
          <t>星期二</t>
        </is>
      </c>
      <c r="K92" s="21" t="inlineStr">
        <is>
          <t>上午</t>
        </is>
      </c>
      <c r="L92" s="21" t="inlineStr">
        <is>
          <t>HL23</t>
        </is>
      </c>
      <c r="M92" s="22" t="inlineStr">
        <is>
          <t>HL-TM主機</t>
        </is>
      </c>
      <c r="N92" s="21" t="n">
        <v>2305</v>
      </c>
      <c r="O92" s="22" t="inlineStr">
        <is>
          <t>抽屜無法正常開關</t>
        </is>
      </c>
      <c r="P92" s="23" t="inlineStr">
        <is>
          <t>門市反應TM2(TCX800)抽屜打不開，已請門市將發票機紙捲重裝重開機仍異常，抽屜外觀白/鑰匙孔靠右/鑰匙孔編號K01....須請台芝到店協助</t>
        </is>
      </c>
      <c r="Q92" s="21" t="inlineStr">
        <is>
          <t>THILF04241</t>
        </is>
      </c>
      <c r="R92" s="21" t="inlineStr">
        <is>
          <t>新北一</t>
        </is>
      </c>
      <c r="S92" s="21" t="inlineStr">
        <is>
          <t>吳宗鴻</t>
        </is>
      </c>
      <c r="T92" s="21" t="n">
        <v>1</v>
      </c>
      <c r="U92" s="21" t="inlineStr">
        <is>
          <t>已完工</t>
        </is>
      </c>
      <c r="V92" s="21" t="inlineStr">
        <is>
          <t>2025-01-14 11:42:20</t>
        </is>
      </c>
      <c r="W92" s="21" t="inlineStr">
        <is>
          <t>2025-01-15 13:40:00</t>
        </is>
      </c>
      <c r="X92" s="128" t="n">
        <v>45672.59027777778</v>
      </c>
      <c r="Y92" s="21" t="inlineStr">
        <is>
          <t>2025-01-15 15:42:00</t>
        </is>
      </c>
      <c r="Z92" s="21" t="n">
        <v>0.5</v>
      </c>
      <c r="AA92" s="21" t="n"/>
      <c r="AB92" s="21" t="inlineStr">
        <is>
          <t>到場處理</t>
        </is>
      </c>
      <c r="AC92" s="23" t="inlineStr">
        <is>
          <t>更換備機 錢櫃
換下81Z1000773
換上81Z1004166</t>
        </is>
      </c>
      <c r="AD92" s="21" t="n"/>
      <c r="AE92" s="21" t="n"/>
      <c r="AF92" s="21" t="n"/>
      <c r="AG92" s="21" t="n"/>
      <c r="AH92" s="21" t="n"/>
      <c r="AI92" s="21" t="n"/>
      <c r="AJ92" s="21" t="n"/>
      <c r="AK92" s="21" t="inlineStr">
        <is>
          <t>O</t>
        </is>
      </c>
      <c r="AL92" s="304">
        <f>DATEVALUE(TEXT(I92, "yyyy/mm/dd"))</f>
        <v/>
      </c>
      <c r="AM92" s="108">
        <f>DATEVALUE(TEXT(X92, "yyyy/mm/dd"))</f>
        <v/>
      </c>
    </row>
    <row r="93" ht="21.6" customHeight="1" s="127">
      <c r="A93" s="24" t="n">
        <v>92</v>
      </c>
      <c r="B93" s="24" t="inlineStr">
        <is>
          <t>服務</t>
        </is>
      </c>
      <c r="C93" s="24" t="n">
        <v>2025011908</v>
      </c>
      <c r="D93" s="24" t="n"/>
      <c r="E93" s="24" t="n"/>
      <c r="F93" s="24" t="n">
        <v>4259</v>
      </c>
      <c r="G93" s="24" t="inlineStr">
        <is>
          <t>八里水灣店</t>
        </is>
      </c>
      <c r="H93" s="24" t="inlineStr">
        <is>
          <t>新北市八里區</t>
        </is>
      </c>
      <c r="I93" s="24" t="n"/>
      <c r="J93" s="24" t="n"/>
      <c r="K93" s="24" t="n"/>
      <c r="L93" s="24" t="n"/>
      <c r="M93" s="25" t="n"/>
      <c r="N93" s="24" t="n"/>
      <c r="O93" s="25" t="n"/>
      <c r="P93" s="26" t="n"/>
      <c r="Q93" s="24" t="inlineStr">
        <is>
          <t>THILF04259</t>
        </is>
      </c>
      <c r="R93" s="24" t="inlineStr">
        <is>
          <t>新北一</t>
        </is>
      </c>
      <c r="S93" s="24" t="inlineStr">
        <is>
          <t>吳宗鴻</t>
        </is>
      </c>
      <c r="T93" s="24" t="n">
        <v>1</v>
      </c>
      <c r="U93" s="24" t="inlineStr">
        <is>
          <t>已完工</t>
        </is>
      </c>
      <c r="V93" s="24" t="inlineStr">
        <is>
          <t>2025-01-14 12:17:48</t>
        </is>
      </c>
      <c r="W93" s="24" t="inlineStr">
        <is>
          <t>2025-01-14 11:55:00</t>
        </is>
      </c>
      <c r="X93" s="199" t="n">
        <v>45671.51180555556</v>
      </c>
      <c r="Y93" s="24" t="n"/>
      <c r="Z93" s="24" t="n">
        <v>0.4</v>
      </c>
      <c r="AA93" s="24" t="n"/>
      <c r="AB93" s="24" t="inlineStr">
        <is>
          <t>到場處理</t>
        </is>
      </c>
      <c r="AC93" s="26" t="inlineStr">
        <is>
          <t>PMQ1</t>
        </is>
      </c>
      <c r="AD93" s="24" t="inlineStr">
        <is>
          <t>O</t>
        </is>
      </c>
      <c r="AE93" s="24" t="n"/>
      <c r="AF93" s="24" t="n"/>
      <c r="AG93" s="24" t="n"/>
      <c r="AH93" s="24" t="n"/>
      <c r="AI93" s="24" t="n"/>
      <c r="AJ93" s="24" t="n"/>
      <c r="AK93" s="24" t="inlineStr">
        <is>
          <t>O</t>
        </is>
      </c>
      <c r="AL93" s="304">
        <f>DATEVALUE(TEXT(I93, "yyyy/mm/dd"))</f>
        <v/>
      </c>
      <c r="AM93" s="108">
        <f>DATEVALUE(TEXT(X93, "yyyy/mm/dd"))</f>
        <v/>
      </c>
    </row>
    <row r="94" ht="21.6" customHeight="1" s="127">
      <c r="A94" s="21" t="n">
        <v>93</v>
      </c>
      <c r="B94" s="21" t="inlineStr">
        <is>
          <t>服務</t>
        </is>
      </c>
      <c r="C94" s="21" t="n">
        <v>2025012024</v>
      </c>
      <c r="D94" s="21" t="n"/>
      <c r="E94" s="21" t="n"/>
      <c r="F94" s="21" t="n">
        <v>4764</v>
      </c>
      <c r="G94" s="21" t="inlineStr">
        <is>
          <t>八里大船店</t>
        </is>
      </c>
      <c r="H94" s="21" t="inlineStr">
        <is>
          <t>新北市八里區</t>
        </is>
      </c>
      <c r="I94" s="21" t="n"/>
      <c r="J94" s="21" t="n"/>
      <c r="K94" s="21" t="n"/>
      <c r="L94" s="21" t="n"/>
      <c r="M94" s="22" t="n"/>
      <c r="N94" s="21" t="n"/>
      <c r="O94" s="22" t="n"/>
      <c r="P94" s="23" t="n"/>
      <c r="Q94" s="21" t="inlineStr">
        <is>
          <t>THILF04764</t>
        </is>
      </c>
      <c r="R94" s="21" t="inlineStr">
        <is>
          <t>新北一</t>
        </is>
      </c>
      <c r="S94" s="21" t="inlineStr">
        <is>
          <t>吳宗鴻</t>
        </is>
      </c>
      <c r="T94" s="21" t="n">
        <v>1</v>
      </c>
      <c r="U94" s="21" t="inlineStr">
        <is>
          <t>已完工</t>
        </is>
      </c>
      <c r="V94" s="21" t="inlineStr">
        <is>
          <t>2025-01-14 13:45:09</t>
        </is>
      </c>
      <c r="W94" s="21" t="inlineStr">
        <is>
          <t>2025-01-14 13:20:00</t>
        </is>
      </c>
      <c r="X94" s="128" t="n">
        <v>45671.57222222222</v>
      </c>
      <c r="Y94" s="21" t="n"/>
      <c r="Z94" s="21" t="n">
        <v>0.4</v>
      </c>
      <c r="AA94" s="21" t="n"/>
      <c r="AB94" s="21" t="inlineStr">
        <is>
          <t>到場處理</t>
        </is>
      </c>
      <c r="AC94" s="23" t="inlineStr">
        <is>
          <t xml:space="preserve">PMQ1
</t>
        </is>
      </c>
      <c r="AD94" s="21" t="inlineStr">
        <is>
          <t>O</t>
        </is>
      </c>
      <c r="AE94" s="21" t="n"/>
      <c r="AF94" s="21" t="n"/>
      <c r="AG94" s="21" t="n"/>
      <c r="AH94" s="21" t="n"/>
      <c r="AI94" s="21" t="n"/>
      <c r="AJ94" s="21" t="n"/>
      <c r="AK94" s="21" t="inlineStr">
        <is>
          <t>O</t>
        </is>
      </c>
      <c r="AL94" s="304">
        <f>DATEVALUE(TEXT(I94, "yyyy/mm/dd"))</f>
        <v/>
      </c>
      <c r="AM94" s="108">
        <f>DATEVALUE(TEXT(X94, "yyyy/mm/dd"))</f>
        <v/>
      </c>
    </row>
    <row r="95" ht="21.6" customHeight="1" s="127">
      <c r="A95" s="24" t="n">
        <v>94</v>
      </c>
      <c r="B95" s="24" t="inlineStr">
        <is>
          <t>服務</t>
        </is>
      </c>
      <c r="C95" s="24" t="n">
        <v>2025012102</v>
      </c>
      <c r="D95" s="24" t="n"/>
      <c r="E95" s="24" t="n"/>
      <c r="F95" s="24" t="n">
        <v>5074</v>
      </c>
      <c r="G95" s="24" t="inlineStr">
        <is>
          <t>八里福德新村</t>
        </is>
      </c>
      <c r="H95" s="24" t="inlineStr">
        <is>
          <t>新北市八里區</t>
        </is>
      </c>
      <c r="I95" s="24" t="n"/>
      <c r="J95" s="24" t="n"/>
      <c r="K95" s="24" t="n"/>
      <c r="L95" s="24" t="n"/>
      <c r="M95" s="25" t="n"/>
      <c r="N95" s="24" t="n"/>
      <c r="O95" s="25" t="n"/>
      <c r="P95" s="26" t="n"/>
      <c r="Q95" s="24" t="inlineStr">
        <is>
          <t>THILF05074</t>
        </is>
      </c>
      <c r="R95" s="24" t="inlineStr">
        <is>
          <t>新北一</t>
        </is>
      </c>
      <c r="S95" s="24" t="inlineStr">
        <is>
          <t>吳宗鴻</t>
        </is>
      </c>
      <c r="T95" s="24" t="n">
        <v>1</v>
      </c>
      <c r="U95" s="24" t="inlineStr">
        <is>
          <t>已完工</t>
        </is>
      </c>
      <c r="V95" s="24" t="inlineStr">
        <is>
          <t>2025-01-14 15:19:18</t>
        </is>
      </c>
      <c r="W95" s="24" t="inlineStr">
        <is>
          <t>2025-01-14 14:50:00</t>
        </is>
      </c>
      <c r="X95" s="199" t="n">
        <v>45671.63472222222</v>
      </c>
      <c r="Y95" s="24" t="n"/>
      <c r="Z95" s="24" t="n">
        <v>0.4</v>
      </c>
      <c r="AA95" s="24" t="n"/>
      <c r="AB95" s="24" t="inlineStr">
        <is>
          <t>到場處理</t>
        </is>
      </c>
      <c r="AC95" s="26" t="inlineStr">
        <is>
          <t>PMQ1</t>
        </is>
      </c>
      <c r="AD95" s="24" t="inlineStr">
        <is>
          <t>O</t>
        </is>
      </c>
      <c r="AE95" s="24" t="n"/>
      <c r="AF95" s="24" t="n"/>
      <c r="AG95" s="24" t="n"/>
      <c r="AH95" s="24" t="n"/>
      <c r="AI95" s="24" t="n"/>
      <c r="AJ95" s="24" t="n"/>
      <c r="AK95" s="24" t="inlineStr">
        <is>
          <t>O</t>
        </is>
      </c>
      <c r="AL95" s="304">
        <f>DATEVALUE(TEXT(I95, "yyyy/mm/dd"))</f>
        <v/>
      </c>
      <c r="AM95" s="108">
        <f>DATEVALUE(TEXT(X95, "yyyy/mm/dd"))</f>
        <v/>
      </c>
    </row>
    <row r="96" ht="21.6" customHeight="1" s="127">
      <c r="A96" s="21" t="n">
        <v>95</v>
      </c>
      <c r="B96" s="21" t="inlineStr">
        <is>
          <t>服務</t>
        </is>
      </c>
      <c r="C96" s="21" t="n">
        <v>2025012107</v>
      </c>
      <c r="D96" s="21" t="n"/>
      <c r="E96" s="21" t="n"/>
      <c r="F96" s="21" t="n">
        <v>2306</v>
      </c>
      <c r="G96" s="21" t="inlineStr">
        <is>
          <t>八里凱旋門</t>
        </is>
      </c>
      <c r="H96" s="21" t="inlineStr">
        <is>
          <t>新北市八里區</t>
        </is>
      </c>
      <c r="I96" s="21" t="n"/>
      <c r="J96" s="21" t="n"/>
      <c r="K96" s="21" t="n"/>
      <c r="L96" s="21" t="n"/>
      <c r="M96" s="22" t="n"/>
      <c r="N96" s="21" t="n"/>
      <c r="O96" s="22" t="n"/>
      <c r="P96" s="23" t="n"/>
      <c r="Q96" s="21" t="inlineStr">
        <is>
          <t>THILF02306</t>
        </is>
      </c>
      <c r="R96" s="21" t="inlineStr">
        <is>
          <t>新北一</t>
        </is>
      </c>
      <c r="S96" s="21" t="inlineStr">
        <is>
          <t>吳宗鴻</t>
        </is>
      </c>
      <c r="T96" s="21" t="n">
        <v>1</v>
      </c>
      <c r="U96" s="21" t="inlineStr">
        <is>
          <t>已完工</t>
        </is>
      </c>
      <c r="V96" s="21" t="inlineStr">
        <is>
          <t>2025-01-14 15:24:38</t>
        </is>
      </c>
      <c r="W96" s="21" t="inlineStr">
        <is>
          <t>2025-01-14 12:40:00</t>
        </is>
      </c>
      <c r="X96" s="128" t="n">
        <v>45671.54166666666</v>
      </c>
      <c r="Y96" s="21" t="n"/>
      <c r="Z96" s="21" t="n">
        <v>0.3</v>
      </c>
      <c r="AA96" s="21" t="n"/>
      <c r="AB96" s="21" t="inlineStr">
        <is>
          <t>到場處理</t>
        </is>
      </c>
      <c r="AC96" s="23" t="inlineStr">
        <is>
          <t>PMQ1</t>
        </is>
      </c>
      <c r="AD96" s="21" t="inlineStr">
        <is>
          <t>O</t>
        </is>
      </c>
      <c r="AE96" s="21" t="n"/>
      <c r="AF96" s="21" t="n"/>
      <c r="AG96" s="21" t="n"/>
      <c r="AH96" s="21" t="n"/>
      <c r="AI96" s="21" t="n"/>
      <c r="AJ96" s="21" t="n"/>
      <c r="AK96" s="21" t="inlineStr">
        <is>
          <t>O</t>
        </is>
      </c>
      <c r="AL96" s="304">
        <f>DATEVALUE(TEXT(I96, "yyyy/mm/dd"))</f>
        <v/>
      </c>
      <c r="AM96" s="108">
        <f>DATEVALUE(TEXT(X96, "yyyy/mm/dd"))</f>
        <v/>
      </c>
    </row>
    <row r="97" ht="21.6" customHeight="1" s="127">
      <c r="A97" s="24" t="n">
        <v>96</v>
      </c>
      <c r="B97" s="24" t="inlineStr">
        <is>
          <t>服務</t>
        </is>
      </c>
      <c r="C97" s="24" t="n">
        <v>2025012108</v>
      </c>
      <c r="D97" s="24" t="n"/>
      <c r="E97" s="24" t="n"/>
      <c r="F97" s="24" t="n">
        <v>2442</v>
      </c>
      <c r="G97" s="24" t="inlineStr">
        <is>
          <t>北縣商港店</t>
        </is>
      </c>
      <c r="H97" s="24" t="inlineStr">
        <is>
          <t>新北市八里區</t>
        </is>
      </c>
      <c r="I97" s="24" t="n"/>
      <c r="J97" s="24" t="n"/>
      <c r="K97" s="24" t="n"/>
      <c r="L97" s="24" t="n"/>
      <c r="M97" s="25" t="n"/>
      <c r="N97" s="24" t="n"/>
      <c r="O97" s="25" t="n"/>
      <c r="P97" s="26" t="n"/>
      <c r="Q97" s="24" t="inlineStr">
        <is>
          <t>THILF02442</t>
        </is>
      </c>
      <c r="R97" s="24" t="inlineStr">
        <is>
          <t>新北一</t>
        </is>
      </c>
      <c r="S97" s="24" t="inlineStr">
        <is>
          <t>吳宗鴻</t>
        </is>
      </c>
      <c r="T97" s="24" t="n">
        <v>1</v>
      </c>
      <c r="U97" s="24" t="inlineStr">
        <is>
          <t>已完工</t>
        </is>
      </c>
      <c r="V97" s="24" t="inlineStr">
        <is>
          <t>2025-01-14 15:25:54</t>
        </is>
      </c>
      <c r="W97" s="24" t="inlineStr">
        <is>
          <t>2025-01-14 13:50:00</t>
        </is>
      </c>
      <c r="X97" s="199" t="n">
        <v>45671.59027777778</v>
      </c>
      <c r="Y97" s="24" t="n"/>
      <c r="Z97" s="24" t="n">
        <v>0.3</v>
      </c>
      <c r="AA97" s="24" t="n"/>
      <c r="AB97" s="24" t="inlineStr">
        <is>
          <t>到場處理</t>
        </is>
      </c>
      <c r="AC97" s="26" t="inlineStr">
        <is>
          <t>PMQ1</t>
        </is>
      </c>
      <c r="AD97" s="24" t="inlineStr">
        <is>
          <t>O</t>
        </is>
      </c>
      <c r="AE97" s="24" t="n"/>
      <c r="AF97" s="24" t="n"/>
      <c r="AG97" s="24" t="n"/>
      <c r="AH97" s="24" t="n"/>
      <c r="AI97" s="24" t="n"/>
      <c r="AJ97" s="24" t="n"/>
      <c r="AK97" s="24" t="inlineStr">
        <is>
          <t>O</t>
        </is>
      </c>
      <c r="AL97" s="304">
        <f>DATEVALUE(TEXT(I97, "yyyy/mm/dd"))</f>
        <v/>
      </c>
      <c r="AM97" s="108">
        <f>DATEVALUE(TEXT(X97, "yyyy/mm/dd"))</f>
        <v/>
      </c>
    </row>
    <row r="98" ht="21.6" customHeight="1" s="127">
      <c r="A98" s="21" t="n">
        <v>97</v>
      </c>
      <c r="B98" s="21" t="inlineStr">
        <is>
          <t>維修</t>
        </is>
      </c>
      <c r="C98" s="21" t="n">
        <v>2025012261</v>
      </c>
      <c r="D98" s="21" t="inlineStr">
        <is>
          <t>ED070114011501</t>
        </is>
      </c>
      <c r="E98" s="21" t="inlineStr">
        <is>
          <t>一般件</t>
        </is>
      </c>
      <c r="F98" s="21" t="inlineStr">
        <is>
          <t>D070</t>
        </is>
      </c>
      <c r="G98" s="21" t="inlineStr">
        <is>
          <t>三重重新店</t>
        </is>
      </c>
      <c r="H98" s="21" t="inlineStr">
        <is>
          <t>新北市三重區</t>
        </is>
      </c>
      <c r="I98" s="21" t="inlineStr">
        <is>
          <t>2025-01-15 13:48:24</t>
        </is>
      </c>
      <c r="J98" s="21" t="inlineStr">
        <is>
          <t>星期三</t>
        </is>
      </c>
      <c r="K98" s="21" t="inlineStr">
        <is>
          <t>下午</t>
        </is>
      </c>
      <c r="L98" s="21" t="inlineStr">
        <is>
          <t>HL27</t>
        </is>
      </c>
      <c r="M98" s="22" t="inlineStr">
        <is>
          <t>HL-雷射印表機</t>
        </is>
      </c>
      <c r="N98" s="21" t="n">
        <v>2702</v>
      </c>
      <c r="O98" s="22" t="inlineStr">
        <is>
          <t>無法進紙、印表機無反應</t>
        </is>
      </c>
      <c r="P98" s="23" t="inlineStr">
        <is>
          <t>門市反應sc雷射印表機(L2715DW)面板顯示更換碳粉，門市表示已有更換過+重啟設備仍異常...請台芝到店協助(後場印表機更換碳粉,無法使用,還是出現更換碳粉)</t>
        </is>
      </c>
      <c r="Q98" s="21" t="inlineStr">
        <is>
          <t>THILF0D070</t>
        </is>
      </c>
      <c r="R98" s="21" t="inlineStr">
        <is>
          <t>新北一</t>
        </is>
      </c>
      <c r="S98" s="21" t="inlineStr">
        <is>
          <t>吳宗鴻</t>
        </is>
      </c>
      <c r="T98" s="21" t="n">
        <v>1</v>
      </c>
      <c r="U98" s="21" t="inlineStr">
        <is>
          <t>已完工</t>
        </is>
      </c>
      <c r="V98" s="21" t="inlineStr">
        <is>
          <t>2025-01-15 13:52:19</t>
        </is>
      </c>
      <c r="W98" s="21" t="inlineStr">
        <is>
          <t>2025-01-15 13:45:00</t>
        </is>
      </c>
      <c r="X98" s="128" t="n">
        <v>45672.59375</v>
      </c>
      <c r="Y98" s="21" t="inlineStr">
        <is>
          <t>2025-01-16 17:52:00</t>
        </is>
      </c>
      <c r="Z98" s="21" t="n">
        <v>0.5</v>
      </c>
      <c r="AA98" s="21" t="n"/>
      <c r="AB98" s="21" t="inlineStr">
        <is>
          <t>到場處理</t>
        </is>
      </c>
      <c r="AC98" s="23" t="inlineStr">
        <is>
          <t>重置設定後測試正常</t>
        </is>
      </c>
      <c r="AD98" s="21" t="n"/>
      <c r="AE98" s="21" t="n"/>
      <c r="AF98" s="21" t="n"/>
      <c r="AG98" s="21" t="n"/>
      <c r="AH98" s="21" t="n"/>
      <c r="AI98" s="21" t="n"/>
      <c r="AJ98" s="21" t="n"/>
      <c r="AK98" s="21" t="inlineStr">
        <is>
          <t>O</t>
        </is>
      </c>
      <c r="AL98" s="304">
        <f>DATEVALUE(TEXT(I98, "yyyy/mm/dd"))</f>
        <v/>
      </c>
      <c r="AM98" s="108">
        <f>DATEVALUE(TEXT(X98, "yyyy/mm/dd"))</f>
        <v/>
      </c>
    </row>
    <row r="99" ht="21.6" customHeight="1" s="127">
      <c r="A99" s="24" t="n">
        <v>98</v>
      </c>
      <c r="B99" s="24" t="inlineStr">
        <is>
          <t>維修</t>
        </is>
      </c>
      <c r="C99" s="24" t="n">
        <v>2025012344</v>
      </c>
      <c r="D99" s="24" t="inlineStr">
        <is>
          <t>E3772114011601</t>
        </is>
      </c>
      <c r="E99" s="24" t="inlineStr">
        <is>
          <t>一般件</t>
        </is>
      </c>
      <c r="F99" s="24" t="n">
        <v>3772</v>
      </c>
      <c r="G99" s="24" t="inlineStr">
        <is>
          <t>北縣富美店</t>
        </is>
      </c>
      <c r="H99" s="24" t="inlineStr">
        <is>
          <t>新北市三重區</t>
        </is>
      </c>
      <c r="I99" s="24" t="inlineStr">
        <is>
          <t>2025-01-16 08:59:24</t>
        </is>
      </c>
      <c r="J99" s="24" t="inlineStr">
        <is>
          <t>星期四</t>
        </is>
      </c>
      <c r="K99" s="24" t="inlineStr">
        <is>
          <t>上午</t>
        </is>
      </c>
      <c r="L99" s="24" t="inlineStr">
        <is>
          <t>HLF6</t>
        </is>
      </c>
      <c r="M99" s="25" t="inlineStr">
        <is>
          <t>HL-多卡機QP3000E</t>
        </is>
      </c>
      <c r="N99" s="24" t="inlineStr">
        <is>
          <t>F604</t>
        </is>
      </c>
      <c r="O99" s="25" t="inlineStr">
        <is>
          <t>無電源反應</t>
        </is>
      </c>
      <c r="P99" s="26" t="inlineStr">
        <is>
          <t xml:space="preserve">門市反應tm1多卡機QP3000E無電源反應，已有重新拔插線路仍異常...請台芝到店協助(悠遊卡機無電源反應)
</t>
        </is>
      </c>
      <c r="Q99" s="24" t="inlineStr">
        <is>
          <t>THILF03772</t>
        </is>
      </c>
      <c r="R99" s="24" t="inlineStr">
        <is>
          <t>新北一</t>
        </is>
      </c>
      <c r="S99" s="24" t="inlineStr">
        <is>
          <t>吳宗鴻</t>
        </is>
      </c>
      <c r="T99" s="24" t="n">
        <v>1</v>
      </c>
      <c r="U99" s="24" t="inlineStr">
        <is>
          <t>已完工</t>
        </is>
      </c>
      <c r="V99" s="24" t="inlineStr">
        <is>
          <t>2025-01-16 09:02:21</t>
        </is>
      </c>
      <c r="W99" s="24" t="inlineStr">
        <is>
          <t>2025-01-16 10:18:00</t>
        </is>
      </c>
      <c r="X99" s="199" t="n">
        <v>45673.45</v>
      </c>
      <c r="Y99" s="24" t="inlineStr">
        <is>
          <t>2025-01-17 13:02:00</t>
        </is>
      </c>
      <c r="Z99" s="24" t="n">
        <v>0.5</v>
      </c>
      <c r="AA99" s="24" t="n"/>
      <c r="AB99" s="24" t="inlineStr">
        <is>
          <t>到場處理</t>
        </is>
      </c>
      <c r="AC99" s="26" t="inlineStr">
        <is>
          <t>變壓器損壞無反應
更換備品 變壓器
8183000560</t>
        </is>
      </c>
      <c r="AD99" s="24" t="n"/>
      <c r="AE99" s="24" t="n"/>
      <c r="AF99" s="24" t="n"/>
      <c r="AG99" s="24" t="n"/>
      <c r="AH99" s="24" t="n"/>
      <c r="AI99" s="24" t="n"/>
      <c r="AJ99" s="24" t="n"/>
      <c r="AK99" s="24" t="inlineStr">
        <is>
          <t>O</t>
        </is>
      </c>
      <c r="AL99" s="304">
        <f>DATEVALUE(TEXT(I99, "yyyy/mm/dd"))</f>
        <v/>
      </c>
      <c r="AM99" s="108">
        <f>DATEVALUE(TEXT(X99, "yyyy/mm/dd"))</f>
        <v/>
      </c>
    </row>
    <row r="100" ht="21.6" customHeight="1" s="127">
      <c r="A100" s="21" t="n">
        <v>99</v>
      </c>
      <c r="B100" s="21" t="inlineStr">
        <is>
          <t>服務</t>
        </is>
      </c>
      <c r="C100" s="21" t="n">
        <v>2025012460</v>
      </c>
      <c r="D100" s="21" t="n"/>
      <c r="E100" s="21" t="n"/>
      <c r="F100" s="21" t="n">
        <v>3227</v>
      </c>
      <c r="G100" s="21" t="inlineStr">
        <is>
          <t>五股四維店</t>
        </is>
      </c>
      <c r="H100" s="21" t="inlineStr">
        <is>
          <t>新北市五股區</t>
        </is>
      </c>
      <c r="I100" s="21" t="n"/>
      <c r="J100" s="21" t="n"/>
      <c r="K100" s="21" t="n"/>
      <c r="L100" s="21" t="n"/>
      <c r="M100" s="22" t="n"/>
      <c r="N100" s="21" t="n"/>
      <c r="O100" s="22" t="n"/>
      <c r="P100" s="23" t="n"/>
      <c r="Q100" s="21" t="inlineStr">
        <is>
          <t>THILF03227</t>
        </is>
      </c>
      <c r="R100" s="21" t="inlineStr">
        <is>
          <t>新北一</t>
        </is>
      </c>
      <c r="S100" s="21" t="inlineStr">
        <is>
          <t>湯家瑋</t>
        </is>
      </c>
      <c r="T100" s="21" t="n">
        <v>1</v>
      </c>
      <c r="U100" s="21" t="inlineStr">
        <is>
          <t>已完工</t>
        </is>
      </c>
      <c r="V100" s="21" t="inlineStr">
        <is>
          <t>2025-01-16 11:21:58</t>
        </is>
      </c>
      <c r="W100" s="21" t="inlineStr">
        <is>
          <t>2025-01-16 11:00:00</t>
        </is>
      </c>
      <c r="X100" s="128" t="n">
        <v>45673.47222222222</v>
      </c>
      <c r="Y100" s="21" t="n"/>
      <c r="Z100" s="21" t="n">
        <v>0.3</v>
      </c>
      <c r="AA100" s="21" t="n"/>
      <c r="AB100" s="21" t="inlineStr">
        <is>
          <t>到場處理</t>
        </is>
      </c>
      <c r="AC100" s="23" t="inlineStr">
        <is>
          <t>PMQ1</t>
        </is>
      </c>
      <c r="AD100" s="21" t="inlineStr">
        <is>
          <t>O</t>
        </is>
      </c>
      <c r="AE100" s="21" t="n"/>
      <c r="AF100" s="21" t="n"/>
      <c r="AG100" s="21" t="n"/>
      <c r="AH100" s="21" t="n"/>
      <c r="AI100" s="21" t="n"/>
      <c r="AJ100" s="21" t="n"/>
      <c r="AK100" s="21" t="inlineStr">
        <is>
          <t>O</t>
        </is>
      </c>
      <c r="AL100" s="304">
        <f>DATEVALUE(TEXT(I100, "yyyy/mm/dd"))</f>
        <v/>
      </c>
      <c r="AM100" s="108">
        <f>DATEVALUE(TEXT(X100, "yyyy/mm/dd"))</f>
        <v/>
      </c>
    </row>
    <row r="101" ht="21.6" customHeight="1" s="127">
      <c r="A101" s="24" t="n">
        <v>100</v>
      </c>
      <c r="B101" s="24" t="inlineStr">
        <is>
          <t>服務</t>
        </is>
      </c>
      <c r="C101" s="24" t="n">
        <v>2025012466</v>
      </c>
      <c r="D101" s="24" t="n"/>
      <c r="E101" s="24" t="n"/>
      <c r="F101" s="24" t="n">
        <v>5003</v>
      </c>
      <c r="G101" s="24" t="inlineStr">
        <is>
          <t>五股更寮店</t>
        </is>
      </c>
      <c r="H101" s="24" t="inlineStr">
        <is>
          <t>新北市五股區</t>
        </is>
      </c>
      <c r="I101" s="24" t="n"/>
      <c r="J101" s="24" t="n"/>
      <c r="K101" s="24" t="n"/>
      <c r="L101" s="24" t="n"/>
      <c r="M101" s="25" t="n"/>
      <c r="N101" s="24" t="n"/>
      <c r="O101" s="25" t="n"/>
      <c r="P101" s="26" t="n"/>
      <c r="Q101" s="24" t="inlineStr">
        <is>
          <t>THILF05003</t>
        </is>
      </c>
      <c r="R101" s="24" t="inlineStr">
        <is>
          <t>新北一</t>
        </is>
      </c>
      <c r="S101" s="24" t="inlineStr">
        <is>
          <t>湯家瑋</t>
        </is>
      </c>
      <c r="T101" s="24" t="n">
        <v>1</v>
      </c>
      <c r="U101" s="24" t="inlineStr">
        <is>
          <t>已完工</t>
        </is>
      </c>
      <c r="V101" s="24" t="inlineStr">
        <is>
          <t>2025-01-16 11:40:08</t>
        </is>
      </c>
      <c r="W101" s="24" t="inlineStr">
        <is>
          <t>2025-01-16 11:25:00</t>
        </is>
      </c>
      <c r="X101" s="199" t="n">
        <v>45673.48611111111</v>
      </c>
      <c r="Y101" s="24" t="n"/>
      <c r="Z101" s="24" t="n">
        <v>0.3</v>
      </c>
      <c r="AA101" s="24" t="n"/>
      <c r="AB101" s="24" t="inlineStr">
        <is>
          <t>到場處理</t>
        </is>
      </c>
      <c r="AC101" s="26" t="inlineStr">
        <is>
          <t>PMQ1</t>
        </is>
      </c>
      <c r="AD101" s="24" t="inlineStr">
        <is>
          <t>O</t>
        </is>
      </c>
      <c r="AE101" s="24" t="n"/>
      <c r="AF101" s="24" t="n"/>
      <c r="AG101" s="24" t="n"/>
      <c r="AH101" s="24" t="n"/>
      <c r="AI101" s="24" t="n"/>
      <c r="AJ101" s="24" t="n"/>
      <c r="AK101" s="24" t="inlineStr">
        <is>
          <t>O</t>
        </is>
      </c>
      <c r="AL101" s="304">
        <f>DATEVALUE(TEXT(I101, "yyyy/mm/dd"))</f>
        <v/>
      </c>
      <c r="AM101" s="108">
        <f>DATEVALUE(TEXT(X101, "yyyy/mm/dd"))</f>
        <v/>
      </c>
    </row>
    <row r="102" ht="21.6" customHeight="1" s="127">
      <c r="A102" s="21" t="n">
        <v>101</v>
      </c>
      <c r="B102" s="21" t="inlineStr">
        <is>
          <t>服務</t>
        </is>
      </c>
      <c r="C102" s="21" t="n">
        <v>2025012588</v>
      </c>
      <c r="D102" s="21" t="n"/>
      <c r="E102" s="21" t="n"/>
      <c r="F102" s="21" t="n">
        <v>4652</v>
      </c>
      <c r="G102" s="21" t="inlineStr">
        <is>
          <t>三重天富店</t>
        </is>
      </c>
      <c r="H102" s="21" t="inlineStr">
        <is>
          <t>新北市三重區</t>
        </is>
      </c>
      <c r="I102" s="21" t="n"/>
      <c r="J102" s="21" t="n"/>
      <c r="K102" s="21" t="n"/>
      <c r="L102" s="21" t="n"/>
      <c r="M102" s="22" t="n"/>
      <c r="N102" s="21" t="n"/>
      <c r="O102" s="22" t="n"/>
      <c r="P102" s="23" t="n"/>
      <c r="Q102" s="21" t="inlineStr">
        <is>
          <t>THILF04652</t>
        </is>
      </c>
      <c r="R102" s="21" t="inlineStr">
        <is>
          <t>新北一</t>
        </is>
      </c>
      <c r="S102" s="21" t="inlineStr">
        <is>
          <t>吳宗鴻</t>
        </is>
      </c>
      <c r="T102" s="21" t="n">
        <v>1</v>
      </c>
      <c r="U102" s="21" t="inlineStr">
        <is>
          <t>已完工</t>
        </is>
      </c>
      <c r="V102" s="21" t="inlineStr">
        <is>
          <t>2025-01-16 16:42:26</t>
        </is>
      </c>
      <c r="W102" s="21" t="inlineStr">
        <is>
          <t>2025-01-16 15:35:00</t>
        </is>
      </c>
      <c r="X102" s="128" t="n">
        <v>45673.65972222222</v>
      </c>
      <c r="Y102" s="21" t="n"/>
      <c r="Z102" s="21" t="n">
        <v>0.3</v>
      </c>
      <c r="AA102" s="21" t="n"/>
      <c r="AB102" s="21" t="inlineStr">
        <is>
          <t>到場處理</t>
        </is>
      </c>
      <c r="AC102" s="23" t="inlineStr">
        <is>
          <t>PMQ1</t>
        </is>
      </c>
      <c r="AD102" s="21" t="inlineStr">
        <is>
          <t>O</t>
        </is>
      </c>
      <c r="AE102" s="21" t="n"/>
      <c r="AF102" s="21" t="n"/>
      <c r="AG102" s="21" t="n"/>
      <c r="AH102" s="21" t="n"/>
      <c r="AI102" s="21" t="n"/>
      <c r="AJ102" s="21" t="n"/>
      <c r="AK102" s="21" t="inlineStr">
        <is>
          <t>O</t>
        </is>
      </c>
      <c r="AL102" s="304">
        <f>DATEVALUE(TEXT(I102, "yyyy/mm/dd"))</f>
        <v/>
      </c>
      <c r="AM102" s="108">
        <f>DATEVALUE(TEXT(X102, "yyyy/mm/dd"))</f>
        <v/>
      </c>
    </row>
    <row r="103" ht="21.6" customHeight="1" s="127">
      <c r="A103" s="24" t="n">
        <v>102</v>
      </c>
      <c r="B103" s="24" t="inlineStr">
        <is>
          <t>服務</t>
        </is>
      </c>
      <c r="C103" s="24" t="n">
        <v>2025012589</v>
      </c>
      <c r="D103" s="24" t="n"/>
      <c r="E103" s="24" t="n"/>
      <c r="F103" s="24" t="n">
        <v>5197</v>
      </c>
      <c r="G103" s="24" t="inlineStr">
        <is>
          <t>蘆洲鴻悅店</t>
        </is>
      </c>
      <c r="H103" s="24" t="inlineStr">
        <is>
          <t>新北市蘆洲區</t>
        </is>
      </c>
      <c r="I103" s="24" t="n"/>
      <c r="J103" s="24" t="n"/>
      <c r="K103" s="24" t="n"/>
      <c r="L103" s="24" t="n"/>
      <c r="M103" s="25" t="n"/>
      <c r="N103" s="24" t="n"/>
      <c r="O103" s="25" t="n"/>
      <c r="P103" s="26" t="n"/>
      <c r="Q103" s="24" t="inlineStr">
        <is>
          <t>THILF05197</t>
        </is>
      </c>
      <c r="R103" s="24" t="inlineStr">
        <is>
          <t>新北一</t>
        </is>
      </c>
      <c r="S103" s="24" t="inlineStr">
        <is>
          <t>吳宗鴻</t>
        </is>
      </c>
      <c r="T103" s="24" t="n">
        <v>1</v>
      </c>
      <c r="U103" s="24" t="inlineStr">
        <is>
          <t>已完工</t>
        </is>
      </c>
      <c r="V103" s="24" t="inlineStr">
        <is>
          <t>2025-01-16 16:43:31</t>
        </is>
      </c>
      <c r="W103" s="24" t="inlineStr">
        <is>
          <t>2025-01-16 15:55:00</t>
        </is>
      </c>
      <c r="X103" s="199" t="n">
        <v>45673.67361111111</v>
      </c>
      <c r="Y103" s="24" t="n"/>
      <c r="Z103" s="24" t="n">
        <v>0.3</v>
      </c>
      <c r="AA103" s="24" t="n"/>
      <c r="AB103" s="24" t="inlineStr">
        <is>
          <t>到場處理</t>
        </is>
      </c>
      <c r="AC103" s="26" t="inlineStr">
        <is>
          <t>PMQ1</t>
        </is>
      </c>
      <c r="AD103" s="24" t="inlineStr">
        <is>
          <t>O</t>
        </is>
      </c>
      <c r="AE103" s="24" t="n"/>
      <c r="AF103" s="24" t="n"/>
      <c r="AG103" s="24" t="n"/>
      <c r="AH103" s="24" t="n"/>
      <c r="AI103" s="24" t="n"/>
      <c r="AJ103" s="24" t="n"/>
      <c r="AK103" s="24" t="inlineStr">
        <is>
          <t>O</t>
        </is>
      </c>
      <c r="AL103" s="304">
        <f>DATEVALUE(TEXT(I103, "yyyy/mm/dd"))</f>
        <v/>
      </c>
      <c r="AM103" s="108">
        <f>DATEVALUE(TEXT(X103, "yyyy/mm/dd"))</f>
        <v/>
      </c>
    </row>
    <row r="104" ht="21.6" customHeight="1" s="127">
      <c r="A104" s="21" t="n">
        <v>103</v>
      </c>
      <c r="B104" s="21" t="inlineStr">
        <is>
          <t>服務</t>
        </is>
      </c>
      <c r="C104" s="21" t="n">
        <v>2025012593</v>
      </c>
      <c r="D104" s="21" t="n"/>
      <c r="E104" s="21" t="n"/>
      <c r="F104" s="21" t="n">
        <v>2399</v>
      </c>
      <c r="G104" s="21" t="inlineStr">
        <is>
          <t>三重三陽店</t>
        </is>
      </c>
      <c r="H104" s="21" t="inlineStr">
        <is>
          <t>新北市三重區</t>
        </is>
      </c>
      <c r="I104" s="21" t="n"/>
      <c r="J104" s="21" t="n"/>
      <c r="K104" s="21" t="n"/>
      <c r="L104" s="21" t="n"/>
      <c r="M104" s="22" t="n"/>
      <c r="N104" s="21" t="n"/>
      <c r="O104" s="22" t="n"/>
      <c r="P104" s="23" t="n"/>
      <c r="Q104" s="21" t="inlineStr">
        <is>
          <t>THILF02399</t>
        </is>
      </c>
      <c r="R104" s="21" t="inlineStr">
        <is>
          <t>新北一</t>
        </is>
      </c>
      <c r="S104" s="21" t="inlineStr">
        <is>
          <t>吳宗鴻</t>
        </is>
      </c>
      <c r="T104" s="21" t="n">
        <v>1</v>
      </c>
      <c r="U104" s="21" t="inlineStr">
        <is>
          <t>已完工</t>
        </is>
      </c>
      <c r="V104" s="21" t="inlineStr">
        <is>
          <t>2025-01-16 16:46:02</t>
        </is>
      </c>
      <c r="W104" s="21" t="inlineStr">
        <is>
          <t>2025-01-16 16:30:00</t>
        </is>
      </c>
      <c r="X104" s="128" t="n">
        <v>45673.69791666666</v>
      </c>
      <c r="Y104" s="21" t="n"/>
      <c r="Z104" s="21" t="n">
        <v>0.3</v>
      </c>
      <c r="AA104" s="21" t="n"/>
      <c r="AB104" s="21" t="inlineStr">
        <is>
          <t>到場處理</t>
        </is>
      </c>
      <c r="AC104" s="23" t="inlineStr">
        <is>
          <t>PMQ1</t>
        </is>
      </c>
      <c r="AD104" s="21" t="inlineStr">
        <is>
          <t>O</t>
        </is>
      </c>
      <c r="AE104" s="21" t="n"/>
      <c r="AF104" s="21" t="n"/>
      <c r="AG104" s="21" t="n"/>
      <c r="AH104" s="21" t="n"/>
      <c r="AI104" s="21" t="n"/>
      <c r="AJ104" s="21" t="n"/>
      <c r="AK104" s="21" t="inlineStr">
        <is>
          <t>O</t>
        </is>
      </c>
      <c r="AL104" s="304">
        <f>DATEVALUE(TEXT(I104, "yyyy/mm/dd"))</f>
        <v/>
      </c>
      <c r="AM104" s="108">
        <f>DATEVALUE(TEXT(X104, "yyyy/mm/dd"))</f>
        <v/>
      </c>
    </row>
    <row r="105" ht="21.6" customHeight="1" s="127">
      <c r="A105" s="24" t="n">
        <v>104</v>
      </c>
      <c r="B105" s="24" t="inlineStr">
        <is>
          <t>維修</t>
        </is>
      </c>
      <c r="C105" s="24" t="n">
        <v>2025012890</v>
      </c>
      <c r="D105" s="24" t="inlineStr">
        <is>
          <t>14397114012001</t>
        </is>
      </c>
      <c r="E105" s="24" t="inlineStr">
        <is>
          <t>一般件</t>
        </is>
      </c>
      <c r="F105" s="24" t="n">
        <v>4397</v>
      </c>
      <c r="G105" s="24" t="inlineStr">
        <is>
          <t>三重仁旺店</t>
        </is>
      </c>
      <c r="H105" s="24" t="inlineStr">
        <is>
          <t>新北市三重區</t>
        </is>
      </c>
      <c r="I105" s="24" t="inlineStr">
        <is>
          <t>2025-01-20 09:58:24</t>
        </is>
      </c>
      <c r="J105" s="24" t="inlineStr">
        <is>
          <t>星期一</t>
        </is>
      </c>
      <c r="K105" s="24" t="inlineStr">
        <is>
          <t>上午</t>
        </is>
      </c>
      <c r="L105" s="24" t="inlineStr">
        <is>
          <t>HL23</t>
        </is>
      </c>
      <c r="M105" s="25" t="inlineStr">
        <is>
          <t>HL-TM主機</t>
        </is>
      </c>
      <c r="N105" s="24" t="n">
        <v>2304</v>
      </c>
      <c r="O105" s="25" t="inlineStr">
        <is>
          <t>錢匣損壞</t>
        </is>
      </c>
      <c r="P105" s="26" t="inlineStr">
        <is>
          <t>門市反應tm2收銀機(TCX800)(抽屜顏色:白色、鑰匙孔位子(右)、鎖頭編號:無)鈔票夾斷裂..請台芝到店協助</t>
        </is>
      </c>
      <c r="Q105" s="24" t="inlineStr">
        <is>
          <t>THILF04397</t>
        </is>
      </c>
      <c r="R105" s="24" t="inlineStr">
        <is>
          <t>新北一</t>
        </is>
      </c>
      <c r="S105" s="24" t="inlineStr">
        <is>
          <t>吳宗鴻</t>
        </is>
      </c>
      <c r="T105" s="24" t="n">
        <v>1</v>
      </c>
      <c r="U105" s="24" t="inlineStr">
        <is>
          <t>已完工</t>
        </is>
      </c>
      <c r="V105" s="24" t="inlineStr">
        <is>
          <t>2025-01-20 09:59:43</t>
        </is>
      </c>
      <c r="W105" s="24" t="inlineStr">
        <is>
          <t>2025-01-21 10:19:00</t>
        </is>
      </c>
      <c r="X105" s="199" t="n">
        <v>45678.45069444444</v>
      </c>
      <c r="Y105" s="24" t="inlineStr">
        <is>
          <t>2025-01-21 13:59:00</t>
        </is>
      </c>
      <c r="Z105" s="24" t="n">
        <v>0.5</v>
      </c>
      <c r="AA105" s="24" t="n"/>
      <c r="AB105" s="24" t="inlineStr">
        <is>
          <t>到場處理</t>
        </is>
      </c>
      <c r="AC105" s="26" t="inlineStr">
        <is>
          <t>更換備機 錢櫃
換下81Z1000777
換上81Z1004167</t>
        </is>
      </c>
      <c r="AD105" s="24" t="n"/>
      <c r="AE105" s="24" t="n"/>
      <c r="AF105" s="24" t="n"/>
      <c r="AG105" s="24" t="n"/>
      <c r="AH105" s="24" t="n"/>
      <c r="AI105" s="24" t="n"/>
      <c r="AJ105" s="24" t="n"/>
      <c r="AK105" s="24" t="inlineStr">
        <is>
          <t>O</t>
        </is>
      </c>
      <c r="AL105" s="304">
        <f>DATEVALUE(TEXT(I105, "yyyy/mm/dd"))</f>
        <v/>
      </c>
      <c r="AM105" s="108">
        <f>DATEVALUE(TEXT(X105, "yyyy/mm/dd"))</f>
        <v/>
      </c>
    </row>
    <row r="106" ht="21.6" customHeight="1" s="127">
      <c r="A106" s="21" t="n">
        <v>105</v>
      </c>
      <c r="B106" s="21" t="inlineStr">
        <is>
          <t>維修</t>
        </is>
      </c>
      <c r="C106" s="21" t="n">
        <v>2025012980</v>
      </c>
      <c r="D106" s="21" t="inlineStr">
        <is>
          <t>E3853114012001</t>
        </is>
      </c>
      <c r="E106" s="21" t="inlineStr">
        <is>
          <t>一般件</t>
        </is>
      </c>
      <c r="F106" s="21" t="n">
        <v>3853</v>
      </c>
      <c r="G106" s="21" t="inlineStr">
        <is>
          <t>板橋互助店</t>
        </is>
      </c>
      <c r="H106" s="21" t="inlineStr">
        <is>
          <t>新北市板橋區</t>
        </is>
      </c>
      <c r="I106" s="21" t="inlineStr">
        <is>
          <t>2025-01-20 14:11:04</t>
        </is>
      </c>
      <c r="J106" s="21" t="inlineStr">
        <is>
          <t>星期一</t>
        </is>
      </c>
      <c r="K106" s="21" t="inlineStr">
        <is>
          <t>下午</t>
        </is>
      </c>
      <c r="L106" s="21" t="inlineStr">
        <is>
          <t>HLD3</t>
        </is>
      </c>
      <c r="M106" s="22" t="inlineStr">
        <is>
          <t>HL-熱感發票機</t>
        </is>
      </c>
      <c r="N106" s="21" t="inlineStr">
        <is>
          <t>D304</t>
        </is>
      </c>
      <c r="O106" s="22" t="inlineStr">
        <is>
          <t>店名章損壞或更新</t>
        </is>
      </c>
      <c r="P106" s="23" t="inlineStr">
        <is>
          <t>門市反應TM1熱感發票機(BSC-10)列印下半部為空白或印出空白發票，門市已嘗試重啟設備+安裝新紙捲+簡易清潔仍異常，...請台芝到店協助(印出空白)</t>
        </is>
      </c>
      <c r="Q106" s="21" t="inlineStr">
        <is>
          <t>THILF03853</t>
        </is>
      </c>
      <c r="R106" s="21" t="inlineStr">
        <is>
          <t>新北一</t>
        </is>
      </c>
      <c r="S106" s="21" t="inlineStr">
        <is>
          <t>狄澤洋</t>
        </is>
      </c>
      <c r="T106" s="21" t="n">
        <v>1</v>
      </c>
      <c r="U106" s="21" t="inlineStr">
        <is>
          <t>已完工</t>
        </is>
      </c>
      <c r="V106" s="21" t="inlineStr">
        <is>
          <t>2025-01-20 14:46:47</t>
        </is>
      </c>
      <c r="W106" s="21" t="inlineStr">
        <is>
          <t>2025-01-20 15:43:00</t>
        </is>
      </c>
      <c r="X106" s="128" t="n">
        <v>45677.67916666667</v>
      </c>
      <c r="Y106" s="21" t="inlineStr">
        <is>
          <t>2025-01-21 18:46:00</t>
        </is>
      </c>
      <c r="Z106" s="21" t="n">
        <v>0.6</v>
      </c>
      <c r="AA106" s="21" t="n"/>
      <c r="AB106" s="21" t="inlineStr">
        <is>
          <t>到場處理</t>
        </is>
      </c>
      <c r="AC106" s="23" t="inlineStr">
        <is>
          <t>更換發票機
換上：8155004053
換下：8155001309</t>
        </is>
      </c>
      <c r="AD106" s="21" t="n"/>
      <c r="AE106" s="21" t="n"/>
      <c r="AF106" s="21" t="n"/>
      <c r="AG106" s="21" t="n"/>
      <c r="AH106" s="21" t="n"/>
      <c r="AI106" s="21" t="n"/>
      <c r="AJ106" s="21" t="n"/>
      <c r="AK106" s="21" t="inlineStr">
        <is>
          <t>O</t>
        </is>
      </c>
      <c r="AL106" s="304">
        <f>DATEVALUE(TEXT(I106, "yyyy/mm/dd"))</f>
        <v/>
      </c>
      <c r="AM106" s="108">
        <f>DATEVALUE(TEXT(X106, "yyyy/mm/dd"))</f>
        <v/>
      </c>
    </row>
    <row r="107" ht="21.6" customHeight="1" s="127">
      <c r="A107" s="24" t="n">
        <v>106</v>
      </c>
      <c r="B107" s="24" t="inlineStr">
        <is>
          <t>維修</t>
        </is>
      </c>
      <c r="C107" s="24" t="n">
        <v>2025013004</v>
      </c>
      <c r="D107" s="24" t="inlineStr">
        <is>
          <t>E4764114012001</t>
        </is>
      </c>
      <c r="E107" s="24" t="inlineStr">
        <is>
          <t>一般件</t>
        </is>
      </c>
      <c r="F107" s="24" t="n">
        <v>4764</v>
      </c>
      <c r="G107" s="24" t="inlineStr">
        <is>
          <t>八里大船店</t>
        </is>
      </c>
      <c r="H107" s="24" t="inlineStr">
        <is>
          <t>新北市八里區</t>
        </is>
      </c>
      <c r="I107" s="24" t="inlineStr">
        <is>
          <t>2025-01-20 13:22:09</t>
        </is>
      </c>
      <c r="J107" s="24" t="inlineStr">
        <is>
          <t>星期一</t>
        </is>
      </c>
      <c r="K107" s="24" t="inlineStr">
        <is>
          <t>下午</t>
        </is>
      </c>
      <c r="L107" s="24" t="inlineStr">
        <is>
          <t>HLD3</t>
        </is>
      </c>
      <c r="M107" s="25" t="inlineStr">
        <is>
          <t>HL-熱感發票機</t>
        </is>
      </c>
      <c r="N107" s="24" t="inlineStr">
        <is>
          <t>D302</t>
        </is>
      </c>
      <c r="O107" s="25" t="inlineStr">
        <is>
          <t>發票印字不清</t>
        </is>
      </c>
      <c r="P107" s="26" t="inlineStr">
        <is>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is>
      </c>
      <c r="Q107" s="24" t="inlineStr">
        <is>
          <t>THILF04764</t>
        </is>
      </c>
      <c r="R107" s="24" t="inlineStr">
        <is>
          <t>新北一</t>
        </is>
      </c>
      <c r="S107" s="24" t="inlineStr">
        <is>
          <t>吳宗鴻</t>
        </is>
      </c>
      <c r="T107" s="24" t="n">
        <v>1</v>
      </c>
      <c r="U107" s="24" t="inlineStr">
        <is>
          <t>已完工</t>
        </is>
      </c>
      <c r="V107" s="24" t="inlineStr">
        <is>
          <t>2025-01-20 15:50:26</t>
        </is>
      </c>
      <c r="W107" s="24" t="inlineStr">
        <is>
          <t>2025-01-21 13:42:00</t>
        </is>
      </c>
      <c r="X107" s="199" t="n">
        <v>45678.59166666667</v>
      </c>
      <c r="Y107" s="24" t="inlineStr">
        <is>
          <t>2025-01-21 19:50:00</t>
        </is>
      </c>
      <c r="Z107" s="24" t="n">
        <v>0.5</v>
      </c>
      <c r="AA107" s="24" t="n"/>
      <c r="AB107" s="24" t="inlineStr">
        <is>
          <t>到場處理</t>
        </is>
      </c>
      <c r="AC107" s="26" t="inlineStr">
        <is>
          <t>更換備機 發票機
換下8155003028
換上8155004089</t>
        </is>
      </c>
      <c r="AD107" s="24" t="n"/>
      <c r="AE107" s="24" t="n"/>
      <c r="AF107" s="24" t="n"/>
      <c r="AG107" s="24" t="n"/>
      <c r="AH107" s="24" t="n"/>
      <c r="AI107" s="24" t="n"/>
      <c r="AJ107" s="24" t="n"/>
      <c r="AK107" s="24" t="inlineStr">
        <is>
          <t>O</t>
        </is>
      </c>
      <c r="AL107" s="304">
        <f>DATEVALUE(TEXT(I107, "yyyy/mm/dd"))</f>
        <v/>
      </c>
      <c r="AM107" s="108">
        <f>DATEVALUE(TEXT(X107, "yyyy/mm/dd"))</f>
        <v/>
      </c>
    </row>
    <row r="108" ht="21.6" customHeight="1" s="127">
      <c r="A108" s="21" t="n">
        <v>107</v>
      </c>
      <c r="B108" s="21" t="inlineStr">
        <is>
          <t>服務</t>
        </is>
      </c>
      <c r="C108" s="21" t="n">
        <v>2025013035</v>
      </c>
      <c r="D108" s="21" t="n"/>
      <c r="E108" s="21" t="n"/>
      <c r="F108" s="21" t="n">
        <v>3853</v>
      </c>
      <c r="G108" s="21" t="inlineStr">
        <is>
          <t>板橋互助店</t>
        </is>
      </c>
      <c r="H108" s="21" t="inlineStr">
        <is>
          <t>新北市板橋區</t>
        </is>
      </c>
      <c r="I108" s="21" t="n"/>
      <c r="J108" s="21" t="n"/>
      <c r="K108" s="21" t="n"/>
      <c r="L108" s="21" t="n"/>
      <c r="M108" s="22" t="n"/>
      <c r="N108" s="21" t="n"/>
      <c r="O108" s="22" t="n"/>
      <c r="P108" s="23" t="n"/>
      <c r="Q108" s="21" t="inlineStr">
        <is>
          <t>THILF03853</t>
        </is>
      </c>
      <c r="R108" s="21" t="inlineStr">
        <is>
          <t>新北一</t>
        </is>
      </c>
      <c r="S108" s="21" t="inlineStr">
        <is>
          <t>狄澤洋</t>
        </is>
      </c>
      <c r="T108" s="21" t="n">
        <v>1</v>
      </c>
      <c r="U108" s="21" t="inlineStr">
        <is>
          <t>已完工</t>
        </is>
      </c>
      <c r="V108" s="21" t="inlineStr">
        <is>
          <t>2025-01-20 16:18:35</t>
        </is>
      </c>
      <c r="W108" s="21" t="inlineStr">
        <is>
          <t>2025-01-20 15:43:00</t>
        </is>
      </c>
      <c r="X108" s="128" t="n">
        <v>45677.67916666667</v>
      </c>
      <c r="Y108" s="21" t="n"/>
      <c r="Z108" s="21" t="n">
        <v>0.6</v>
      </c>
      <c r="AA108" s="21" t="n"/>
      <c r="AB108" s="21" t="inlineStr">
        <is>
          <t>到場處理</t>
        </is>
      </c>
      <c r="AC108" s="23" t="inlineStr">
        <is>
          <t>PMQ1</t>
        </is>
      </c>
      <c r="AD108" s="21" t="inlineStr">
        <is>
          <t>O</t>
        </is>
      </c>
      <c r="AE108" s="21" t="n"/>
      <c r="AF108" s="21" t="n"/>
      <c r="AG108" s="21" t="n"/>
      <c r="AH108" s="21" t="n"/>
      <c r="AI108" s="21" t="n"/>
      <c r="AJ108" s="21" t="n"/>
      <c r="AK108" s="21" t="inlineStr">
        <is>
          <t>O</t>
        </is>
      </c>
      <c r="AL108" s="304">
        <f>DATEVALUE(TEXT(I108, "yyyy/mm/dd"))</f>
        <v/>
      </c>
      <c r="AM108" s="108">
        <f>DATEVALUE(TEXT(X108, "yyyy/mm/dd"))</f>
        <v/>
      </c>
    </row>
    <row r="109" ht="21.6" customHeight="1" s="127">
      <c r="A109" s="24" t="n">
        <v>108</v>
      </c>
      <c r="B109" s="24" t="inlineStr">
        <is>
          <t>維修</t>
        </is>
      </c>
      <c r="C109" s="24" t="n">
        <v>2025013079</v>
      </c>
      <c r="D109" s="24" t="inlineStr">
        <is>
          <t>E3772114012101</t>
        </is>
      </c>
      <c r="E109" s="24" t="inlineStr">
        <is>
          <t>一般件</t>
        </is>
      </c>
      <c r="F109" s="24" t="n">
        <v>3772</v>
      </c>
      <c r="G109" s="24" t="inlineStr">
        <is>
          <t>北縣富美店</t>
        </is>
      </c>
      <c r="H109" s="24" t="inlineStr">
        <is>
          <t>新北市三重區</t>
        </is>
      </c>
      <c r="I109" s="24" t="inlineStr">
        <is>
          <t>2025-01-21 09:11:16</t>
        </is>
      </c>
      <c r="J109" s="24" t="inlineStr">
        <is>
          <t>星期二</t>
        </is>
      </c>
      <c r="K109" s="24" t="inlineStr">
        <is>
          <t>上午</t>
        </is>
      </c>
      <c r="L109" s="24" t="inlineStr">
        <is>
          <t>HLF6</t>
        </is>
      </c>
      <c r="M109" s="25" t="inlineStr">
        <is>
          <t>HL-多卡機QP3000E</t>
        </is>
      </c>
      <c r="N109" s="24" t="inlineStr">
        <is>
          <t>F604</t>
        </is>
      </c>
      <c r="O109" s="25" t="inlineStr">
        <is>
          <t>無電源反應</t>
        </is>
      </c>
      <c r="P109" s="26" t="inlineStr">
        <is>
          <t>門市反應tm1多卡機QP3000E無電源反應，已有重新拔插線路仍異常...請台芝到店協助(TM機1 多卡機QP3000E無電源反應)</t>
        </is>
      </c>
      <c r="Q109" s="24" t="inlineStr">
        <is>
          <t>THILF03772</t>
        </is>
      </c>
      <c r="R109" s="24" t="inlineStr">
        <is>
          <t>新北一</t>
        </is>
      </c>
      <c r="S109" s="24" t="inlineStr">
        <is>
          <t>吳宗鴻</t>
        </is>
      </c>
      <c r="T109" s="24" t="n">
        <v>1</v>
      </c>
      <c r="U109" s="24" t="inlineStr">
        <is>
          <t>已完工</t>
        </is>
      </c>
      <c r="V109" s="24" t="inlineStr">
        <is>
          <t>2025-01-21 09:13:12</t>
        </is>
      </c>
      <c r="W109" s="24" t="inlineStr">
        <is>
          <t>2025-01-21 10:40:00</t>
        </is>
      </c>
      <c r="X109" s="199" t="n">
        <v>45678.46527777778</v>
      </c>
      <c r="Y109" s="24" t="inlineStr">
        <is>
          <t>2025-01-22 13:13:00</t>
        </is>
      </c>
      <c r="Z109" s="24" t="n">
        <v>0.5</v>
      </c>
      <c r="AA109" s="24" t="n"/>
      <c r="AB109" s="24" t="inlineStr">
        <is>
          <t>到場處理</t>
        </is>
      </c>
      <c r="AC109" s="26" t="inlineStr">
        <is>
          <t>更換變壓器，測試正常</t>
        </is>
      </c>
      <c r="AD109" s="24" t="n"/>
      <c r="AE109" s="24" t="n"/>
      <c r="AF109" s="24" t="n"/>
      <c r="AG109" s="24" t="n"/>
      <c r="AH109" s="24" t="n"/>
      <c r="AI109" s="24" t="n"/>
      <c r="AJ109" s="24" t="n"/>
      <c r="AK109" s="24" t="inlineStr">
        <is>
          <t>O</t>
        </is>
      </c>
      <c r="AL109" s="304">
        <f>DATEVALUE(TEXT(I109, "yyyy/mm/dd"))</f>
        <v/>
      </c>
      <c r="AM109" s="108">
        <f>DATEVALUE(TEXT(X109, "yyyy/mm/dd"))</f>
        <v/>
      </c>
    </row>
    <row r="110" ht="21.6" customHeight="1" s="127">
      <c r="A110" s="21" t="n">
        <v>109</v>
      </c>
      <c r="B110" s="21" t="inlineStr">
        <is>
          <t>服務</t>
        </is>
      </c>
      <c r="C110" s="21" t="n">
        <v>2025013131</v>
      </c>
      <c r="D110" s="21" t="n"/>
      <c r="E110" s="21" t="n"/>
      <c r="F110" s="21" t="n">
        <v>4005</v>
      </c>
      <c r="G110" s="21" t="inlineStr">
        <is>
          <t>新莊雙鳳店</t>
        </is>
      </c>
      <c r="H110" s="21" t="inlineStr">
        <is>
          <t>新北市新莊區</t>
        </is>
      </c>
      <c r="I110" s="21" t="n"/>
      <c r="J110" s="21" t="n"/>
      <c r="K110" s="21" t="n"/>
      <c r="L110" s="21" t="n"/>
      <c r="M110" s="22" t="n"/>
      <c r="N110" s="21" t="n"/>
      <c r="O110" s="22" t="n"/>
      <c r="P110" s="23" t="n"/>
      <c r="Q110" s="21" t="inlineStr">
        <is>
          <t>THILF04005</t>
        </is>
      </c>
      <c r="R110" s="21" t="inlineStr">
        <is>
          <t>新北一</t>
        </is>
      </c>
      <c r="S110" s="21" t="inlineStr">
        <is>
          <t>湯家瑋</t>
        </is>
      </c>
      <c r="T110" s="21" t="n">
        <v>1</v>
      </c>
      <c r="U110" s="21" t="inlineStr">
        <is>
          <t>已完工</t>
        </is>
      </c>
      <c r="V110" s="21" t="inlineStr">
        <is>
          <t>2025-01-21 13:41:06</t>
        </is>
      </c>
      <c r="W110" s="21" t="inlineStr">
        <is>
          <t>2025-01-21 13:10:00</t>
        </is>
      </c>
      <c r="X110" s="128" t="n">
        <v>45678.5625</v>
      </c>
      <c r="Y110" s="21" t="n"/>
      <c r="Z110" s="21" t="n">
        <v>0.3</v>
      </c>
      <c r="AA110" s="21" t="n"/>
      <c r="AB110" s="21" t="inlineStr">
        <is>
          <t>到場處理</t>
        </is>
      </c>
      <c r="AC110" s="23" t="inlineStr">
        <is>
          <t>PMQ1</t>
        </is>
      </c>
      <c r="AD110" s="21" t="inlineStr">
        <is>
          <t>O</t>
        </is>
      </c>
      <c r="AE110" s="21" t="n"/>
      <c r="AF110" s="21" t="n"/>
      <c r="AG110" s="21" t="n"/>
      <c r="AH110" s="21" t="n"/>
      <c r="AI110" s="21" t="n"/>
      <c r="AJ110" s="21" t="n"/>
      <c r="AK110" s="21" t="inlineStr">
        <is>
          <t>O</t>
        </is>
      </c>
      <c r="AL110" s="304">
        <f>DATEVALUE(TEXT(I110, "yyyy/mm/dd"))</f>
        <v/>
      </c>
      <c r="AM110" s="108">
        <f>DATEVALUE(TEXT(X110, "yyyy/mm/dd"))</f>
        <v/>
      </c>
    </row>
    <row r="111" ht="21.6" customHeight="1" s="127">
      <c r="A111" s="24" t="n">
        <v>110</v>
      </c>
      <c r="B111" s="24" t="inlineStr">
        <is>
          <t>服務</t>
        </is>
      </c>
      <c r="C111" s="24" t="n">
        <v>2025013142</v>
      </c>
      <c r="D111" s="24" t="n"/>
      <c r="E111" s="24" t="n"/>
      <c r="F111" s="24" t="n">
        <v>4656</v>
      </c>
      <c r="G111" s="24" t="inlineStr">
        <is>
          <t>泰山新民店</t>
        </is>
      </c>
      <c r="H111" s="24" t="inlineStr">
        <is>
          <t>新北市泰山區</t>
        </is>
      </c>
      <c r="I111" s="24" t="n"/>
      <c r="J111" s="24" t="n"/>
      <c r="K111" s="24" t="n"/>
      <c r="L111" s="24" t="n"/>
      <c r="M111" s="25" t="n"/>
      <c r="N111" s="24" t="n"/>
      <c r="O111" s="25" t="n"/>
      <c r="P111" s="26" t="n"/>
      <c r="Q111" s="24" t="inlineStr">
        <is>
          <t>THILF04656</t>
        </is>
      </c>
      <c r="R111" s="24" t="inlineStr">
        <is>
          <t>新北一</t>
        </is>
      </c>
      <c r="S111" s="24" t="inlineStr">
        <is>
          <t>湯家瑋</t>
        </is>
      </c>
      <c r="T111" s="24" t="n">
        <v>1</v>
      </c>
      <c r="U111" s="24" t="inlineStr">
        <is>
          <t>已完工</t>
        </is>
      </c>
      <c r="V111" s="24" t="inlineStr">
        <is>
          <t>2025-01-21 14:01:19</t>
        </is>
      </c>
      <c r="W111" s="24" t="inlineStr">
        <is>
          <t>2025-01-21 13:40:00</t>
        </is>
      </c>
      <c r="X111" s="199" t="n">
        <v>45678.58333333334</v>
      </c>
      <c r="Y111" s="24" t="n"/>
      <c r="Z111" s="24" t="n">
        <v>0.3</v>
      </c>
      <c r="AA111" s="24" t="n"/>
      <c r="AB111" s="24" t="inlineStr">
        <is>
          <t>到場處理</t>
        </is>
      </c>
      <c r="AC111" s="26" t="inlineStr">
        <is>
          <t>PMQ1</t>
        </is>
      </c>
      <c r="AD111" s="24" t="inlineStr">
        <is>
          <t>O</t>
        </is>
      </c>
      <c r="AE111" s="24" t="n"/>
      <c r="AF111" s="24" t="n"/>
      <c r="AG111" s="24" t="n"/>
      <c r="AH111" s="24" t="n"/>
      <c r="AI111" s="24" t="n"/>
      <c r="AJ111" s="24" t="n"/>
      <c r="AK111" s="24" t="inlineStr">
        <is>
          <t>O</t>
        </is>
      </c>
      <c r="AL111" s="304">
        <f>DATEVALUE(TEXT(I111, "yyyy/mm/dd"))</f>
        <v/>
      </c>
      <c r="AM111" s="108">
        <f>DATEVALUE(TEXT(X111, "yyyy/mm/dd"))</f>
        <v/>
      </c>
    </row>
    <row r="112" ht="21.6" customHeight="1" s="127">
      <c r="A112" s="21" t="n">
        <v>111</v>
      </c>
      <c r="B112" s="21" t="inlineStr">
        <is>
          <t>服務</t>
        </is>
      </c>
      <c r="C112" s="21" t="n">
        <v>2025013164</v>
      </c>
      <c r="D112" s="21" t="n"/>
      <c r="E112" s="21" t="n"/>
      <c r="F112" s="21" t="n">
        <v>3606</v>
      </c>
      <c r="G112" s="21" t="inlineStr">
        <is>
          <t>北縣泰富店</t>
        </is>
      </c>
      <c r="H112" s="21" t="inlineStr">
        <is>
          <t>新北市泰山區</t>
        </is>
      </c>
      <c r="I112" s="21" t="n"/>
      <c r="J112" s="21" t="n"/>
      <c r="K112" s="21" t="n"/>
      <c r="L112" s="21" t="n"/>
      <c r="M112" s="22" t="n"/>
      <c r="N112" s="21" t="n"/>
      <c r="O112" s="22" t="n"/>
      <c r="P112" s="23" t="n"/>
      <c r="Q112" s="21" t="inlineStr">
        <is>
          <t>THILF03606</t>
        </is>
      </c>
      <c r="R112" s="21" t="inlineStr">
        <is>
          <t>新北一</t>
        </is>
      </c>
      <c r="S112" s="21" t="inlineStr">
        <is>
          <t>湯家瑋</t>
        </is>
      </c>
      <c r="T112" s="21" t="n">
        <v>1</v>
      </c>
      <c r="U112" s="21" t="inlineStr">
        <is>
          <t>已完工</t>
        </is>
      </c>
      <c r="V112" s="21" t="inlineStr">
        <is>
          <t>2025-01-21 14:33:40</t>
        </is>
      </c>
      <c r="W112" s="21" t="inlineStr">
        <is>
          <t>2025-01-21 14:10:00</t>
        </is>
      </c>
      <c r="X112" s="128" t="n">
        <v>45678.60416666666</v>
      </c>
      <c r="Y112" s="21" t="n"/>
      <c r="Z112" s="21" t="n">
        <v>0.3</v>
      </c>
      <c r="AA112" s="21" t="n"/>
      <c r="AB112" s="21" t="inlineStr">
        <is>
          <t>到場處理</t>
        </is>
      </c>
      <c r="AC112" s="23" t="inlineStr">
        <is>
          <t>PMQ1</t>
        </is>
      </c>
      <c r="AD112" s="21" t="inlineStr">
        <is>
          <t>O</t>
        </is>
      </c>
      <c r="AE112" s="21" t="n"/>
      <c r="AF112" s="21" t="n"/>
      <c r="AG112" s="21" t="n"/>
      <c r="AH112" s="21" t="n"/>
      <c r="AI112" s="21" t="n"/>
      <c r="AJ112" s="21" t="n"/>
      <c r="AK112" s="21" t="inlineStr">
        <is>
          <t>O</t>
        </is>
      </c>
      <c r="AL112" s="304">
        <f>DATEVALUE(TEXT(I112, "yyyy/mm/dd"))</f>
        <v/>
      </c>
      <c r="AM112" s="108">
        <f>DATEVALUE(TEXT(X112, "yyyy/mm/dd"))</f>
        <v/>
      </c>
    </row>
    <row r="113" ht="21.6" customHeight="1" s="127">
      <c r="A113" s="24" t="n">
        <v>112</v>
      </c>
      <c r="B113" s="24" t="inlineStr">
        <is>
          <t>維修</t>
        </is>
      </c>
      <c r="C113" s="24" t="n">
        <v>2025013268</v>
      </c>
      <c r="D113" s="24" t="inlineStr">
        <is>
          <t>14057114012201</t>
        </is>
      </c>
      <c r="E113" s="24" t="inlineStr">
        <is>
          <t>一般件</t>
        </is>
      </c>
      <c r="F113" s="24" t="n">
        <v>4057</v>
      </c>
      <c r="G113" s="24" t="inlineStr">
        <is>
          <t>林口香澄店</t>
        </is>
      </c>
      <c r="H113" s="24" t="inlineStr">
        <is>
          <t>新北市林口區</t>
        </is>
      </c>
      <c r="I113" s="24" t="inlineStr">
        <is>
          <t>2025-01-22 09:25:47</t>
        </is>
      </c>
      <c r="J113" s="24" t="inlineStr">
        <is>
          <t>星期三</t>
        </is>
      </c>
      <c r="K113" s="24" t="inlineStr">
        <is>
          <t>上午</t>
        </is>
      </c>
      <c r="L113" s="24" t="inlineStr">
        <is>
          <t>HL59</t>
        </is>
      </c>
      <c r="M113" s="25" t="inlineStr">
        <is>
          <t>HL-LIFE-ET熱感機T70II</t>
        </is>
      </c>
      <c r="N113" s="24" t="n">
        <v>5903</v>
      </c>
      <c r="O113" s="25" t="inlineStr">
        <is>
          <t>無反應，不會轉動</t>
        </is>
      </c>
      <c r="P113" s="26" t="inlineStr">
        <is>
          <t>門市反應LIFEET熱感機T70II無反應，燈號綠燈，有重開印表機+LIFEET仍異常...請台芝到店協助</t>
        </is>
      </c>
      <c r="Q113" s="24" t="inlineStr">
        <is>
          <t>THILF04057</t>
        </is>
      </c>
      <c r="R113" s="24" t="inlineStr">
        <is>
          <t>新北一</t>
        </is>
      </c>
      <c r="S113" s="24" t="inlineStr">
        <is>
          <t>湯家瑋</t>
        </is>
      </c>
      <c r="T113" s="24" t="n">
        <v>1</v>
      </c>
      <c r="U113" s="24" t="inlineStr">
        <is>
          <t>已完工</t>
        </is>
      </c>
      <c r="V113" s="24" t="inlineStr">
        <is>
          <t>2025-01-22 09:41:05</t>
        </is>
      </c>
      <c r="W113" s="24" t="inlineStr">
        <is>
          <t>2025-01-22 10:10:00</t>
        </is>
      </c>
      <c r="X113" s="199" t="n">
        <v>45679.45138888889</v>
      </c>
      <c r="Y113" s="24" t="inlineStr">
        <is>
          <t>2025-01-23 13:41:00</t>
        </is>
      </c>
      <c r="Z113" s="24" t="n">
        <v>0.7</v>
      </c>
      <c r="AA113" s="24" t="n"/>
      <c r="AB113" s="24" t="inlineStr">
        <is>
          <t>到場處理</t>
        </is>
      </c>
      <c r="AC113" s="26" t="inlineStr">
        <is>
          <t>清潔切刀感應器</t>
        </is>
      </c>
      <c r="AD113" s="24" t="n"/>
      <c r="AE113" s="24" t="n"/>
      <c r="AF113" s="24" t="n"/>
      <c r="AG113" s="24" t="n"/>
      <c r="AH113" s="24" t="n"/>
      <c r="AI113" s="24" t="n"/>
      <c r="AJ113" s="24" t="n"/>
      <c r="AK113" s="24" t="inlineStr">
        <is>
          <t>O</t>
        </is>
      </c>
      <c r="AL113" s="304">
        <f>DATEVALUE(TEXT(I113, "yyyy/mm/dd"))</f>
        <v/>
      </c>
      <c r="AM113" s="108">
        <f>DATEVALUE(TEXT(X113, "yyyy/mm/dd"))</f>
        <v/>
      </c>
    </row>
    <row r="114" ht="21.6" customHeight="1" s="127">
      <c r="A114" s="21" t="n">
        <v>113</v>
      </c>
      <c r="B114" s="21" t="inlineStr">
        <is>
          <t>維修</t>
        </is>
      </c>
      <c r="C114" s="21" t="n">
        <v>2025013318</v>
      </c>
      <c r="D114" s="21" t="inlineStr">
        <is>
          <t>13929114012201</t>
        </is>
      </c>
      <c r="E114" s="21" t="inlineStr">
        <is>
          <t>一般件</t>
        </is>
      </c>
      <c r="F114" s="21" t="n">
        <v>3929</v>
      </c>
      <c r="G114" s="21" t="inlineStr">
        <is>
          <t>蘆洲中山一</t>
        </is>
      </c>
      <c r="H114" s="21" t="inlineStr">
        <is>
          <t>新北市蘆洲區</t>
        </is>
      </c>
      <c r="I114" s="21" t="inlineStr">
        <is>
          <t>2025-01-22 10:56:18</t>
        </is>
      </c>
      <c r="J114" s="21" t="inlineStr">
        <is>
          <t>星期三</t>
        </is>
      </c>
      <c r="K114" s="21" t="inlineStr">
        <is>
          <t>上午</t>
        </is>
      </c>
      <c r="L114" s="21" t="inlineStr">
        <is>
          <t>HL23</t>
        </is>
      </c>
      <c r="M114" s="22" t="inlineStr">
        <is>
          <t>HL-TM主機</t>
        </is>
      </c>
      <c r="N114" s="21" t="n">
        <v>2304</v>
      </c>
      <c r="O114" s="22" t="inlineStr">
        <is>
          <t>錢匣損壞</t>
        </is>
      </c>
      <c r="P114" s="23" t="inlineStr">
        <is>
          <t>門市反應tm2收銀機(TCX800)(抽屜顏色:白色、鑰匙孔位子(右)、鎖頭編號:K01)鈔票夾斷裂..請台芝到店協助</t>
        </is>
      </c>
      <c r="Q114" s="21" t="inlineStr">
        <is>
          <t>THILF03929</t>
        </is>
      </c>
      <c r="R114" s="21" t="inlineStr">
        <is>
          <t>新北一</t>
        </is>
      </c>
      <c r="S114" s="21" t="inlineStr">
        <is>
          <t>吳宗鴻</t>
        </is>
      </c>
      <c r="T114" s="21" t="n">
        <v>1</v>
      </c>
      <c r="U114" s="21" t="inlineStr">
        <is>
          <t>已完工</t>
        </is>
      </c>
      <c r="V114" s="21" t="inlineStr">
        <is>
          <t>2025-01-22 10:58:54</t>
        </is>
      </c>
      <c r="W114" s="21" t="inlineStr">
        <is>
          <t>2025-01-23 10:10:00</t>
        </is>
      </c>
      <c r="X114" s="128" t="n">
        <v>45680.44444444445</v>
      </c>
      <c r="Y114" s="21" t="inlineStr">
        <is>
          <t>2025-01-23 14:58:00</t>
        </is>
      </c>
      <c r="Z114" s="21" t="n">
        <v>0.5</v>
      </c>
      <c r="AA114" s="21" t="n"/>
      <c r="AB114" s="21" t="inlineStr">
        <is>
          <t>到場處理</t>
        </is>
      </c>
      <c r="AC114" s="23" t="inlineStr">
        <is>
          <t>更換備品 錢櫃
換下81Z1000962
換上81Z1004168</t>
        </is>
      </c>
      <c r="AD114" s="21" t="n"/>
      <c r="AE114" s="21" t="n"/>
      <c r="AF114" s="21" t="n"/>
      <c r="AG114" s="21" t="n"/>
      <c r="AH114" s="21" t="n"/>
      <c r="AI114" s="21" t="n"/>
      <c r="AJ114" s="21" t="n"/>
      <c r="AK114" s="21" t="inlineStr">
        <is>
          <t>O</t>
        </is>
      </c>
      <c r="AL114" s="304">
        <f>DATEVALUE(TEXT(I114, "yyyy/mm/dd"))</f>
        <v/>
      </c>
      <c r="AM114" s="108">
        <f>DATEVALUE(TEXT(X114, "yyyy/mm/dd"))</f>
        <v/>
      </c>
    </row>
    <row r="115" ht="21.6" customHeight="1" s="127">
      <c r="A115" s="24" t="n">
        <v>114</v>
      </c>
      <c r="B115" s="24" t="inlineStr">
        <is>
          <t>服務</t>
        </is>
      </c>
      <c r="C115" s="24" t="n">
        <v>2025013319</v>
      </c>
      <c r="D115" s="24" t="n"/>
      <c r="E115" s="24" t="n"/>
      <c r="F115" s="24" t="n">
        <v>4057</v>
      </c>
      <c r="G115" s="24" t="inlineStr">
        <is>
          <t>林口香澄店</t>
        </is>
      </c>
      <c r="H115" s="24" t="inlineStr">
        <is>
          <t>新北市林口區</t>
        </is>
      </c>
      <c r="I115" s="24" t="n"/>
      <c r="J115" s="24" t="n"/>
      <c r="K115" s="24" t="n"/>
      <c r="L115" s="24" t="n"/>
      <c r="M115" s="25" t="n"/>
      <c r="N115" s="24" t="n"/>
      <c r="O115" s="25" t="n"/>
      <c r="P115" s="26" t="n"/>
      <c r="Q115" s="24" t="inlineStr">
        <is>
          <t>THILF04057</t>
        </is>
      </c>
      <c r="R115" s="24" t="inlineStr">
        <is>
          <t>新北一</t>
        </is>
      </c>
      <c r="S115" s="24" t="inlineStr">
        <is>
          <t>湯家瑋</t>
        </is>
      </c>
      <c r="T115" s="24" t="n">
        <v>1</v>
      </c>
      <c r="U115" s="24" t="inlineStr">
        <is>
          <t>已完工</t>
        </is>
      </c>
      <c r="V115" s="24" t="inlineStr">
        <is>
          <t>2025-01-22 11:08:54</t>
        </is>
      </c>
      <c r="W115" s="24" t="inlineStr">
        <is>
          <t>2025-01-22 10:50:00</t>
        </is>
      </c>
      <c r="X115" s="199" t="n">
        <v>45679.46527777778</v>
      </c>
      <c r="Y115" s="24" t="n"/>
      <c r="Z115" s="24" t="n">
        <v>0.3</v>
      </c>
      <c r="AA115" s="24" t="n"/>
      <c r="AB115" s="24" t="inlineStr">
        <is>
          <t>到場處理</t>
        </is>
      </c>
      <c r="AC115" s="26" t="inlineStr">
        <is>
          <t>PMQ1</t>
        </is>
      </c>
      <c r="AD115" s="24" t="inlineStr">
        <is>
          <t>O</t>
        </is>
      </c>
      <c r="AE115" s="24" t="n"/>
      <c r="AF115" s="24" t="n"/>
      <c r="AG115" s="24" t="n"/>
      <c r="AH115" s="24" t="n"/>
      <c r="AI115" s="24" t="n"/>
      <c r="AJ115" s="24" t="n"/>
      <c r="AK115" s="24" t="inlineStr">
        <is>
          <t>O</t>
        </is>
      </c>
      <c r="AL115" s="304">
        <f>DATEVALUE(TEXT(I115, "yyyy/mm/dd"))</f>
        <v/>
      </c>
      <c r="AM115" s="108">
        <f>DATEVALUE(TEXT(X115, "yyyy/mm/dd"))</f>
        <v/>
      </c>
    </row>
    <row r="116" ht="21.6" customHeight="1" s="127">
      <c r="A116" s="21" t="n">
        <v>115</v>
      </c>
      <c r="B116" s="21" t="inlineStr">
        <is>
          <t>服務</t>
        </is>
      </c>
      <c r="C116" s="21" t="n">
        <v>2025013372</v>
      </c>
      <c r="D116" s="21" t="n"/>
      <c r="E116" s="21" t="n"/>
      <c r="F116" s="21" t="n">
        <v>2267</v>
      </c>
      <c r="G116" s="21" t="inlineStr">
        <is>
          <t>北縣金陽店</t>
        </is>
      </c>
      <c r="H116" s="21" t="inlineStr">
        <is>
          <t>新北市金山區</t>
        </is>
      </c>
      <c r="I116" s="21" t="n"/>
      <c r="J116" s="21" t="n"/>
      <c r="K116" s="21" t="n"/>
      <c r="L116" s="21" t="n"/>
      <c r="M116" s="22" t="n"/>
      <c r="N116" s="21" t="n"/>
      <c r="O116" s="22" t="n"/>
      <c r="P116" s="23" t="n"/>
      <c r="Q116" s="21" t="inlineStr">
        <is>
          <t>THILF02267</t>
        </is>
      </c>
      <c r="R116" s="21" t="inlineStr">
        <is>
          <t>新北一</t>
        </is>
      </c>
      <c r="S116" s="21" t="inlineStr">
        <is>
          <t>吳宗鴻</t>
        </is>
      </c>
      <c r="T116" s="21" t="n">
        <v>1</v>
      </c>
      <c r="U116" s="21" t="inlineStr">
        <is>
          <t>已完工</t>
        </is>
      </c>
      <c r="V116" s="21" t="inlineStr">
        <is>
          <t>2025-01-22 13:25:42</t>
        </is>
      </c>
      <c r="W116" s="21" t="inlineStr">
        <is>
          <t>2025-01-22 13:09:00</t>
        </is>
      </c>
      <c r="X116" s="128" t="n">
        <v>45679.55833333333</v>
      </c>
      <c r="Y116" s="21" t="n"/>
      <c r="Z116" s="21" t="n">
        <v>0.3</v>
      </c>
      <c r="AA116" s="21" t="n"/>
      <c r="AB116" s="21" t="inlineStr">
        <is>
          <t>到場處理</t>
        </is>
      </c>
      <c r="AC116" s="23" t="inlineStr">
        <is>
          <t>PMQ1</t>
        </is>
      </c>
      <c r="AD116" s="21" t="inlineStr">
        <is>
          <t>O</t>
        </is>
      </c>
      <c r="AE116" s="21" t="n"/>
      <c r="AF116" s="21" t="n"/>
      <c r="AG116" s="21" t="n"/>
      <c r="AH116" s="21" t="n"/>
      <c r="AI116" s="21" t="n"/>
      <c r="AJ116" s="21" t="n"/>
      <c r="AK116" s="21" t="inlineStr">
        <is>
          <t>O</t>
        </is>
      </c>
      <c r="AL116" s="304">
        <f>DATEVALUE(TEXT(I116, "yyyy/mm/dd"))</f>
        <v/>
      </c>
      <c r="AM116" s="108">
        <f>DATEVALUE(TEXT(X116, "yyyy/mm/dd"))</f>
        <v/>
      </c>
    </row>
    <row r="117" ht="21.6" customHeight="1" s="127">
      <c r="A117" s="24" t="n">
        <v>116</v>
      </c>
      <c r="B117" s="24" t="inlineStr">
        <is>
          <t>服務</t>
        </is>
      </c>
      <c r="C117" s="24" t="n">
        <v>2025013378</v>
      </c>
      <c r="D117" s="24" t="n"/>
      <c r="E117" s="24" t="n"/>
      <c r="F117" s="24" t="n">
        <v>4906</v>
      </c>
      <c r="G117" s="24" t="inlineStr">
        <is>
          <t>金山銀山店</t>
        </is>
      </c>
      <c r="H117" s="24" t="inlineStr">
        <is>
          <t>新北市金山區</t>
        </is>
      </c>
      <c r="I117" s="24" t="n"/>
      <c r="J117" s="24" t="n"/>
      <c r="K117" s="24" t="n"/>
      <c r="L117" s="24" t="n"/>
      <c r="M117" s="25" t="n"/>
      <c r="N117" s="24" t="n"/>
      <c r="O117" s="25" t="n"/>
      <c r="P117" s="26" t="n"/>
      <c r="Q117" s="24" t="inlineStr">
        <is>
          <t>THILF04906</t>
        </is>
      </c>
      <c r="R117" s="24" t="inlineStr">
        <is>
          <t>新北一</t>
        </is>
      </c>
      <c r="S117" s="24" t="inlineStr">
        <is>
          <t>吳宗鴻</t>
        </is>
      </c>
      <c r="T117" s="24" t="n">
        <v>1</v>
      </c>
      <c r="U117" s="24" t="inlineStr">
        <is>
          <t>已完工</t>
        </is>
      </c>
      <c r="V117" s="24" t="inlineStr">
        <is>
          <t>2025-01-22 13:51:51</t>
        </is>
      </c>
      <c r="W117" s="24" t="inlineStr">
        <is>
          <t>2025-01-22 13:36:00</t>
        </is>
      </c>
      <c r="X117" s="199" t="n">
        <v>45679.57708333333</v>
      </c>
      <c r="Y117" s="24" t="n"/>
      <c r="Z117" s="24" t="n">
        <v>0.3</v>
      </c>
      <c r="AA117" s="24" t="n"/>
      <c r="AB117" s="24" t="inlineStr">
        <is>
          <t>到場處理</t>
        </is>
      </c>
      <c r="AC117" s="26" t="inlineStr">
        <is>
          <t>PMQ1</t>
        </is>
      </c>
      <c r="AD117" s="24" t="inlineStr">
        <is>
          <t>O</t>
        </is>
      </c>
      <c r="AE117" s="24" t="n"/>
      <c r="AF117" s="24" t="n"/>
      <c r="AG117" s="24" t="n"/>
      <c r="AH117" s="24" t="n"/>
      <c r="AI117" s="24" t="n"/>
      <c r="AJ117" s="24" t="n"/>
      <c r="AK117" s="24" t="inlineStr">
        <is>
          <t>O</t>
        </is>
      </c>
      <c r="AL117" s="304">
        <f>DATEVALUE(TEXT(I117, "yyyy/mm/dd"))</f>
        <v/>
      </c>
      <c r="AM117" s="108">
        <f>DATEVALUE(TEXT(X117, "yyyy/mm/dd"))</f>
        <v/>
      </c>
    </row>
    <row r="118" ht="21.6" customHeight="1" s="127">
      <c r="A118" s="21" t="n">
        <v>117</v>
      </c>
      <c r="B118" s="21" t="inlineStr">
        <is>
          <t>服務</t>
        </is>
      </c>
      <c r="C118" s="21" t="n">
        <v>2025013396</v>
      </c>
      <c r="D118" s="21" t="n"/>
      <c r="E118" s="21" t="n"/>
      <c r="F118" s="21" t="n">
        <v>4845</v>
      </c>
      <c r="G118" s="21" t="inlineStr">
        <is>
          <t>石門海角店</t>
        </is>
      </c>
      <c r="H118" s="21" t="inlineStr">
        <is>
          <t>新北市石門區</t>
        </is>
      </c>
      <c r="I118" s="21" t="n"/>
      <c r="J118" s="21" t="n"/>
      <c r="K118" s="21" t="n"/>
      <c r="L118" s="21" t="n"/>
      <c r="M118" s="22" t="n"/>
      <c r="N118" s="21" t="n"/>
      <c r="O118" s="22" t="n"/>
      <c r="P118" s="23" t="n"/>
      <c r="Q118" s="21" t="inlineStr">
        <is>
          <t>THILF04845</t>
        </is>
      </c>
      <c r="R118" s="21" t="inlineStr">
        <is>
          <t>新北一</t>
        </is>
      </c>
      <c r="S118" s="21" t="inlineStr">
        <is>
          <t>吳宗鴻</t>
        </is>
      </c>
      <c r="T118" s="21" t="n">
        <v>1</v>
      </c>
      <c r="U118" s="21" t="inlineStr">
        <is>
          <t>已完工</t>
        </is>
      </c>
      <c r="V118" s="21" t="inlineStr">
        <is>
          <t>2025-01-22 14:32:00</t>
        </is>
      </c>
      <c r="W118" s="21" t="inlineStr">
        <is>
          <t>2025-01-22 14:16:00</t>
        </is>
      </c>
      <c r="X118" s="128" t="n">
        <v>45679.60486111111</v>
      </c>
      <c r="Y118" s="21" t="n"/>
      <c r="Z118" s="21" t="n">
        <v>0.3</v>
      </c>
      <c r="AA118" s="21" t="n"/>
      <c r="AB118" s="21" t="inlineStr">
        <is>
          <t>到場處理</t>
        </is>
      </c>
      <c r="AC118" s="23" t="inlineStr">
        <is>
          <t>PMQ1</t>
        </is>
      </c>
      <c r="AD118" s="21" t="inlineStr">
        <is>
          <t>O</t>
        </is>
      </c>
      <c r="AE118" s="21" t="n"/>
      <c r="AF118" s="21" t="n"/>
      <c r="AG118" s="21" t="n"/>
      <c r="AH118" s="21" t="n"/>
      <c r="AI118" s="21" t="n"/>
      <c r="AJ118" s="21" t="n"/>
      <c r="AK118" s="21" t="inlineStr">
        <is>
          <t>O</t>
        </is>
      </c>
      <c r="AL118" s="304">
        <f>DATEVALUE(TEXT(I118, "yyyy/mm/dd"))</f>
        <v/>
      </c>
      <c r="AM118" s="108">
        <f>DATEVALUE(TEXT(X118, "yyyy/mm/dd"))</f>
        <v/>
      </c>
    </row>
    <row r="119" ht="21.6" customHeight="1" s="127">
      <c r="A119" s="24" t="n">
        <v>118</v>
      </c>
      <c r="B119" s="24" t="inlineStr">
        <is>
          <t>維修</t>
        </is>
      </c>
      <c r="C119" s="24" t="n">
        <v>2025013419</v>
      </c>
      <c r="D119" s="24" t="inlineStr">
        <is>
          <t>E3818114012201</t>
        </is>
      </c>
      <c r="E119" s="24" t="inlineStr">
        <is>
          <t>一般件</t>
        </is>
      </c>
      <c r="F119" s="24" t="n">
        <v>3818</v>
      </c>
      <c r="G119" s="24" t="inlineStr">
        <is>
          <t>板橋漢江店</t>
        </is>
      </c>
      <c r="H119" s="24" t="inlineStr">
        <is>
          <t>新北市板橋區</t>
        </is>
      </c>
      <c r="I119" s="24" t="inlineStr">
        <is>
          <t>2025-01-22 15:05:02</t>
        </is>
      </c>
      <c r="J119" s="24" t="inlineStr">
        <is>
          <t>星期三</t>
        </is>
      </c>
      <c r="K119" s="24" t="inlineStr">
        <is>
          <t>下午</t>
        </is>
      </c>
      <c r="L119" s="24" t="inlineStr">
        <is>
          <t>HLD3</t>
        </is>
      </c>
      <c r="M119" s="25" t="inlineStr">
        <is>
          <t>HL-熱感發票機</t>
        </is>
      </c>
      <c r="N119" s="24" t="inlineStr">
        <is>
          <t>D302</t>
        </is>
      </c>
      <c r="O119" s="25" t="inlineStr">
        <is>
          <t>發票印字不清</t>
        </is>
      </c>
      <c r="P119" s="26" t="inlineStr">
        <is>
          <t>門市反應tm2熱感發票機(BSC-10)印出白線，已有關機紙捲重裝仍異常...請台芝到店協助(條碼不清楚)
01/22 15:16 致電門市未接</t>
        </is>
      </c>
      <c r="Q119" s="24" t="inlineStr">
        <is>
          <t>THILF03818</t>
        </is>
      </c>
      <c r="R119" s="24" t="inlineStr">
        <is>
          <t>新北一</t>
        </is>
      </c>
      <c r="S119" s="24" t="inlineStr">
        <is>
          <t>狄澤洋</t>
        </is>
      </c>
      <c r="T119" s="24" t="n">
        <v>1</v>
      </c>
      <c r="U119" s="24" t="inlineStr">
        <is>
          <t>已完工</t>
        </is>
      </c>
      <c r="V119" s="24" t="inlineStr">
        <is>
          <t>2025-01-22 15:23:35</t>
        </is>
      </c>
      <c r="W119" s="24" t="inlineStr">
        <is>
          <t>2025-01-23 16:05:00</t>
        </is>
      </c>
      <c r="X119" s="199" t="n">
        <v>45680.67847222222</v>
      </c>
      <c r="Y119" s="24" t="inlineStr">
        <is>
          <t>2025-01-23 19:23:00</t>
        </is>
      </c>
      <c r="Z119" s="24" t="n">
        <v>0.2</v>
      </c>
      <c r="AA119" s="24" t="n"/>
      <c r="AB119" s="24" t="inlineStr">
        <is>
          <t>到場處理</t>
        </is>
      </c>
      <c r="AC119" s="26" t="inlineStr">
        <is>
          <t>感熱頭清潔後測試正常</t>
        </is>
      </c>
      <c r="AD119" s="24" t="n"/>
      <c r="AE119" s="24" t="n"/>
      <c r="AF119" s="24" t="n"/>
      <c r="AG119" s="24" t="n"/>
      <c r="AH119" s="24" t="n"/>
      <c r="AI119" s="24" t="n"/>
      <c r="AJ119" s="24" t="n"/>
      <c r="AK119" s="24" t="inlineStr">
        <is>
          <t>O</t>
        </is>
      </c>
      <c r="AL119" s="304">
        <f>DATEVALUE(TEXT(I119, "yyyy/mm/dd"))</f>
        <v/>
      </c>
      <c r="AM119" s="108">
        <f>DATEVALUE(TEXT(X119, "yyyy/mm/dd"))</f>
        <v/>
      </c>
    </row>
    <row r="120" ht="21.6" customHeight="1" s="127">
      <c r="A120" s="21" t="n">
        <v>119</v>
      </c>
      <c r="B120" s="21" t="inlineStr">
        <is>
          <t>維修</t>
        </is>
      </c>
      <c r="C120" s="21" t="n">
        <v>2025013444</v>
      </c>
      <c r="D120" s="21" t="inlineStr">
        <is>
          <t>E4541114012201</t>
        </is>
      </c>
      <c r="E120" s="21" t="inlineStr">
        <is>
          <t>一般件</t>
        </is>
      </c>
      <c r="F120" s="21" t="n">
        <v>4541</v>
      </c>
      <c r="G120" s="21" t="inlineStr">
        <is>
          <t>淡水海天店</t>
        </is>
      </c>
      <c r="H120" s="21" t="inlineStr">
        <is>
          <t>新北市淡水區</t>
        </is>
      </c>
      <c r="I120" s="21" t="inlineStr">
        <is>
          <t>2025-01-22 17:38:59</t>
        </is>
      </c>
      <c r="J120" s="21" t="inlineStr">
        <is>
          <t>星期三</t>
        </is>
      </c>
      <c r="K120" s="21" t="inlineStr">
        <is>
          <t>下午</t>
        </is>
      </c>
      <c r="L120" s="21" t="inlineStr">
        <is>
          <t>HLD3</t>
        </is>
      </c>
      <c r="M120" s="22" t="inlineStr">
        <is>
          <t>HL-熱感發票機</t>
        </is>
      </c>
      <c r="N120" s="21" t="inlineStr">
        <is>
          <t>D304</t>
        </is>
      </c>
      <c r="O120" s="22" t="inlineStr">
        <is>
          <t>店名章損壞或更新</t>
        </is>
      </c>
      <c r="P120" s="23" t="inlineStr">
        <is>
          <t>門市tm2發票機(bsc-10)會自己跑出一小段白單，門市已有重裝紙捲重開機仍異常....須請台芝到店協助(TM熱感發票機會自動莫名其妙的再出一小截空白)</t>
        </is>
      </c>
      <c r="Q120" s="21" t="inlineStr">
        <is>
          <t>THILF04541</t>
        </is>
      </c>
      <c r="R120" s="21" t="inlineStr">
        <is>
          <t>新北一</t>
        </is>
      </c>
      <c r="S120" s="21" t="inlineStr">
        <is>
          <t>吳宗鴻</t>
        </is>
      </c>
      <c r="T120" s="21" t="n">
        <v>1</v>
      </c>
      <c r="U120" s="21" t="inlineStr">
        <is>
          <t>已完工</t>
        </is>
      </c>
      <c r="V120" s="21" t="inlineStr">
        <is>
          <t>2025-01-22 17:48:32</t>
        </is>
      </c>
      <c r="W120" s="21" t="inlineStr">
        <is>
          <t>2025-01-23 15:40:00</t>
        </is>
      </c>
      <c r="X120" s="128" t="n">
        <v>45680.68958333333</v>
      </c>
      <c r="Y120" s="21" t="inlineStr">
        <is>
          <t>2025-01-23 21:48:00</t>
        </is>
      </c>
      <c r="Z120" s="21" t="n">
        <v>0.9</v>
      </c>
      <c r="AA120" s="21" t="n"/>
      <c r="AB120" s="21" t="inlineStr">
        <is>
          <t>到場處理</t>
        </is>
      </c>
      <c r="AC120" s="23" t="inlineStr">
        <is>
          <t>更換備品 發票機
換下8155002772
換上8155002990</t>
        </is>
      </c>
      <c r="AD120" s="21" t="n"/>
      <c r="AE120" s="21" t="n"/>
      <c r="AF120" s="21" t="n"/>
      <c r="AG120" s="21" t="n"/>
      <c r="AH120" s="21" t="n"/>
      <c r="AI120" s="21" t="n"/>
      <c r="AJ120" s="21" t="n"/>
      <c r="AK120" s="21" t="inlineStr">
        <is>
          <t>O</t>
        </is>
      </c>
      <c r="AL120" s="304">
        <f>DATEVALUE(TEXT(I120, "yyyy/mm/dd"))</f>
        <v/>
      </c>
      <c r="AM120" s="108">
        <f>DATEVALUE(TEXT(X120, "yyyy/mm/dd"))</f>
        <v/>
      </c>
    </row>
    <row r="121" ht="21.6" customHeight="1" s="127">
      <c r="A121" s="24" t="n">
        <v>120</v>
      </c>
      <c r="B121" s="24" t="inlineStr">
        <is>
          <t>維修</t>
        </is>
      </c>
      <c r="C121" s="24" t="n">
        <v>2025013598</v>
      </c>
      <c r="D121" s="24" t="inlineStr">
        <is>
          <t>E4218114012301</t>
        </is>
      </c>
      <c r="E121" s="24" t="inlineStr">
        <is>
          <t>一般件</t>
        </is>
      </c>
      <c r="F121" s="24" t="n">
        <v>4218</v>
      </c>
      <c r="G121" s="24" t="inlineStr">
        <is>
          <t>蘆洲湧蓮店</t>
        </is>
      </c>
      <c r="H121" s="24" t="inlineStr">
        <is>
          <t>新北市蘆洲區</t>
        </is>
      </c>
      <c r="I121" s="24" t="inlineStr">
        <is>
          <t>2025-01-23 16:42:57</t>
        </is>
      </c>
      <c r="J121" s="24" t="inlineStr">
        <is>
          <t>星期四</t>
        </is>
      </c>
      <c r="K121" s="24" t="inlineStr">
        <is>
          <t>下午</t>
        </is>
      </c>
      <c r="L121" s="24" t="inlineStr">
        <is>
          <t>HL23</t>
        </is>
      </c>
      <c r="M121" s="25" t="inlineStr">
        <is>
          <t>HL-TM主機</t>
        </is>
      </c>
      <c r="N121" s="24" t="n">
        <v>2307</v>
      </c>
      <c r="O121" s="25" t="inlineStr">
        <is>
          <t>觸控不良(游標偏移)</t>
        </is>
      </c>
      <c r="P121" s="26" t="inlineStr">
        <is>
          <t>門市反應TM2(TCX800)游標難點擊，VNC查看觸控難操作，與門市確認螢幕無任何文宣與商品放置，因亂跳嚴重無法觸控校正，請台芝到店協助(游標亂跑...)</t>
        </is>
      </c>
      <c r="Q121" s="24" t="inlineStr">
        <is>
          <t>THILF04218</t>
        </is>
      </c>
      <c r="R121" s="24" t="inlineStr">
        <is>
          <t>新北一</t>
        </is>
      </c>
      <c r="S121" s="24" t="inlineStr">
        <is>
          <t>吳宗鴻</t>
        </is>
      </c>
      <c r="T121" s="24" t="n">
        <v>1</v>
      </c>
      <c r="U121" s="24" t="inlineStr">
        <is>
          <t>已完工</t>
        </is>
      </c>
      <c r="V121" s="24" t="inlineStr">
        <is>
          <t>2025-01-23 17:12:24</t>
        </is>
      </c>
      <c r="W121" s="24" t="inlineStr">
        <is>
          <t>2025-01-23 18:00:00</t>
        </is>
      </c>
      <c r="X121" s="199" t="n">
        <v>45680.79166666666</v>
      </c>
      <c r="Y121" s="24" t="inlineStr">
        <is>
          <t>2025-01-24 21:12:00</t>
        </is>
      </c>
      <c r="Z121" s="24" t="n">
        <v>1</v>
      </c>
      <c r="AA121" s="24" t="n"/>
      <c r="AB121" s="24" t="inlineStr">
        <is>
          <t>到場處理</t>
        </is>
      </c>
      <c r="AC121" s="26" t="inlineStr">
        <is>
          <t>重新矯正觸控，目前可正常使用</t>
        </is>
      </c>
      <c r="AD121" s="24" t="n"/>
      <c r="AE121" s="24" t="n"/>
      <c r="AF121" s="24" t="n"/>
      <c r="AG121" s="24" t="n"/>
      <c r="AH121" s="24" t="n"/>
      <c r="AI121" s="24" t="n"/>
      <c r="AJ121" s="24" t="n"/>
      <c r="AK121" s="24" t="inlineStr">
        <is>
          <t>O</t>
        </is>
      </c>
      <c r="AL121" s="304">
        <f>DATEVALUE(TEXT(I121, "yyyy/mm/dd"))</f>
        <v/>
      </c>
      <c r="AM121" s="108">
        <f>DATEVALUE(TEXT(X121, "yyyy/mm/dd"))</f>
        <v/>
      </c>
    </row>
    <row r="122" ht="21.6" customHeight="1" s="127">
      <c r="A122" s="21" t="n">
        <v>121</v>
      </c>
      <c r="B122" s="21" t="inlineStr">
        <is>
          <t>維修</t>
        </is>
      </c>
      <c r="C122" s="21" t="n">
        <v>2025013599</v>
      </c>
      <c r="D122" s="21" t="inlineStr">
        <is>
          <t>14218114012301</t>
        </is>
      </c>
      <c r="E122" s="21" t="inlineStr">
        <is>
          <t>急修件</t>
        </is>
      </c>
      <c r="F122" s="21" t="n">
        <v>4218</v>
      </c>
      <c r="G122" s="21" t="inlineStr">
        <is>
          <t>蘆洲湧蓮店</t>
        </is>
      </c>
      <c r="H122" s="21" t="inlineStr">
        <is>
          <t>新北市蘆洲區</t>
        </is>
      </c>
      <c r="I122" s="21" t="inlineStr">
        <is>
          <t>2025-01-23 17:31:59</t>
        </is>
      </c>
      <c r="J122" s="21" t="inlineStr">
        <is>
          <t>星期四</t>
        </is>
      </c>
      <c r="K122" s="21" t="inlineStr">
        <is>
          <t>下午</t>
        </is>
      </c>
      <c r="L122" s="21" t="inlineStr">
        <is>
          <t>HL23</t>
        </is>
      </c>
      <c r="M122" s="22" t="inlineStr">
        <is>
          <t>HL-TM主機</t>
        </is>
      </c>
      <c r="N122" s="21" t="n">
        <v>2307</v>
      </c>
      <c r="O122" s="22" t="inlineStr">
        <is>
          <t>觸控不良(游標偏移)</t>
        </is>
      </c>
      <c r="P122" s="23" t="inlineStr">
        <is>
          <t>01/23 17:31 總公司玫君來電告知啟動緊急叫修：門市反應TM2(TCX800)游標難點擊，VNC查看觸控難操作，與門市確認螢幕無任何文宣與商品放置，因亂跳嚴重無法觸控校正，請台芝到店協助(游標亂跑...)</t>
        </is>
      </c>
      <c r="Q122" s="21" t="inlineStr">
        <is>
          <t>THILF04218</t>
        </is>
      </c>
      <c r="R122" s="21" t="inlineStr">
        <is>
          <t>新北一</t>
        </is>
      </c>
      <c r="S122" s="21" t="inlineStr">
        <is>
          <t>吳宗鴻</t>
        </is>
      </c>
      <c r="T122" s="21" t="n">
        <v>1</v>
      </c>
      <c r="U122" s="21" t="inlineStr">
        <is>
          <t>已完工</t>
        </is>
      </c>
      <c r="V122" s="21" t="inlineStr">
        <is>
          <t>2025-01-23 17:33:10</t>
        </is>
      </c>
      <c r="W122" s="21" t="inlineStr">
        <is>
          <t>2025-01-23 18:00:00</t>
        </is>
      </c>
      <c r="X122" s="128" t="n">
        <v>45680.79166666666</v>
      </c>
      <c r="Y122" s="21" t="inlineStr">
        <is>
          <t>2025-01-24 10:33:00</t>
        </is>
      </c>
      <c r="Z122" s="21" t="n">
        <v>1</v>
      </c>
      <c r="AA122" s="21" t="n"/>
      <c r="AB122" s="21" t="inlineStr">
        <is>
          <t>到場處理</t>
        </is>
      </c>
      <c r="AC122" s="23" t="inlineStr">
        <is>
          <t>重新矯正觸控，目前可正常使用</t>
        </is>
      </c>
      <c r="AD122" s="21" t="n"/>
      <c r="AE122" s="21" t="n"/>
      <c r="AF122" s="21" t="n"/>
      <c r="AG122" s="21" t="n"/>
      <c r="AH122" s="21" t="n"/>
      <c r="AI122" s="21" t="n"/>
      <c r="AJ122" s="21" t="n"/>
      <c r="AK122" s="21" t="inlineStr">
        <is>
          <t>O</t>
        </is>
      </c>
      <c r="AL122" s="304">
        <f>DATEVALUE(TEXT(I122, "yyyy/mm/dd"))</f>
        <v/>
      </c>
      <c r="AM122" s="108">
        <f>DATEVALUE(TEXT(X122, "yyyy/mm/dd"))</f>
        <v/>
      </c>
    </row>
    <row r="123" ht="21.6" customHeight="1" s="127">
      <c r="A123" s="24" t="n">
        <v>122</v>
      </c>
      <c r="B123" s="24" t="inlineStr">
        <is>
          <t>維修</t>
        </is>
      </c>
      <c r="C123" s="24" t="n">
        <v>2025013613</v>
      </c>
      <c r="D123" s="24" t="inlineStr">
        <is>
          <t>E4406114012401</t>
        </is>
      </c>
      <c r="E123" s="24" t="inlineStr">
        <is>
          <t>一般件</t>
        </is>
      </c>
      <c r="F123" s="24" t="n">
        <v>4406</v>
      </c>
      <c r="G123" s="24" t="inlineStr">
        <is>
          <t>板橋稚暉店</t>
        </is>
      </c>
      <c r="H123" s="24" t="inlineStr">
        <is>
          <t>新北市板橋區</t>
        </is>
      </c>
      <c r="I123" s="24" t="inlineStr">
        <is>
          <t>2025-01-24 08:30:11</t>
        </is>
      </c>
      <c r="J123" s="24" t="inlineStr">
        <is>
          <t>星期五</t>
        </is>
      </c>
      <c r="K123" s="24" t="inlineStr">
        <is>
          <t>上午</t>
        </is>
      </c>
      <c r="L123" s="24" t="inlineStr">
        <is>
          <t>HL23</t>
        </is>
      </c>
      <c r="M123" s="25" t="inlineStr">
        <is>
          <t>HL-TM主機</t>
        </is>
      </c>
      <c r="N123" s="24" t="n">
        <v>2307</v>
      </c>
      <c r="O123" s="25" t="inlineStr">
        <is>
          <t>觸控不良(游標偏移)</t>
        </is>
      </c>
      <c r="P123" s="26" t="inlineStr">
        <is>
          <t>門市反應TM2(TCX800)觸控不良單數字0按不下去，客服協助執行觸控校正未改善...請台芝到店協助	(中下偏右區域游標偏移)
01/24  09:00 客服協助觸控校正，稍晚確認...廖</t>
        </is>
      </c>
      <c r="Q123" s="24" t="inlineStr">
        <is>
          <t>THILF04406</t>
        </is>
      </c>
      <c r="R123" s="24" t="inlineStr">
        <is>
          <t>新北一</t>
        </is>
      </c>
      <c r="S123" s="24" t="inlineStr">
        <is>
          <t>狄澤洋</t>
        </is>
      </c>
      <c r="T123" s="24" t="n">
        <v>1</v>
      </c>
      <c r="U123" s="24" t="inlineStr">
        <is>
          <t>已完工</t>
        </is>
      </c>
      <c r="V123" s="24" t="inlineStr">
        <is>
          <t>2025-01-24 09:33:27</t>
        </is>
      </c>
      <c r="W123" s="24" t="inlineStr">
        <is>
          <t>2025-01-24 15:19:00</t>
        </is>
      </c>
      <c r="X123" s="199" t="n">
        <v>45681.66319444445</v>
      </c>
      <c r="Y123" s="24" t="inlineStr">
        <is>
          <t>2025-02-03 13:33:00</t>
        </is>
      </c>
      <c r="Z123" s="24" t="n">
        <v>0.6</v>
      </c>
      <c r="AA123" s="24" t="n"/>
      <c r="AB123" s="24" t="inlineStr">
        <is>
          <t>到場處理</t>
        </is>
      </c>
      <c r="AC123" s="26" t="inlineStr">
        <is>
          <t>校正後測試正常</t>
        </is>
      </c>
      <c r="AD123" s="24" t="n"/>
      <c r="AE123" s="24" t="n"/>
      <c r="AF123" s="24" t="n"/>
      <c r="AG123" s="24" t="n"/>
      <c r="AH123" s="24" t="n"/>
      <c r="AI123" s="24" t="n"/>
      <c r="AJ123" s="24" t="n"/>
      <c r="AK123" s="24" t="inlineStr">
        <is>
          <t>O</t>
        </is>
      </c>
      <c r="AL123" s="304">
        <f>DATEVALUE(TEXT(I123, "yyyy/mm/dd"))</f>
        <v/>
      </c>
      <c r="AM123" s="108">
        <f>DATEVALUE(TEXT(X123, "yyyy/mm/dd"))</f>
        <v/>
      </c>
    </row>
    <row r="124" ht="21.6" customHeight="1" s="127">
      <c r="A124" s="21" t="n">
        <v>123</v>
      </c>
      <c r="B124" s="21" t="inlineStr">
        <is>
          <t>維修</t>
        </is>
      </c>
      <c r="C124" s="21" t="n">
        <v>2025013719</v>
      </c>
      <c r="D124" s="21" t="inlineStr">
        <is>
          <t>14406114012401</t>
        </is>
      </c>
      <c r="E124" s="21" t="inlineStr">
        <is>
          <t>一般件</t>
        </is>
      </c>
      <c r="F124" s="21" t="n">
        <v>4406</v>
      </c>
      <c r="G124" s="21" t="inlineStr">
        <is>
          <t>板橋稚暉店</t>
        </is>
      </c>
      <c r="H124" s="21" t="inlineStr">
        <is>
          <t>新北市板橋區</t>
        </is>
      </c>
      <c r="I124" s="21" t="inlineStr">
        <is>
          <t>2025-01-24 15:40:21</t>
        </is>
      </c>
      <c r="J124" s="21" t="inlineStr">
        <is>
          <t>星期五</t>
        </is>
      </c>
      <c r="K124" s="21" t="inlineStr">
        <is>
          <t>下午</t>
        </is>
      </c>
      <c r="L124" s="21" t="inlineStr">
        <is>
          <t>HL23</t>
        </is>
      </c>
      <c r="M124" s="22" t="inlineStr">
        <is>
          <t>HL-TM主機</t>
        </is>
      </c>
      <c r="N124" s="21" t="n">
        <v>2307</v>
      </c>
      <c r="O124" s="22" t="inlineStr">
        <is>
          <t>觸控不良(游標偏移)</t>
        </is>
      </c>
      <c r="P124" s="23" t="inlineStr">
        <is>
          <t>台芝到店維修，門市反應TM1(TCX800)觸控不良，請協助派工</t>
        </is>
      </c>
      <c r="Q124" s="21" t="inlineStr">
        <is>
          <t>THILF04406</t>
        </is>
      </c>
      <c r="R124" s="21" t="inlineStr">
        <is>
          <t>新北一</t>
        </is>
      </c>
      <c r="S124" s="21" t="inlineStr">
        <is>
          <t>狄澤洋</t>
        </is>
      </c>
      <c r="T124" s="21" t="n">
        <v>1</v>
      </c>
      <c r="U124" s="21" t="inlineStr">
        <is>
          <t>已完工</t>
        </is>
      </c>
      <c r="V124" s="21" t="inlineStr">
        <is>
          <t>2025-01-24 15:43:56</t>
        </is>
      </c>
      <c r="W124" s="21" t="inlineStr">
        <is>
          <t>2025-01-24 15:19:00</t>
        </is>
      </c>
      <c r="X124" s="128" t="n">
        <v>45681.66319444445</v>
      </c>
      <c r="Y124" s="21" t="inlineStr">
        <is>
          <t>2025-02-03 19:43:00</t>
        </is>
      </c>
      <c r="Z124" s="21" t="n">
        <v>0.6</v>
      </c>
      <c r="AA124" s="21" t="n"/>
      <c r="AB124" s="21" t="inlineStr">
        <is>
          <t>到場處理</t>
        </is>
      </c>
      <c r="AC124" s="23" t="inlineStr">
        <is>
          <t>校正後測試正常</t>
        </is>
      </c>
      <c r="AD124" s="21" t="n"/>
      <c r="AE124" s="21" t="n"/>
      <c r="AF124" s="21" t="n"/>
      <c r="AG124" s="21" t="n"/>
      <c r="AH124" s="21" t="n"/>
      <c r="AI124" s="21" t="n"/>
      <c r="AJ124" s="21" t="n"/>
      <c r="AK124" s="21" t="inlineStr">
        <is>
          <t>O</t>
        </is>
      </c>
      <c r="AL124" s="304">
        <f>DATEVALUE(TEXT(I124, "yyyy/mm/dd"))</f>
        <v/>
      </c>
      <c r="AM124" s="108">
        <f>DATEVALUE(TEXT(X124, "yyyy/mm/dd"))</f>
        <v/>
      </c>
    </row>
    <row r="125" ht="21.6" customHeight="1" s="127">
      <c r="A125" s="24" t="n">
        <v>124</v>
      </c>
      <c r="B125" s="24" t="inlineStr">
        <is>
          <t>服務</t>
        </is>
      </c>
      <c r="C125" s="24" t="n">
        <v>2025013721</v>
      </c>
      <c r="D125" s="24" t="n"/>
      <c r="E125" s="24" t="n"/>
      <c r="F125" s="24" t="n">
        <v>4406</v>
      </c>
      <c r="G125" s="24" t="inlineStr">
        <is>
          <t>板橋稚暉店</t>
        </is>
      </c>
      <c r="H125" s="24" t="inlineStr">
        <is>
          <t>新北市板橋區</t>
        </is>
      </c>
      <c r="I125" s="24" t="n"/>
      <c r="J125" s="24" t="n"/>
      <c r="K125" s="24" t="n"/>
      <c r="L125" s="24" t="n"/>
      <c r="M125" s="25" t="n"/>
      <c r="N125" s="24" t="n"/>
      <c r="O125" s="25" t="n"/>
      <c r="P125" s="25" t="n"/>
      <c r="Q125" s="24" t="inlineStr">
        <is>
          <t>THILF04406</t>
        </is>
      </c>
      <c r="R125" s="24" t="inlineStr">
        <is>
          <t>新北一</t>
        </is>
      </c>
      <c r="S125" s="24" t="inlineStr">
        <is>
          <t>狄澤洋</t>
        </is>
      </c>
      <c r="T125" s="24" t="n">
        <v>1</v>
      </c>
      <c r="U125" s="24" t="inlineStr">
        <is>
          <t>已完工</t>
        </is>
      </c>
      <c r="V125" s="24" t="inlineStr">
        <is>
          <t>2025-01-24 15:56:59</t>
        </is>
      </c>
      <c r="W125" s="24" t="inlineStr">
        <is>
          <t>2025-01-24 15:19:00</t>
        </is>
      </c>
      <c r="X125" s="199" t="n">
        <v>45681.66319444445</v>
      </c>
      <c r="Y125" s="24" t="n"/>
      <c r="Z125" s="24" t="n">
        <v>0.6</v>
      </c>
      <c r="AA125" s="24" t="n"/>
      <c r="AB125" s="24" t="inlineStr">
        <is>
          <t>到場處理</t>
        </is>
      </c>
      <c r="AC125" s="25" t="inlineStr">
        <is>
          <t>PMQ1</t>
        </is>
      </c>
      <c r="AD125" s="24" t="inlineStr">
        <is>
          <t>O</t>
        </is>
      </c>
      <c r="AE125" s="24" t="n"/>
      <c r="AF125" s="24" t="n"/>
      <c r="AG125" s="24" t="n"/>
      <c r="AH125" s="24" t="n"/>
      <c r="AI125" s="24" t="n"/>
      <c r="AJ125" s="24" t="n"/>
      <c r="AK125" s="24" t="inlineStr">
        <is>
          <t>O</t>
        </is>
      </c>
      <c r="AL125" s="304">
        <f>DATEVALUE(TEXT(I125, "yyyy/mm/dd"))</f>
        <v/>
      </c>
      <c r="AM125" s="108">
        <f>DATEVALUE(TEXT(X125, "yyyy/mm/dd"))</f>
        <v/>
      </c>
    </row>
    <row r="126" ht="21.6" customHeight="1" s="127">
      <c r="A126" s="21" t="n">
        <v>1</v>
      </c>
      <c r="B126" s="21" t="inlineStr">
        <is>
          <t>維修</t>
        </is>
      </c>
      <c r="C126" s="21" t="n">
        <v>2025013738</v>
      </c>
      <c r="D126" s="21" t="inlineStr">
        <is>
          <t>E4101114012601</t>
        </is>
      </c>
      <c r="E126" s="21" t="inlineStr">
        <is>
          <t>一般件</t>
        </is>
      </c>
      <c r="F126" s="21" t="n">
        <v>4101</v>
      </c>
      <c r="G126" s="21" t="inlineStr">
        <is>
          <t>三重溪華店</t>
        </is>
      </c>
      <c r="H126" s="21" t="inlineStr">
        <is>
          <t>新北市三重區</t>
        </is>
      </c>
      <c r="I126" s="21" t="inlineStr">
        <is>
          <t>2025-01-26 18:10:40</t>
        </is>
      </c>
      <c r="J126" s="21" t="inlineStr">
        <is>
          <t>星期日</t>
        </is>
      </c>
      <c r="K126" s="21" t="inlineStr">
        <is>
          <t>夜間</t>
        </is>
      </c>
      <c r="L126" s="21" t="inlineStr">
        <is>
          <t>HL25</t>
        </is>
      </c>
      <c r="M126" s="22" t="inlineStr">
        <is>
          <t>HL-SC螢幕</t>
        </is>
      </c>
      <c r="N126" s="21" t="n">
        <v>2501</v>
      </c>
      <c r="O126" s="22" t="inlineStr">
        <is>
          <t>螢幕畫面閃爍頻繁或無畫面</t>
        </is>
      </c>
      <c r="P126" s="23" t="inlineStr">
        <is>
          <t>門市反應sc螢幕(LCD)亮度異常、有時使用到一半畫面會突然黑掉，切到監視器畫面正常，已有重新拔插螢幕後方線路+切換器仍異常...請台芝到店協助(電1腦顏色很深,有時突然?有畫面)</t>
        </is>
      </c>
      <c r="Q126" s="21" t="inlineStr">
        <is>
          <t>THILF04101</t>
        </is>
      </c>
      <c r="R126" s="21" t="inlineStr">
        <is>
          <t>新北一</t>
        </is>
      </c>
      <c r="S126" s="21" t="inlineStr">
        <is>
          <t>吳宗鴻</t>
        </is>
      </c>
      <c r="T126" s="21" t="n">
        <v>1</v>
      </c>
      <c r="U126" s="21" t="inlineStr">
        <is>
          <t>已完工</t>
        </is>
      </c>
      <c r="V126" s="21" t="inlineStr">
        <is>
          <t>2025-01-27 09:04:51</t>
        </is>
      </c>
      <c r="W126" s="21" t="inlineStr">
        <is>
          <t>2025-02-03 10:24:00</t>
        </is>
      </c>
      <c r="X126" s="128" t="n">
        <v>45691.45416666667</v>
      </c>
      <c r="Y126" s="21" t="inlineStr">
        <is>
          <t>2025-02-04 13:00:00</t>
        </is>
      </c>
      <c r="Z126" s="21" t="n">
        <v>0.5</v>
      </c>
      <c r="AA126" s="21" t="n"/>
      <c r="AB126" s="21" t="inlineStr">
        <is>
          <t>到場處理</t>
        </is>
      </c>
      <c r="AC126" s="23" t="inlineStr">
        <is>
          <t>VGA線接觸不良所導致
更換VGA線</t>
        </is>
      </c>
      <c r="AD126" s="21" t="n"/>
      <c r="AE126" s="21" t="n"/>
      <c r="AF126" s="21" t="n"/>
      <c r="AG126" s="21" t="n"/>
      <c r="AH126" s="21" t="n"/>
      <c r="AI126" s="21" t="n"/>
      <c r="AJ126" s="21" t="n"/>
      <c r="AK126" s="21" t="inlineStr">
        <is>
          <t>O</t>
        </is>
      </c>
      <c r="AL126" s="304">
        <f>DATEVALUE(TEXT(I126, "yyyy/mm/dd"))</f>
        <v/>
      </c>
      <c r="AM126" s="108">
        <f>DATEVALUE(TEXT(X126, "yyyy/mm/dd"))</f>
        <v/>
      </c>
    </row>
    <row r="127" ht="21.6" customHeight="1" s="127">
      <c r="A127" s="24" t="n">
        <v>2</v>
      </c>
      <c r="B127" s="24" t="inlineStr">
        <is>
          <t>維修</t>
        </is>
      </c>
      <c r="C127" s="24" t="n">
        <v>2025013757</v>
      </c>
      <c r="D127" s="24" t="inlineStr">
        <is>
          <t>E3147114012901</t>
        </is>
      </c>
      <c r="E127" s="24" t="inlineStr">
        <is>
          <t>一般件</t>
        </is>
      </c>
      <c r="F127" s="24" t="n">
        <v>3147</v>
      </c>
      <c r="G127" s="24" t="inlineStr">
        <is>
          <t>北縣板明店</t>
        </is>
      </c>
      <c r="H127" s="24" t="inlineStr">
        <is>
          <t>新北市板橋區</t>
        </is>
      </c>
      <c r="I127" s="24" t="inlineStr">
        <is>
          <t>2025-01-29 12:35:00</t>
        </is>
      </c>
      <c r="J127" s="24" t="inlineStr">
        <is>
          <t>星期三</t>
        </is>
      </c>
      <c r="K127" s="24" t="inlineStr">
        <is>
          <t>下午</t>
        </is>
      </c>
      <c r="L127" s="24" t="inlineStr">
        <is>
          <t>HL27</t>
        </is>
      </c>
      <c r="M127" s="25" t="inlineStr">
        <is>
          <t>HL-雷射印表機</t>
        </is>
      </c>
      <c r="N127" s="24" t="n">
        <v>2705</v>
      </c>
      <c r="O127" s="25" t="inlineStr">
        <is>
          <t>列印效果異常</t>
        </is>
      </c>
      <c r="P127" s="26" t="inlineStr">
        <is>
          <t>門市反應sc雷射印表機(M6600NW)列印一般商品卡列印未移，已確認列印設定有點選fit....須請台芝到店協助 請攜帶2台雷射印表機種(一台為不同型號)(列印設定跑掉,列印商品卡無法對齊)</t>
        </is>
      </c>
      <c r="Q127" s="24" t="inlineStr">
        <is>
          <t>THILF03147</t>
        </is>
      </c>
      <c r="R127" s="24" t="inlineStr">
        <is>
          <t>新北一</t>
        </is>
      </c>
      <c r="S127" s="24" t="inlineStr">
        <is>
          <t>狄澤洋</t>
        </is>
      </c>
      <c r="T127" s="24" t="n">
        <v>1</v>
      </c>
      <c r="U127" s="24" t="inlineStr">
        <is>
          <t>已完工</t>
        </is>
      </c>
      <c r="V127" s="24" t="inlineStr">
        <is>
          <t>2025-01-29 12:48:54</t>
        </is>
      </c>
      <c r="W127" s="24" t="inlineStr">
        <is>
          <t>2025-02-04 10:50:00</t>
        </is>
      </c>
      <c r="X127" s="199" t="n">
        <v>45692.48263888889</v>
      </c>
      <c r="Y127" s="24" t="inlineStr">
        <is>
          <t>2025-02-04 13:00:00</t>
        </is>
      </c>
      <c r="Z127" s="24" t="n">
        <v>0.8</v>
      </c>
      <c r="AA127" s="24" t="n"/>
      <c r="AB127" s="24" t="inlineStr">
        <is>
          <t>到場處理</t>
        </is>
      </c>
      <c r="AC127" s="26" t="inlineStr">
        <is>
          <t>更換列表機
換上：8103002103
換下：8103002064</t>
        </is>
      </c>
      <c r="AD127" s="24" t="n"/>
      <c r="AE127" s="24" t="n"/>
      <c r="AF127" s="24" t="n"/>
      <c r="AG127" s="24" t="n"/>
      <c r="AH127" s="24" t="n"/>
      <c r="AI127" s="24" t="n"/>
      <c r="AJ127" s="24" t="n"/>
      <c r="AK127" s="24" t="inlineStr">
        <is>
          <t>O</t>
        </is>
      </c>
      <c r="AL127" s="304">
        <f>DATEVALUE(TEXT(I127, "yyyy/mm/dd"))</f>
        <v/>
      </c>
      <c r="AM127" s="108">
        <f>DATEVALUE(TEXT(X127, "yyyy/mm/dd"))</f>
        <v/>
      </c>
    </row>
    <row r="128" ht="21.6" customHeight="1" s="127">
      <c r="A128" s="21" t="n">
        <v>3</v>
      </c>
      <c r="B128" s="21" t="inlineStr">
        <is>
          <t>維修</t>
        </is>
      </c>
      <c r="C128" s="21" t="n">
        <v>2025020001</v>
      </c>
      <c r="D128" s="21" t="inlineStr">
        <is>
          <t>15080114020101</t>
        </is>
      </c>
      <c r="E128" s="21" t="inlineStr">
        <is>
          <t>急修件</t>
        </is>
      </c>
      <c r="F128" s="21" t="n">
        <v>5080</v>
      </c>
      <c r="G128" s="21" t="inlineStr">
        <is>
          <t>三芝楓愛林</t>
        </is>
      </c>
      <c r="H128" s="21" t="inlineStr">
        <is>
          <t>新北市三芝區</t>
        </is>
      </c>
      <c r="I128" s="21" t="inlineStr">
        <is>
          <t>2025-02-01 07:48:03</t>
        </is>
      </c>
      <c r="J128" s="21" t="inlineStr">
        <is>
          <t>星期六</t>
        </is>
      </c>
      <c r="K128" s="21" t="inlineStr">
        <is>
          <t>凌晨</t>
        </is>
      </c>
      <c r="L128" s="21" t="inlineStr">
        <is>
          <t>HL24</t>
        </is>
      </c>
      <c r="M128" s="22" t="inlineStr">
        <is>
          <t>HL-SC主機</t>
        </is>
      </c>
      <c r="N128" s="21" t="n">
        <v>2405</v>
      </c>
      <c r="O128" s="22" t="inlineStr">
        <is>
          <t>檔案損毀(更換硬碟)</t>
        </is>
      </c>
      <c r="P128" s="23" t="inlineStr">
        <is>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is>
      </c>
      <c r="Q128" s="21" t="inlineStr">
        <is>
          <t>THILF05080</t>
        </is>
      </c>
      <c r="R128" s="21" t="inlineStr">
        <is>
          <t>新北一</t>
        </is>
      </c>
      <c r="S128" s="21" t="inlineStr">
        <is>
          <t>湯家瑋</t>
        </is>
      </c>
      <c r="T128" s="21" t="n">
        <v>1</v>
      </c>
      <c r="U128" s="21" t="inlineStr">
        <is>
          <t>已完工</t>
        </is>
      </c>
      <c r="V128" s="21" t="inlineStr">
        <is>
          <t>2025-02-01 09:08:18</t>
        </is>
      </c>
      <c r="W128" s="21" t="inlineStr">
        <is>
          <t>2025-02-01 11:50:00</t>
        </is>
      </c>
      <c r="X128" s="128" t="n">
        <v>45689.54166666666</v>
      </c>
      <c r="Y128" s="21" t="inlineStr">
        <is>
          <t>2025-02-01 15:08:00</t>
        </is>
      </c>
      <c r="Z128" s="21" t="n">
        <v>1.2</v>
      </c>
      <c r="AA128" s="21" t="n"/>
      <c r="AB128" s="21" t="inlineStr">
        <is>
          <t>到場處理</t>
        </is>
      </c>
      <c r="AC128" s="23" t="inlineStr">
        <is>
          <t xml:space="preserve">更換sc6主機含一二顆硬碟不備份還原
並告知李小姐更換硬碟注意事項
SC = 20241017
SC_Slave = 20241017
</t>
        </is>
      </c>
      <c r="AD128" s="21" t="n"/>
      <c r="AE128" s="21" t="n"/>
      <c r="AF128" s="21" t="n"/>
      <c r="AG128" s="21" t="n"/>
      <c r="AH128" s="21" t="n"/>
      <c r="AI128" s="21" t="n"/>
      <c r="AJ128" s="21" t="n"/>
      <c r="AK128" s="21" t="inlineStr">
        <is>
          <t>O</t>
        </is>
      </c>
      <c r="AL128" s="304">
        <f>DATEVALUE(TEXT(I128, "yyyy/mm/dd"))</f>
        <v/>
      </c>
      <c r="AM128" s="108">
        <f>DATEVALUE(TEXT(X128, "yyyy/mm/dd"))</f>
        <v/>
      </c>
    </row>
    <row r="129" ht="21.6" customHeight="1" s="127">
      <c r="A129" s="24" t="n">
        <v>4</v>
      </c>
      <c r="B129" s="24" t="inlineStr">
        <is>
          <t>維修</t>
        </is>
      </c>
      <c r="C129" s="24" t="n">
        <v>2025020002</v>
      </c>
      <c r="D129" s="24" t="inlineStr">
        <is>
          <t>ED022114020101</t>
        </is>
      </c>
      <c r="E129" s="24" t="inlineStr">
        <is>
          <t>一般件</t>
        </is>
      </c>
      <c r="F129" s="24" t="inlineStr">
        <is>
          <t>D022</t>
        </is>
      </c>
      <c r="G129" s="24" t="inlineStr">
        <is>
          <t>三重溪尾店</t>
        </is>
      </c>
      <c r="H129" s="24" t="inlineStr">
        <is>
          <t>新北市三重區</t>
        </is>
      </c>
      <c r="I129" s="24" t="inlineStr">
        <is>
          <t>2025-02-01 00:32:54</t>
        </is>
      </c>
      <c r="J129" s="24" t="inlineStr">
        <is>
          <t>星期六</t>
        </is>
      </c>
      <c r="K129" s="24" t="inlineStr">
        <is>
          <t>凌晨</t>
        </is>
      </c>
      <c r="L129" s="24" t="inlineStr">
        <is>
          <t>HLD3</t>
        </is>
      </c>
      <c r="M129" s="25" t="inlineStr">
        <is>
          <t>HL-熱感發票機</t>
        </is>
      </c>
      <c r="N129" s="24" t="inlineStr">
        <is>
          <t>D302</t>
        </is>
      </c>
      <c r="O129" s="25" t="inlineStr">
        <is>
          <t>發票印字不清</t>
        </is>
      </c>
      <c r="P129" s="26" t="inlineStr">
        <is>
          <t>門市反應tm1發票機(bsc-10)印出的優惠卷條碼無法於機台刷讀，掃描器刷讀其他條碼正常...須請台芝到店協助(1機機台跑出來的折價眷不能刷)</t>
        </is>
      </c>
      <c r="Q129" s="24" t="inlineStr">
        <is>
          <t>THILF0D022</t>
        </is>
      </c>
      <c r="R129" s="24" t="inlineStr">
        <is>
          <t>新北一</t>
        </is>
      </c>
      <c r="S129" s="24" t="inlineStr">
        <is>
          <t>吳宗鴻</t>
        </is>
      </c>
      <c r="T129" s="24" t="n">
        <v>1</v>
      </c>
      <c r="U129" s="24" t="inlineStr">
        <is>
          <t>已完工</t>
        </is>
      </c>
      <c r="V129" s="24" t="inlineStr">
        <is>
          <t>2025-02-01 09:09:33</t>
        </is>
      </c>
      <c r="W129" s="24" t="inlineStr">
        <is>
          <t>2025-02-03 11:30:00</t>
        </is>
      </c>
      <c r="X129" s="199" t="n">
        <v>45691.5</v>
      </c>
      <c r="Y129" s="24" t="inlineStr">
        <is>
          <t>2025-02-04 13:00:00</t>
        </is>
      </c>
      <c r="Z129" s="24" t="n">
        <v>0.5</v>
      </c>
      <c r="AA129" s="24" t="n"/>
      <c r="AB129" s="24" t="inlineStr">
        <is>
          <t>到場處理</t>
        </is>
      </c>
      <c r="AC129" s="26" t="inlineStr">
        <is>
          <t>更換發票機
換下8155003402
換上8155003340</t>
        </is>
      </c>
      <c r="AD129" s="24" t="n"/>
      <c r="AE129" s="24" t="n"/>
      <c r="AF129" s="24" t="n"/>
      <c r="AG129" s="24" t="n"/>
      <c r="AH129" s="24" t="n"/>
      <c r="AI129" s="24" t="n"/>
      <c r="AJ129" s="24" t="n"/>
      <c r="AK129" s="24" t="inlineStr">
        <is>
          <t>O</t>
        </is>
      </c>
      <c r="AL129" s="304">
        <f>DATEVALUE(TEXT(I129, "yyyy/mm/dd"))</f>
        <v/>
      </c>
      <c r="AM129" s="108">
        <f>DATEVALUE(TEXT(X129, "yyyy/mm/dd"))</f>
        <v/>
      </c>
    </row>
    <row r="130" ht="21.6" customHeight="1" s="127">
      <c r="A130" s="21" t="n">
        <v>5</v>
      </c>
      <c r="B130" s="21" t="inlineStr">
        <is>
          <t>維修</t>
        </is>
      </c>
      <c r="C130" s="21" t="n">
        <v>2025020004</v>
      </c>
      <c r="D130" s="21" t="inlineStr">
        <is>
          <t>E3227114020101</t>
        </is>
      </c>
      <c r="E130" s="21" t="inlineStr">
        <is>
          <t>一般件</t>
        </is>
      </c>
      <c r="F130" s="21" t="n">
        <v>3227</v>
      </c>
      <c r="G130" s="21" t="inlineStr">
        <is>
          <t>五股四維店</t>
        </is>
      </c>
      <c r="H130" s="21" t="inlineStr">
        <is>
          <t>新北市五股區</t>
        </is>
      </c>
      <c r="I130" s="21" t="inlineStr">
        <is>
          <t>2025-02-01 11:56:48</t>
        </is>
      </c>
      <c r="J130" s="21" t="inlineStr">
        <is>
          <t>星期六</t>
        </is>
      </c>
      <c r="K130" s="21" t="inlineStr">
        <is>
          <t>上午</t>
        </is>
      </c>
      <c r="L130" s="21" t="inlineStr">
        <is>
          <t>HLD3</t>
        </is>
      </c>
      <c r="M130" s="22" t="inlineStr">
        <is>
          <t>HL-熱感發票機</t>
        </is>
      </c>
      <c r="N130" s="21" t="inlineStr">
        <is>
          <t>D302</t>
        </is>
      </c>
      <c r="O130" s="22" t="inlineStr">
        <is>
          <t>發票印字不清</t>
        </is>
      </c>
      <c r="P130" s="23" t="inlineStr">
        <is>
          <t>門市tm1發票機(bsc-10)印出的優惠卷條碼無法於機台刷讀，掃描器刷讀其他條碼正常...須請台芝到店協助(機1的發票機列印行動條碼在兌換時都刷不出來)</t>
        </is>
      </c>
      <c r="Q130" s="21" t="inlineStr">
        <is>
          <t>THILF03227</t>
        </is>
      </c>
      <c r="R130" s="21" t="inlineStr">
        <is>
          <t>新北一</t>
        </is>
      </c>
      <c r="S130" s="21" t="inlineStr">
        <is>
          <t>湯家瑋</t>
        </is>
      </c>
      <c r="T130" s="21" t="n">
        <v>1</v>
      </c>
      <c r="U130" s="21" t="inlineStr">
        <is>
          <t>已完工</t>
        </is>
      </c>
      <c r="V130" s="21" t="inlineStr">
        <is>
          <t>2025-02-01 12:11:48</t>
        </is>
      </c>
      <c r="W130" s="21" t="inlineStr">
        <is>
          <t>2025-02-03 10:00:00</t>
        </is>
      </c>
      <c r="X130" s="128" t="n">
        <v>45691.45763888889</v>
      </c>
      <c r="Y130" s="21" t="inlineStr">
        <is>
          <t>2025-02-04 13:00:00</t>
        </is>
      </c>
      <c r="Z130" s="21" t="n">
        <v>1</v>
      </c>
      <c r="AA130" s="21" t="n"/>
      <c r="AB130" s="21" t="inlineStr">
        <is>
          <t>到場處理</t>
        </is>
      </c>
      <c r="AC130" s="23" t="inlineStr">
        <is>
          <t>更換發票機
換上8155002897
換下8155003497</t>
        </is>
      </c>
      <c r="AD130" s="21" t="n"/>
      <c r="AE130" s="21" t="n"/>
      <c r="AF130" s="21" t="n"/>
      <c r="AG130" s="21" t="n"/>
      <c r="AH130" s="21" t="n"/>
      <c r="AI130" s="21" t="n"/>
      <c r="AJ130" s="21" t="n"/>
      <c r="AK130" s="21" t="inlineStr">
        <is>
          <t>O</t>
        </is>
      </c>
      <c r="AL130" s="304">
        <f>DATEVALUE(TEXT(I130, "yyyy/mm/dd"))</f>
        <v/>
      </c>
      <c r="AM130" s="108">
        <f>DATEVALUE(TEXT(X130, "yyyy/mm/dd"))</f>
        <v/>
      </c>
    </row>
    <row r="131" ht="21.6" customHeight="1" s="127">
      <c r="A131" s="24" t="n">
        <v>6</v>
      </c>
      <c r="B131" s="24" t="inlineStr">
        <is>
          <t>維修</t>
        </is>
      </c>
      <c r="C131" s="24" t="n">
        <v>2025020013</v>
      </c>
      <c r="D131" s="24" t="inlineStr">
        <is>
          <t>E4529114020201</t>
        </is>
      </c>
      <c r="E131" s="24" t="inlineStr">
        <is>
          <t>一般件</t>
        </is>
      </c>
      <c r="F131" s="24" t="n">
        <v>4529</v>
      </c>
      <c r="G131" s="24" t="inlineStr">
        <is>
          <t>淡水新洲店</t>
        </is>
      </c>
      <c r="H131" s="24" t="inlineStr">
        <is>
          <t>新北市淡水區</t>
        </is>
      </c>
      <c r="I131" s="24" t="inlineStr">
        <is>
          <t>2025-02-02 13:20:04</t>
        </is>
      </c>
      <c r="J131" s="24" t="inlineStr">
        <is>
          <t>星期日</t>
        </is>
      </c>
      <c r="K131" s="24" t="inlineStr">
        <is>
          <t>下午</t>
        </is>
      </c>
      <c r="L131" s="24" t="inlineStr">
        <is>
          <t>HLL6</t>
        </is>
      </c>
      <c r="M131" s="25" t="inlineStr">
        <is>
          <t>HL-LIFE-ET IC晶片讀卡機</t>
        </is>
      </c>
      <c r="N131" s="24" t="inlineStr">
        <is>
          <t>L601</t>
        </is>
      </c>
      <c r="O131" s="25" t="inlineStr">
        <is>
          <t>讀卡異常或無反應</t>
        </is>
      </c>
      <c r="P131" s="26" t="inlineStr">
        <is>
          <t xml:space="preserve">門市反應mmk4代機 IC晶片讀卡機無法讀卡，門市已有拔差休息重啟仍異常....須請台芝到店協助(客人要查悠遊卡是否中獎 無法感應)
</t>
        </is>
      </c>
      <c r="Q131" s="24" t="inlineStr">
        <is>
          <t>THILF04529</t>
        </is>
      </c>
      <c r="R131" s="24" t="inlineStr">
        <is>
          <t>新北一</t>
        </is>
      </c>
      <c r="S131" s="24" t="inlineStr">
        <is>
          <t>吳宗鴻</t>
        </is>
      </c>
      <c r="T131" s="24" t="n">
        <v>1</v>
      </c>
      <c r="U131" s="24" t="inlineStr">
        <is>
          <t>已完工</t>
        </is>
      </c>
      <c r="V131" s="24" t="inlineStr">
        <is>
          <t>2025-02-02 13:32:34</t>
        </is>
      </c>
      <c r="W131" s="24" t="inlineStr">
        <is>
          <t>2025-02-04 11:21:00</t>
        </is>
      </c>
      <c r="X131" s="199" t="n">
        <v>45692.49375</v>
      </c>
      <c r="Y131" s="24" t="inlineStr">
        <is>
          <t>2025-02-04 13:00:00</t>
        </is>
      </c>
      <c r="Z131" s="24" t="n">
        <v>0.5</v>
      </c>
      <c r="AA131" s="24" t="n"/>
      <c r="AB131" s="24" t="inlineStr">
        <is>
          <t>到場處理</t>
        </is>
      </c>
      <c r="AC131" s="26" t="inlineStr">
        <is>
          <t>重新插拔多卡機，重啟MMK測試，目前測試正常，請店員觀察</t>
        </is>
      </c>
      <c r="AD131" s="24" t="n"/>
      <c r="AE131" s="24" t="n"/>
      <c r="AF131" s="24" t="n"/>
      <c r="AG131" s="24" t="n"/>
      <c r="AH131" s="24" t="n"/>
      <c r="AI131" s="24" t="n"/>
      <c r="AJ131" s="24" t="n"/>
      <c r="AK131" s="24" t="inlineStr">
        <is>
          <t>O</t>
        </is>
      </c>
      <c r="AL131" s="304">
        <f>DATEVALUE(TEXT(I131, "yyyy/mm/dd"))</f>
        <v/>
      </c>
      <c r="AM131" s="108">
        <f>DATEVALUE(TEXT(X131, "yyyy/mm/dd"))</f>
        <v/>
      </c>
    </row>
    <row r="132" ht="21.6" customHeight="1" s="127">
      <c r="A132" s="21" t="n">
        <v>7</v>
      </c>
      <c r="B132" s="21" t="inlineStr">
        <is>
          <t>維修</t>
        </is>
      </c>
      <c r="C132" s="21" t="n">
        <v>2025020018</v>
      </c>
      <c r="D132" s="21" t="inlineStr">
        <is>
          <t>14144114020201</t>
        </is>
      </c>
      <c r="E132" s="21" t="inlineStr">
        <is>
          <t>一般件</t>
        </is>
      </c>
      <c r="F132" s="21" t="n">
        <v>4144</v>
      </c>
      <c r="G132" s="21" t="inlineStr">
        <is>
          <t>新莊頭前店</t>
        </is>
      </c>
      <c r="H132" s="21" t="inlineStr">
        <is>
          <t>新北市新莊區</t>
        </is>
      </c>
      <c r="I132" s="21" t="inlineStr">
        <is>
          <t>2025-02-02 17:49:25</t>
        </is>
      </c>
      <c r="J132" s="21" t="inlineStr">
        <is>
          <t>星期日</t>
        </is>
      </c>
      <c r="K132" s="21" t="inlineStr">
        <is>
          <t>下午</t>
        </is>
      </c>
      <c r="L132" s="21" t="inlineStr">
        <is>
          <t>HL23</t>
        </is>
      </c>
      <c r="M132" s="22" t="inlineStr">
        <is>
          <t>HL-TM主機</t>
        </is>
      </c>
      <c r="N132" s="21" t="n">
        <v>2307</v>
      </c>
      <c r="O132" s="22" t="inlineStr">
        <is>
          <t>觸控不良(游標偏移)</t>
        </is>
      </c>
      <c r="P132" s="23" t="inlineStr">
        <is>
          <t>門市反應tm2(tcx800)觸控異常鼠標會一直飄移無法操作觸控校正，重啟仍異常確認無張貼文宣....須請台芝到店協助</t>
        </is>
      </c>
      <c r="Q132" s="21" t="inlineStr">
        <is>
          <t>THILF04144</t>
        </is>
      </c>
      <c r="R132" s="21" t="inlineStr">
        <is>
          <t>新北一</t>
        </is>
      </c>
      <c r="S132" s="21" t="inlineStr">
        <is>
          <t>湯家瑋</t>
        </is>
      </c>
      <c r="T132" s="21" t="n">
        <v>1</v>
      </c>
      <c r="U132" s="21" t="inlineStr">
        <is>
          <t>已完工</t>
        </is>
      </c>
      <c r="V132" s="21" t="inlineStr">
        <is>
          <t>2025-02-02 17:53:57</t>
        </is>
      </c>
      <c r="W132" s="21" t="inlineStr">
        <is>
          <t>2025-02-03 11:10:00</t>
        </is>
      </c>
      <c r="X132" s="128" t="n">
        <v>45691.48611111111</v>
      </c>
      <c r="Y132" s="21" t="inlineStr">
        <is>
          <t>2025-02-04 13:00:00</t>
        </is>
      </c>
      <c r="Z132" s="21" t="n">
        <v>0.5</v>
      </c>
      <c r="AA132" s="21" t="n"/>
      <c r="AB132" s="21" t="inlineStr">
        <is>
          <t>到場處理</t>
        </is>
      </c>
      <c r="AC132" s="23" t="inlineStr">
        <is>
          <t>清潔螢幕 更換客顯電源插槽 執行校正程式</t>
        </is>
      </c>
      <c r="AD132" s="21" t="n"/>
      <c r="AE132" s="21" t="n"/>
      <c r="AF132" s="21" t="n"/>
      <c r="AG132" s="21" t="n"/>
      <c r="AH132" s="21" t="n"/>
      <c r="AI132" s="21" t="n"/>
      <c r="AJ132" s="21" t="n"/>
      <c r="AK132" s="21" t="inlineStr">
        <is>
          <t>O</t>
        </is>
      </c>
      <c r="AL132" s="304">
        <f>DATEVALUE(TEXT(I132, "yyyy/mm/dd"))</f>
        <v/>
      </c>
      <c r="AM132" s="108">
        <f>DATEVALUE(TEXT(X132, "yyyy/mm/dd"))</f>
        <v/>
      </c>
    </row>
    <row r="133" ht="21.6" customHeight="1" s="127">
      <c r="A133" s="24" t="n">
        <v>8</v>
      </c>
      <c r="B133" s="24" t="inlineStr">
        <is>
          <t>服務</t>
        </is>
      </c>
      <c r="C133" s="24" t="n">
        <v>2025020053</v>
      </c>
      <c r="D133" s="24" t="n"/>
      <c r="E133" s="24" t="n"/>
      <c r="F133" s="24" t="n">
        <v>4101</v>
      </c>
      <c r="G133" s="24" t="inlineStr">
        <is>
          <t>三重溪華店</t>
        </is>
      </c>
      <c r="H133" s="24" t="inlineStr">
        <is>
          <t>新北市三重區</t>
        </is>
      </c>
      <c r="I133" s="24" t="n"/>
      <c r="J133" s="24" t="n"/>
      <c r="K133" s="24" t="n"/>
      <c r="L133" s="24" t="n"/>
      <c r="M133" s="25" t="n"/>
      <c r="N133" s="24" t="n"/>
      <c r="O133" s="25" t="n"/>
      <c r="P133" s="26" t="n"/>
      <c r="Q133" s="24" t="inlineStr">
        <is>
          <t>THILF04101</t>
        </is>
      </c>
      <c r="R133" s="24" t="inlineStr">
        <is>
          <t>新北一</t>
        </is>
      </c>
      <c r="S133" s="24" t="inlineStr">
        <is>
          <t>吳宗鴻</t>
        </is>
      </c>
      <c r="T133" s="24" t="n">
        <v>1</v>
      </c>
      <c r="U133" s="24" t="inlineStr">
        <is>
          <t>已完工</t>
        </is>
      </c>
      <c r="V133" s="24" t="inlineStr">
        <is>
          <t>2025-02-03 12:04:38</t>
        </is>
      </c>
      <c r="W133" s="24" t="inlineStr">
        <is>
          <t>2025-02-03 10:45:00</t>
        </is>
      </c>
      <c r="X133" s="199" t="n">
        <v>45691.48958333334</v>
      </c>
      <c r="Y133" s="24" t="n"/>
      <c r="Z133" s="24" t="n">
        <v>1</v>
      </c>
      <c r="AA133" s="24" t="n"/>
      <c r="AB133" s="24" t="inlineStr">
        <is>
          <t>到場處理</t>
        </is>
      </c>
      <c r="AC133" s="26" t="inlineStr">
        <is>
          <t>PMQ1</t>
        </is>
      </c>
      <c r="AD133" s="24" t="inlineStr">
        <is>
          <t>O</t>
        </is>
      </c>
      <c r="AE133" s="24" t="n"/>
      <c r="AF133" s="24" t="n"/>
      <c r="AG133" s="24" t="n"/>
      <c r="AH133" s="24" t="n"/>
      <c r="AI133" s="24" t="n"/>
      <c r="AJ133" s="24" t="n"/>
      <c r="AK133" s="24" t="inlineStr">
        <is>
          <t>O</t>
        </is>
      </c>
      <c r="AL133" s="304">
        <f>DATEVALUE(TEXT(I133, "yyyy/mm/dd"))</f>
        <v/>
      </c>
      <c r="AM133" s="108">
        <f>DATEVALUE(TEXT(X133, "yyyy/mm/dd"))</f>
        <v/>
      </c>
    </row>
    <row r="134" ht="21.6" customHeight="1" s="127">
      <c r="A134" s="21" t="n">
        <v>9</v>
      </c>
      <c r="B134" s="21" t="inlineStr">
        <is>
          <t>服務</t>
        </is>
      </c>
      <c r="C134" s="21" t="n">
        <v>2025020056</v>
      </c>
      <c r="D134" s="21" t="n"/>
      <c r="E134" s="21" t="n"/>
      <c r="F134" s="21" t="inlineStr">
        <is>
          <t>D022</t>
        </is>
      </c>
      <c r="G134" s="21" t="inlineStr">
        <is>
          <t>三重溪尾店</t>
        </is>
      </c>
      <c r="H134" s="21" t="inlineStr">
        <is>
          <t>新北市三重區</t>
        </is>
      </c>
      <c r="I134" s="21" t="n"/>
      <c r="J134" s="21" t="n"/>
      <c r="K134" s="21" t="n"/>
      <c r="L134" s="21" t="n"/>
      <c r="M134" s="22" t="n"/>
      <c r="N134" s="21" t="n"/>
      <c r="O134" s="22" t="n"/>
      <c r="P134" s="23" t="n"/>
      <c r="Q134" s="21" t="inlineStr">
        <is>
          <t>THILF0D022</t>
        </is>
      </c>
      <c r="R134" s="21" t="inlineStr">
        <is>
          <t>新北一</t>
        </is>
      </c>
      <c r="S134" s="21" t="inlineStr">
        <is>
          <t>吳宗鴻</t>
        </is>
      </c>
      <c r="T134" s="21" t="n">
        <v>1</v>
      </c>
      <c r="U134" s="21" t="inlineStr">
        <is>
          <t>已完工</t>
        </is>
      </c>
      <c r="V134" s="21" t="inlineStr">
        <is>
          <t>2025-02-03 12:21:10</t>
        </is>
      </c>
      <c r="W134" s="21" t="inlineStr">
        <is>
          <t>2025-02-03 12:00:00</t>
        </is>
      </c>
      <c r="X134" s="128" t="n">
        <v>45691.51388888889</v>
      </c>
      <c r="Y134" s="21" t="n"/>
      <c r="Z134" s="21" t="n">
        <v>0.3</v>
      </c>
      <c r="AA134" s="21" t="n"/>
      <c r="AB134" s="21" t="inlineStr">
        <is>
          <t>到場處理</t>
        </is>
      </c>
      <c r="AC134" s="23" t="inlineStr">
        <is>
          <t>PMQ1</t>
        </is>
      </c>
      <c r="AD134" s="21" t="inlineStr">
        <is>
          <t>O</t>
        </is>
      </c>
      <c r="AE134" s="21" t="n"/>
      <c r="AF134" s="21" t="n"/>
      <c r="AG134" s="21" t="n"/>
      <c r="AH134" s="21" t="n"/>
      <c r="AI134" s="21" t="n"/>
      <c r="AJ134" s="21" t="n"/>
      <c r="AK134" s="21" t="inlineStr">
        <is>
          <t>O</t>
        </is>
      </c>
      <c r="AL134" s="304">
        <f>DATEVALUE(TEXT(I134, "yyyy/mm/dd"))</f>
        <v/>
      </c>
      <c r="AM134" s="108">
        <f>DATEVALUE(TEXT(X134, "yyyy/mm/dd"))</f>
        <v/>
      </c>
    </row>
    <row r="135" ht="21.6" customHeight="1" s="127">
      <c r="A135" s="24" t="n">
        <v>10</v>
      </c>
      <c r="B135" s="24" t="inlineStr">
        <is>
          <t>服務</t>
        </is>
      </c>
      <c r="C135" s="24" t="n">
        <v>2025020063</v>
      </c>
      <c r="D135" s="24" t="n"/>
      <c r="E135" s="24" t="n"/>
      <c r="F135" s="24" t="n">
        <v>4144</v>
      </c>
      <c r="G135" s="24" t="inlineStr">
        <is>
          <t>新莊頭前店</t>
        </is>
      </c>
      <c r="H135" s="24" t="inlineStr">
        <is>
          <t>新北市新莊區</t>
        </is>
      </c>
      <c r="I135" s="24" t="n"/>
      <c r="J135" s="24" t="n"/>
      <c r="K135" s="24" t="n"/>
      <c r="L135" s="24" t="n"/>
      <c r="M135" s="25" t="n"/>
      <c r="N135" s="24" t="n"/>
      <c r="O135" s="25" t="n"/>
      <c r="P135" s="26" t="n"/>
      <c r="Q135" s="24" t="inlineStr">
        <is>
          <t>THILF04144</t>
        </is>
      </c>
      <c r="R135" s="24" t="inlineStr">
        <is>
          <t>新北一</t>
        </is>
      </c>
      <c r="S135" s="24" t="inlineStr">
        <is>
          <t>湯家瑋</t>
        </is>
      </c>
      <c r="T135" s="24" t="n">
        <v>1</v>
      </c>
      <c r="U135" s="24" t="inlineStr">
        <is>
          <t>已完工</t>
        </is>
      </c>
      <c r="V135" s="24" t="inlineStr">
        <is>
          <t>2025-02-03 13:30:07</t>
        </is>
      </c>
      <c r="W135" s="24" t="inlineStr">
        <is>
          <t>2025-02-03 13:00:00</t>
        </is>
      </c>
      <c r="X135" s="199" t="n">
        <v>45691.5625</v>
      </c>
      <c r="Y135" s="24" t="n"/>
      <c r="Z135" s="24" t="n">
        <v>0.5</v>
      </c>
      <c r="AA135" s="24" t="n"/>
      <c r="AB135" s="24" t="inlineStr">
        <is>
          <t>到場處理</t>
        </is>
      </c>
      <c r="AC135" s="26" t="inlineStr">
        <is>
          <t>PMQ1</t>
        </is>
      </c>
      <c r="AD135" s="24" t="inlineStr">
        <is>
          <t>O</t>
        </is>
      </c>
      <c r="AE135" s="24" t="n"/>
      <c r="AF135" s="24" t="n"/>
      <c r="AG135" s="24" t="n"/>
      <c r="AH135" s="24" t="n"/>
      <c r="AI135" s="24" t="n"/>
      <c r="AJ135" s="24" t="n"/>
      <c r="AK135" s="24" t="inlineStr">
        <is>
          <t>O</t>
        </is>
      </c>
      <c r="AL135" s="304">
        <f>DATEVALUE(TEXT(I135, "yyyy/mm/dd"))</f>
        <v/>
      </c>
      <c r="AM135" s="108">
        <f>DATEVALUE(TEXT(X135, "yyyy/mm/dd"))</f>
        <v/>
      </c>
    </row>
    <row r="136" ht="21.6" customHeight="1" s="127">
      <c r="A136" s="21" t="n">
        <v>11</v>
      </c>
      <c r="B136" s="21" t="inlineStr">
        <is>
          <t>服務</t>
        </is>
      </c>
      <c r="C136" s="21" t="n">
        <v>2025020198</v>
      </c>
      <c r="D136" s="21" t="n"/>
      <c r="E136" s="21" t="n"/>
      <c r="F136" s="21" t="n">
        <v>3359</v>
      </c>
      <c r="G136" s="21" t="inlineStr">
        <is>
          <t>三重金陵店</t>
        </is>
      </c>
      <c r="H136" s="21" t="inlineStr">
        <is>
          <t>新北市三重區</t>
        </is>
      </c>
      <c r="I136" s="21" t="n"/>
      <c r="J136" s="21" t="n"/>
      <c r="K136" s="21" t="n"/>
      <c r="L136" s="21" t="n"/>
      <c r="M136" s="22" t="n"/>
      <c r="N136" s="21" t="n"/>
      <c r="O136" s="22" t="n"/>
      <c r="P136" s="23" t="n"/>
      <c r="Q136" s="21" t="inlineStr">
        <is>
          <t>THILF03359</t>
        </is>
      </c>
      <c r="R136" s="21" t="inlineStr">
        <is>
          <t>新北一</t>
        </is>
      </c>
      <c r="S136" s="21" t="inlineStr">
        <is>
          <t>吳宗鴻</t>
        </is>
      </c>
      <c r="T136" s="21" t="n">
        <v>1</v>
      </c>
      <c r="U136" s="21" t="inlineStr">
        <is>
          <t>已完工</t>
        </is>
      </c>
      <c r="V136" s="21" t="inlineStr">
        <is>
          <t>2025-02-03 14:46:15</t>
        </is>
      </c>
      <c r="W136" s="21" t="inlineStr">
        <is>
          <t>2025-02-03 14:30:00</t>
        </is>
      </c>
      <c r="X136" s="128" t="n">
        <v>45691.61458333334</v>
      </c>
      <c r="Y136" s="21" t="n"/>
      <c r="Z136" s="21" t="n">
        <v>0.3</v>
      </c>
      <c r="AA136" s="21" t="n"/>
      <c r="AB136" s="21" t="inlineStr">
        <is>
          <t>到場處理</t>
        </is>
      </c>
      <c r="AC136" s="23" t="inlineStr">
        <is>
          <t>PMQ1</t>
        </is>
      </c>
      <c r="AD136" s="21" t="inlineStr">
        <is>
          <t>O</t>
        </is>
      </c>
      <c r="AE136" s="21" t="n"/>
      <c r="AF136" s="21" t="n"/>
      <c r="AG136" s="21" t="n"/>
      <c r="AH136" s="21" t="n"/>
      <c r="AI136" s="21" t="n"/>
      <c r="AJ136" s="21" t="n"/>
      <c r="AK136" s="21" t="inlineStr">
        <is>
          <t>O</t>
        </is>
      </c>
      <c r="AL136" s="304">
        <f>DATEVALUE(TEXT(I136, "yyyy/mm/dd"))</f>
        <v/>
      </c>
      <c r="AM136" s="108">
        <f>DATEVALUE(TEXT(X136, "yyyy/mm/dd"))</f>
        <v/>
      </c>
    </row>
    <row r="137" ht="21.6" customHeight="1" s="127">
      <c r="A137" s="24" t="n">
        <v>12</v>
      </c>
      <c r="B137" s="24" t="inlineStr">
        <is>
          <t>服務</t>
        </is>
      </c>
      <c r="C137" s="24" t="n">
        <v>2025020214</v>
      </c>
      <c r="D137" s="24" t="n"/>
      <c r="E137" s="24" t="n"/>
      <c r="F137" s="24" t="inlineStr">
        <is>
          <t>D191</t>
        </is>
      </c>
      <c r="G137" s="24" t="inlineStr">
        <is>
          <t>三重興德店</t>
        </is>
      </c>
      <c r="H137" s="24" t="inlineStr">
        <is>
          <t>新北市三重區</t>
        </is>
      </c>
      <c r="I137" s="24" t="n"/>
      <c r="J137" s="24" t="n"/>
      <c r="K137" s="24" t="n"/>
      <c r="L137" s="24" t="n"/>
      <c r="M137" s="25" t="n"/>
      <c r="N137" s="24" t="n"/>
      <c r="O137" s="25" t="n"/>
      <c r="P137" s="26" t="n"/>
      <c r="Q137" s="24" t="inlineStr">
        <is>
          <t>THILF0D191</t>
        </is>
      </c>
      <c r="R137" s="24" t="inlineStr">
        <is>
          <t>新北一</t>
        </is>
      </c>
      <c r="S137" s="24" t="inlineStr">
        <is>
          <t>吳宗鴻</t>
        </is>
      </c>
      <c r="T137" s="24" t="n">
        <v>1</v>
      </c>
      <c r="U137" s="24" t="inlineStr">
        <is>
          <t>已完工</t>
        </is>
      </c>
      <c r="V137" s="24" t="inlineStr">
        <is>
          <t>2025-02-03 15:37:25</t>
        </is>
      </c>
      <c r="W137" s="24" t="inlineStr">
        <is>
          <t>2025-02-03 15:15:00</t>
        </is>
      </c>
      <c r="X137" s="199" t="n">
        <v>45691.65</v>
      </c>
      <c r="Y137" s="24" t="n"/>
      <c r="Z137" s="24" t="n">
        <v>0.4</v>
      </c>
      <c r="AA137" s="24" t="n"/>
      <c r="AB137" s="24" t="inlineStr">
        <is>
          <t>到場處理</t>
        </is>
      </c>
      <c r="AC137" s="26" t="inlineStr">
        <is>
          <t>PMQ1</t>
        </is>
      </c>
      <c r="AD137" s="24" t="inlineStr">
        <is>
          <t>O</t>
        </is>
      </c>
      <c r="AE137" s="24" t="n"/>
      <c r="AF137" s="24" t="n"/>
      <c r="AG137" s="24" t="n"/>
      <c r="AH137" s="24" t="n"/>
      <c r="AI137" s="24" t="n"/>
      <c r="AJ137" s="24" t="n"/>
      <c r="AK137" s="24" t="inlineStr">
        <is>
          <t>O</t>
        </is>
      </c>
      <c r="AL137" s="304">
        <f>DATEVALUE(TEXT(I137, "yyyy/mm/dd"))</f>
        <v/>
      </c>
      <c r="AM137" s="108">
        <f>DATEVALUE(TEXT(X137, "yyyy/mm/dd"))</f>
        <v/>
      </c>
    </row>
    <row r="138" ht="21.6" customHeight="1" s="127">
      <c r="A138" s="21" t="n">
        <v>13</v>
      </c>
      <c r="B138" s="21" t="inlineStr">
        <is>
          <t>服務</t>
        </is>
      </c>
      <c r="C138" s="21" t="n">
        <v>2025020219</v>
      </c>
      <c r="D138" s="21" t="n"/>
      <c r="E138" s="21" t="n"/>
      <c r="F138" s="21" t="n">
        <v>4977</v>
      </c>
      <c r="G138" s="21" t="inlineStr">
        <is>
          <t>三重初戀店</t>
        </is>
      </c>
      <c r="H138" s="21" t="inlineStr">
        <is>
          <t>新北市三重區</t>
        </is>
      </c>
      <c r="I138" s="21" t="n"/>
      <c r="J138" s="21" t="n"/>
      <c r="K138" s="21" t="n"/>
      <c r="L138" s="21" t="n"/>
      <c r="M138" s="22" t="n"/>
      <c r="N138" s="21" t="n"/>
      <c r="O138" s="22" t="n"/>
      <c r="P138" s="23" t="n"/>
      <c r="Q138" s="21" t="inlineStr">
        <is>
          <t>THILF04977</t>
        </is>
      </c>
      <c r="R138" s="21" t="inlineStr">
        <is>
          <t>新北一</t>
        </is>
      </c>
      <c r="S138" s="21" t="inlineStr">
        <is>
          <t>吳宗鴻</t>
        </is>
      </c>
      <c r="T138" s="21" t="n">
        <v>1</v>
      </c>
      <c r="U138" s="21" t="inlineStr">
        <is>
          <t>已完工</t>
        </is>
      </c>
      <c r="V138" s="21" t="inlineStr">
        <is>
          <t>2025-02-03 16:06:44</t>
        </is>
      </c>
      <c r="W138" s="21" t="inlineStr">
        <is>
          <t>2025-02-03 03:45:00</t>
        </is>
      </c>
      <c r="X138" s="128" t="n">
        <v>45691.67083333333</v>
      </c>
      <c r="Y138" s="21" t="n"/>
      <c r="Z138" s="21" t="n">
        <v>12.4</v>
      </c>
      <c r="AA138" s="21" t="n"/>
      <c r="AB138" s="21" t="inlineStr">
        <is>
          <t>到場處理</t>
        </is>
      </c>
      <c r="AC138" s="23" t="inlineStr">
        <is>
          <t>PMQ1</t>
        </is>
      </c>
      <c r="AD138" s="21" t="inlineStr">
        <is>
          <t>O</t>
        </is>
      </c>
      <c r="AE138" s="21" t="n"/>
      <c r="AF138" s="21" t="n"/>
      <c r="AG138" s="21" t="n"/>
      <c r="AH138" s="21" t="n"/>
      <c r="AI138" s="21" t="n"/>
      <c r="AJ138" s="21" t="n"/>
      <c r="AK138" s="21" t="inlineStr">
        <is>
          <t>O</t>
        </is>
      </c>
      <c r="AL138" s="304">
        <f>DATEVALUE(TEXT(I138, "yyyy/mm/dd"))</f>
        <v/>
      </c>
      <c r="AM138" s="108">
        <f>DATEVALUE(TEXT(X138, "yyyy/mm/dd"))</f>
        <v/>
      </c>
    </row>
    <row r="139" ht="21.6" customHeight="1" s="127">
      <c r="A139" s="24" t="n">
        <v>14</v>
      </c>
      <c r="B139" s="24" t="inlineStr">
        <is>
          <t>服務</t>
        </is>
      </c>
      <c r="C139" s="24" t="n">
        <v>2025020298</v>
      </c>
      <c r="D139" s="24" t="n"/>
      <c r="E139" s="24" t="n"/>
      <c r="F139" s="24" t="n">
        <v>3147</v>
      </c>
      <c r="G139" s="24" t="inlineStr">
        <is>
          <t>北縣板明店</t>
        </is>
      </c>
      <c r="H139" s="24" t="inlineStr">
        <is>
          <t>新北市板橋區</t>
        </is>
      </c>
      <c r="I139" s="24" t="n"/>
      <c r="J139" s="24" t="n"/>
      <c r="K139" s="24" t="n"/>
      <c r="L139" s="24" t="n"/>
      <c r="M139" s="25" t="n"/>
      <c r="N139" s="24" t="n"/>
      <c r="O139" s="25" t="n"/>
      <c r="P139" s="26" t="n"/>
      <c r="Q139" s="24" t="inlineStr">
        <is>
          <t>THILF03147</t>
        </is>
      </c>
      <c r="R139" s="24" t="inlineStr">
        <is>
          <t>新北一</t>
        </is>
      </c>
      <c r="S139" s="24" t="inlineStr">
        <is>
          <t>狄澤洋</t>
        </is>
      </c>
      <c r="T139" s="24" t="n">
        <v>1</v>
      </c>
      <c r="U139" s="24" t="inlineStr">
        <is>
          <t>已完工</t>
        </is>
      </c>
      <c r="V139" s="24" t="inlineStr">
        <is>
          <t>2025-02-04 11:28:06</t>
        </is>
      </c>
      <c r="W139" s="24" t="inlineStr">
        <is>
          <t>2025-02-04 10:50:00</t>
        </is>
      </c>
      <c r="X139" s="199" t="n">
        <v>45692.48263888889</v>
      </c>
      <c r="Y139" s="24" t="n"/>
      <c r="Z139" s="24" t="n">
        <v>0.8</v>
      </c>
      <c r="AA139" s="24" t="n"/>
      <c r="AB139" s="24" t="inlineStr">
        <is>
          <t>到場處理</t>
        </is>
      </c>
      <c r="AC139" s="26" t="inlineStr">
        <is>
          <t>PMQ1</t>
        </is>
      </c>
      <c r="AD139" s="24" t="inlineStr">
        <is>
          <t>O</t>
        </is>
      </c>
      <c r="AE139" s="24" t="n"/>
      <c r="AF139" s="24" t="n"/>
      <c r="AG139" s="24" t="n"/>
      <c r="AH139" s="24" t="n"/>
      <c r="AI139" s="24" t="n"/>
      <c r="AJ139" s="24" t="n"/>
      <c r="AK139" s="24" t="inlineStr">
        <is>
          <t>O</t>
        </is>
      </c>
      <c r="AL139" s="304">
        <f>DATEVALUE(TEXT(I139, "yyyy/mm/dd"))</f>
        <v/>
      </c>
      <c r="AM139" s="108">
        <f>DATEVALUE(TEXT(X139, "yyyy/mm/dd"))</f>
        <v/>
      </c>
    </row>
    <row r="140" ht="21.6" customHeight="1" s="127">
      <c r="A140" s="21" t="n">
        <v>15</v>
      </c>
      <c r="B140" s="21" t="inlineStr">
        <is>
          <t>服務</t>
        </is>
      </c>
      <c r="C140" s="21" t="n">
        <v>2025020307</v>
      </c>
      <c r="D140" s="21" t="n"/>
      <c r="E140" s="21" t="n"/>
      <c r="F140" s="21" t="n">
        <v>4529</v>
      </c>
      <c r="G140" s="21" t="inlineStr">
        <is>
          <t>淡水新洲店</t>
        </is>
      </c>
      <c r="H140" s="21" t="inlineStr">
        <is>
          <t>新北市淡水區</t>
        </is>
      </c>
      <c r="I140" s="21" t="n"/>
      <c r="J140" s="21" t="n"/>
      <c r="K140" s="21" t="n"/>
      <c r="L140" s="21" t="n"/>
      <c r="M140" s="22" t="n"/>
      <c r="N140" s="21" t="n"/>
      <c r="O140" s="22" t="n"/>
      <c r="P140" s="23" t="n"/>
      <c r="Q140" s="21" t="inlineStr">
        <is>
          <t>THILF04529</t>
        </is>
      </c>
      <c r="R140" s="21" t="inlineStr">
        <is>
          <t>新北一</t>
        </is>
      </c>
      <c r="S140" s="21" t="inlineStr">
        <is>
          <t>吳宗鴻</t>
        </is>
      </c>
      <c r="T140" s="21" t="n">
        <v>1</v>
      </c>
      <c r="U140" s="21" t="inlineStr">
        <is>
          <t>已完工</t>
        </is>
      </c>
      <c r="V140" s="21" t="inlineStr">
        <is>
          <t>2025-02-04 11:55:32</t>
        </is>
      </c>
      <c r="W140" s="21" t="inlineStr">
        <is>
          <t>2025-02-04 11:30:00</t>
        </is>
      </c>
      <c r="X140" s="128" t="n">
        <v>45692.49652777778</v>
      </c>
      <c r="Y140" s="21" t="n"/>
      <c r="Z140" s="21" t="n">
        <v>0.4</v>
      </c>
      <c r="AA140" s="21" t="n"/>
      <c r="AB140" s="21" t="inlineStr">
        <is>
          <t>到場處理</t>
        </is>
      </c>
      <c r="AC140" s="23" t="inlineStr">
        <is>
          <t>PMQ1</t>
        </is>
      </c>
      <c r="AD140" s="21" t="inlineStr">
        <is>
          <t>O</t>
        </is>
      </c>
      <c r="AE140" s="21" t="n"/>
      <c r="AF140" s="21" t="n"/>
      <c r="AG140" s="21" t="n"/>
      <c r="AH140" s="21" t="n"/>
      <c r="AI140" s="21" t="n"/>
      <c r="AJ140" s="21" t="n"/>
      <c r="AK140" s="21" t="inlineStr">
        <is>
          <t>O</t>
        </is>
      </c>
      <c r="AL140" s="304">
        <f>DATEVALUE(TEXT(I140, "yyyy/mm/dd"))</f>
        <v/>
      </c>
      <c r="AM140" s="108">
        <f>DATEVALUE(TEXT(X140, "yyyy/mm/dd"))</f>
        <v/>
      </c>
    </row>
    <row r="141" ht="21.6" customHeight="1" s="127">
      <c r="A141" s="24" t="n">
        <v>16</v>
      </c>
      <c r="B141" s="24" t="inlineStr">
        <is>
          <t>服務</t>
        </is>
      </c>
      <c r="C141" s="24" t="n">
        <v>2025020340</v>
      </c>
      <c r="D141" s="24" t="n"/>
      <c r="E141" s="24" t="n"/>
      <c r="F141" s="24" t="n">
        <v>2749</v>
      </c>
      <c r="G141" s="24" t="inlineStr">
        <is>
          <t>淡水灰瑤子</t>
        </is>
      </c>
      <c r="H141" s="24" t="inlineStr">
        <is>
          <t>新北市淡水區</t>
        </is>
      </c>
      <c r="I141" s="24" t="n"/>
      <c r="J141" s="24" t="n"/>
      <c r="K141" s="24" t="n"/>
      <c r="L141" s="24" t="n"/>
      <c r="M141" s="25" t="n"/>
      <c r="N141" s="24" t="n"/>
      <c r="O141" s="25" t="n"/>
      <c r="P141" s="26" t="n"/>
      <c r="Q141" s="24" t="inlineStr">
        <is>
          <t>THILF02749</t>
        </is>
      </c>
      <c r="R141" s="24" t="inlineStr">
        <is>
          <t>新北一</t>
        </is>
      </c>
      <c r="S141" s="24" t="inlineStr">
        <is>
          <t>吳宗鴻</t>
        </is>
      </c>
      <c r="T141" s="24" t="n">
        <v>1</v>
      </c>
      <c r="U141" s="24" t="inlineStr">
        <is>
          <t>已完工</t>
        </is>
      </c>
      <c r="V141" s="24" t="inlineStr">
        <is>
          <t>2025-02-04 13:13:30</t>
        </is>
      </c>
      <c r="W141" s="24" t="inlineStr">
        <is>
          <t>2025-02-04 12:50:00</t>
        </is>
      </c>
      <c r="X141" s="199" t="n">
        <v>45692.55</v>
      </c>
      <c r="Y141" s="24" t="n"/>
      <c r="Z141" s="24" t="n">
        <v>0.4</v>
      </c>
      <c r="AA141" s="24" t="n"/>
      <c r="AB141" s="24" t="inlineStr">
        <is>
          <t>到場處理</t>
        </is>
      </c>
      <c r="AC141" s="26" t="inlineStr">
        <is>
          <t>PMQ1</t>
        </is>
      </c>
      <c r="AD141" s="24" t="inlineStr">
        <is>
          <t>O</t>
        </is>
      </c>
      <c r="AE141" s="24" t="n"/>
      <c r="AF141" s="24" t="n"/>
      <c r="AG141" s="24" t="n"/>
      <c r="AH141" s="24" t="n"/>
      <c r="AI141" s="24" t="n"/>
      <c r="AJ141" s="24" t="n"/>
      <c r="AK141" s="24" t="inlineStr">
        <is>
          <t>O</t>
        </is>
      </c>
      <c r="AL141" s="304">
        <f>DATEVALUE(TEXT(I141, "yyyy/mm/dd"))</f>
        <v/>
      </c>
      <c r="AM141" s="108">
        <f>DATEVALUE(TEXT(X141, "yyyy/mm/dd"))</f>
        <v/>
      </c>
    </row>
    <row r="142" ht="21.6" customHeight="1" s="127">
      <c r="A142" s="21" t="n">
        <v>17</v>
      </c>
      <c r="B142" s="21" t="inlineStr">
        <is>
          <t>服務</t>
        </is>
      </c>
      <c r="C142" s="21" t="n">
        <v>2025020347</v>
      </c>
      <c r="D142" s="21" t="n"/>
      <c r="E142" s="21" t="n"/>
      <c r="F142" s="21" t="n">
        <v>4511</v>
      </c>
      <c r="G142" s="21" t="inlineStr">
        <is>
          <t>淡水屯山店</t>
        </is>
      </c>
      <c r="H142" s="21" t="inlineStr">
        <is>
          <t>新北市淡水區</t>
        </is>
      </c>
      <c r="I142" s="21" t="n"/>
      <c r="J142" s="21" t="n"/>
      <c r="K142" s="21" t="n"/>
      <c r="L142" s="21" t="n"/>
      <c r="M142" s="22" t="n"/>
      <c r="N142" s="21" t="n"/>
      <c r="O142" s="22" t="n"/>
      <c r="P142" s="23" t="n"/>
      <c r="Q142" s="21" t="inlineStr">
        <is>
          <t>THILF04511</t>
        </is>
      </c>
      <c r="R142" s="21" t="inlineStr">
        <is>
          <t>新北一</t>
        </is>
      </c>
      <c r="S142" s="21" t="inlineStr">
        <is>
          <t>吳宗鴻</t>
        </is>
      </c>
      <c r="T142" s="21" t="n">
        <v>1</v>
      </c>
      <c r="U142" s="21" t="inlineStr">
        <is>
          <t>已完工</t>
        </is>
      </c>
      <c r="V142" s="21" t="inlineStr">
        <is>
          <t>2025-02-04 13:52:39</t>
        </is>
      </c>
      <c r="W142" s="21" t="inlineStr">
        <is>
          <t>2025-02-04 13:30:00</t>
        </is>
      </c>
      <c r="X142" s="128" t="n">
        <v>45692.57777777778</v>
      </c>
      <c r="Y142" s="21" t="n"/>
      <c r="Z142" s="21" t="n">
        <v>0.4</v>
      </c>
      <c r="AA142" s="21" t="n"/>
      <c r="AB142" s="21" t="inlineStr">
        <is>
          <t>到場處理</t>
        </is>
      </c>
      <c r="AC142" s="23" t="inlineStr">
        <is>
          <t>PMQ1</t>
        </is>
      </c>
      <c r="AD142" s="21" t="inlineStr">
        <is>
          <t>O</t>
        </is>
      </c>
      <c r="AE142" s="21" t="n"/>
      <c r="AF142" s="21" t="n"/>
      <c r="AG142" s="21" t="n"/>
      <c r="AH142" s="21" t="n"/>
      <c r="AI142" s="21" t="n"/>
      <c r="AJ142" s="21" t="n"/>
      <c r="AK142" s="21" t="inlineStr">
        <is>
          <t>O</t>
        </is>
      </c>
      <c r="AL142" s="304">
        <f>DATEVALUE(TEXT(I142, "yyyy/mm/dd"))</f>
        <v/>
      </c>
      <c r="AM142" s="108">
        <f>DATEVALUE(TEXT(X142, "yyyy/mm/dd"))</f>
        <v/>
      </c>
    </row>
    <row r="143" ht="21.6" customHeight="1" s="127">
      <c r="A143" s="24" t="n">
        <v>18</v>
      </c>
      <c r="B143" s="24" t="inlineStr">
        <is>
          <t>維修</t>
        </is>
      </c>
      <c r="C143" s="24" t="n">
        <v>2025020351</v>
      </c>
      <c r="D143" s="24" t="inlineStr">
        <is>
          <t>E4406114020401</t>
        </is>
      </c>
      <c r="E143" s="24" t="inlineStr">
        <is>
          <t>一般件</t>
        </is>
      </c>
      <c r="F143" s="24" t="n">
        <v>4406</v>
      </c>
      <c r="G143" s="24" t="inlineStr">
        <is>
          <t>板橋稚暉店</t>
        </is>
      </c>
      <c r="H143" s="24" t="inlineStr">
        <is>
          <t>新北市板橋區</t>
        </is>
      </c>
      <c r="I143" s="24" t="inlineStr">
        <is>
          <t>2025-02-04 13:46:27</t>
        </is>
      </c>
      <c r="J143" s="24" t="inlineStr">
        <is>
          <t>星期二</t>
        </is>
      </c>
      <c r="K143" s="24" t="inlineStr">
        <is>
          <t>下午</t>
        </is>
      </c>
      <c r="L143" s="24" t="inlineStr">
        <is>
          <t>HL23</t>
        </is>
      </c>
      <c r="M143" s="25" t="inlineStr">
        <is>
          <t>HL-TM主機</t>
        </is>
      </c>
      <c r="N143" s="24" t="n">
        <v>2307</v>
      </c>
      <c r="O143" s="25" t="inlineStr">
        <is>
          <t>觸控不良(游標偏移)</t>
        </is>
      </c>
      <c r="P143" s="26"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is>
      </c>
      <c r="Q143" s="24" t="inlineStr">
        <is>
          <t>THILF04406</t>
        </is>
      </c>
      <c r="R143" s="24" t="inlineStr">
        <is>
          <t>新北一</t>
        </is>
      </c>
      <c r="S143" s="24" t="inlineStr">
        <is>
          <t>狄澤洋</t>
        </is>
      </c>
      <c r="T143" s="24" t="n">
        <v>1</v>
      </c>
      <c r="U143" s="24" t="inlineStr">
        <is>
          <t>已完工</t>
        </is>
      </c>
      <c r="V143" s="24" t="inlineStr">
        <is>
          <t>2025-02-04 14:14:51</t>
        </is>
      </c>
      <c r="W143" s="24" t="inlineStr">
        <is>
          <t>2025-02-04 16:22:00</t>
        </is>
      </c>
      <c r="X143" s="199" t="n">
        <v>45692.70277777778</v>
      </c>
      <c r="Y143" s="24" t="inlineStr">
        <is>
          <t>2025-02-05 18:14:00</t>
        </is>
      </c>
      <c r="Z143" s="24" t="n">
        <v>0.5</v>
      </c>
      <c r="AA143" s="24" t="n"/>
      <c r="AB143" s="24" t="inlineStr">
        <is>
          <t>到場處理</t>
        </is>
      </c>
      <c r="AC143" s="26" t="inlineStr">
        <is>
          <t>螢幕校正後測試正常</t>
        </is>
      </c>
      <c r="AD143" s="24" t="n"/>
      <c r="AE143" s="24" t="n"/>
      <c r="AF143" s="24" t="n"/>
      <c r="AG143" s="24" t="n"/>
      <c r="AH143" s="24" t="n"/>
      <c r="AI143" s="24" t="n"/>
      <c r="AJ143" s="24" t="n"/>
      <c r="AK143" s="24" t="inlineStr">
        <is>
          <t>O</t>
        </is>
      </c>
      <c r="AL143" s="304">
        <f>DATEVALUE(TEXT(I143, "yyyy/mm/dd"))</f>
        <v/>
      </c>
      <c r="AM143" s="108">
        <f>DATEVALUE(TEXT(X143, "yyyy/mm/dd"))</f>
        <v/>
      </c>
    </row>
    <row r="144" ht="21.6" customHeight="1" s="127">
      <c r="A144" s="21" t="n">
        <v>19</v>
      </c>
      <c r="B144" s="21" t="inlineStr">
        <is>
          <t>維修</t>
        </is>
      </c>
      <c r="C144" s="21" t="n">
        <v>2025020352</v>
      </c>
      <c r="D144" s="21" t="inlineStr">
        <is>
          <t>14406114020401</t>
        </is>
      </c>
      <c r="E144" s="21" t="inlineStr">
        <is>
          <t>一般件</t>
        </is>
      </c>
      <c r="F144" s="21" t="n">
        <v>4406</v>
      </c>
      <c r="G144" s="21" t="inlineStr">
        <is>
          <t>板橋稚暉店</t>
        </is>
      </c>
      <c r="H144" s="21" t="inlineStr">
        <is>
          <t>新北市板橋區</t>
        </is>
      </c>
      <c r="I144" s="21" t="inlineStr">
        <is>
          <t>2025-02-04 14:14:58</t>
        </is>
      </c>
      <c r="J144" s="21" t="inlineStr">
        <is>
          <t>星期二</t>
        </is>
      </c>
      <c r="K144" s="21" t="inlineStr">
        <is>
          <t>下午</t>
        </is>
      </c>
      <c r="L144" s="21" t="inlineStr">
        <is>
          <t>HL23</t>
        </is>
      </c>
      <c r="M144" s="22" t="inlineStr">
        <is>
          <t>HL-TM主機</t>
        </is>
      </c>
      <c r="N144" s="21" t="n">
        <v>2307</v>
      </c>
      <c r="O144" s="22" t="inlineStr">
        <is>
          <t>觸控不良(游標偏移)</t>
        </is>
      </c>
      <c r="P144" s="23"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144" s="21" t="inlineStr">
        <is>
          <t>THILF04406</t>
        </is>
      </c>
      <c r="R144" s="21" t="inlineStr">
        <is>
          <t>新北一</t>
        </is>
      </c>
      <c r="S144" s="21" t="inlineStr">
        <is>
          <t>狄澤洋</t>
        </is>
      </c>
      <c r="T144" s="21" t="n">
        <v>1</v>
      </c>
      <c r="U144" s="21" t="inlineStr">
        <is>
          <t>已完工</t>
        </is>
      </c>
      <c r="V144" s="21" t="inlineStr">
        <is>
          <t>2025-02-04 14:15:34</t>
        </is>
      </c>
      <c r="W144" s="21" t="inlineStr">
        <is>
          <t>2025-02-04 16:22:00</t>
        </is>
      </c>
      <c r="X144" s="128" t="n">
        <v>45692.70277777778</v>
      </c>
      <c r="Y144" s="21" t="inlineStr">
        <is>
          <t>2025-02-05 18:15:00</t>
        </is>
      </c>
      <c r="Z144" s="21" t="n">
        <v>0.5</v>
      </c>
      <c r="AA144" s="21" t="n"/>
      <c r="AB144" s="21" t="inlineStr">
        <is>
          <t>到場處理</t>
        </is>
      </c>
      <c r="AC144" s="23" t="inlineStr">
        <is>
          <t>螢幕校正後測試正常</t>
        </is>
      </c>
      <c r="AD144" s="21" t="n"/>
      <c r="AE144" s="21" t="n"/>
      <c r="AF144" s="21" t="n"/>
      <c r="AG144" s="21" t="n"/>
      <c r="AH144" s="21" t="n"/>
      <c r="AI144" s="21" t="n"/>
      <c r="AJ144" s="21" t="n"/>
      <c r="AK144" s="21" t="inlineStr">
        <is>
          <t>O</t>
        </is>
      </c>
      <c r="AL144" s="304">
        <f>DATEVALUE(TEXT(I144, "yyyy/mm/dd"))</f>
        <v/>
      </c>
      <c r="AM144" s="108">
        <f>DATEVALUE(TEXT(X144, "yyyy/mm/dd"))</f>
        <v/>
      </c>
    </row>
    <row r="145" ht="21.6" customHeight="1" s="127">
      <c r="A145" s="24" t="n">
        <v>20</v>
      </c>
      <c r="B145" s="24" t="inlineStr">
        <is>
          <t>服務</t>
        </is>
      </c>
      <c r="C145" s="24" t="n">
        <v>2025020389</v>
      </c>
      <c r="D145" s="24" t="n"/>
      <c r="E145" s="24" t="n"/>
      <c r="F145" s="24" t="n">
        <v>2237</v>
      </c>
      <c r="G145" s="24" t="inlineStr">
        <is>
          <t>北縣芝蘭店</t>
        </is>
      </c>
      <c r="H145" s="24" t="inlineStr">
        <is>
          <t>新北市三芝區</t>
        </is>
      </c>
      <c r="I145" s="24" t="n"/>
      <c r="J145" s="24" t="n"/>
      <c r="K145" s="24" t="n"/>
      <c r="L145" s="24" t="n"/>
      <c r="M145" s="25" t="n"/>
      <c r="N145" s="24" t="n"/>
      <c r="O145" s="25" t="n"/>
      <c r="P145" s="26" t="n"/>
      <c r="Q145" s="24" t="inlineStr">
        <is>
          <t>THILF02237</t>
        </is>
      </c>
      <c r="R145" s="24" t="inlineStr">
        <is>
          <t>新北一</t>
        </is>
      </c>
      <c r="S145" s="24" t="inlineStr">
        <is>
          <t>吳宗鴻</t>
        </is>
      </c>
      <c r="T145" s="24" t="n">
        <v>1</v>
      </c>
      <c r="U145" s="24" t="inlineStr">
        <is>
          <t>已完工</t>
        </is>
      </c>
      <c r="V145" s="24" t="inlineStr">
        <is>
          <t>2025-02-04 15:19:40</t>
        </is>
      </c>
      <c r="W145" s="24" t="inlineStr">
        <is>
          <t>2025-02-04 15:00:00</t>
        </is>
      </c>
      <c r="X145" s="199" t="n">
        <v>45692.63819444444</v>
      </c>
      <c r="Y145" s="24" t="n"/>
      <c r="Z145" s="24" t="n">
        <v>0.3</v>
      </c>
      <c r="AA145" s="24" t="n"/>
      <c r="AB145" s="24" t="inlineStr">
        <is>
          <t>到場處理</t>
        </is>
      </c>
      <c r="AC145" s="26" t="inlineStr">
        <is>
          <t>PMQ1</t>
        </is>
      </c>
      <c r="AD145" s="24" t="inlineStr">
        <is>
          <t>O</t>
        </is>
      </c>
      <c r="AE145" s="24" t="n"/>
      <c r="AF145" s="24" t="n"/>
      <c r="AG145" s="24" t="n"/>
      <c r="AH145" s="24" t="n"/>
      <c r="AI145" s="24" t="n"/>
      <c r="AJ145" s="24" t="n"/>
      <c r="AK145" s="24" t="inlineStr">
        <is>
          <t>O</t>
        </is>
      </c>
      <c r="AL145" s="304">
        <f>DATEVALUE(TEXT(I145, "yyyy/mm/dd"))</f>
        <v/>
      </c>
      <c r="AM145" s="108">
        <f>DATEVALUE(TEXT(X145, "yyyy/mm/dd"))</f>
        <v/>
      </c>
    </row>
    <row r="146" ht="21.6" customHeight="1" s="127">
      <c r="A146" s="21" t="n">
        <v>21</v>
      </c>
      <c r="B146" s="21" t="inlineStr">
        <is>
          <t>服務</t>
        </is>
      </c>
      <c r="C146" s="21" t="n">
        <v>2025020400</v>
      </c>
      <c r="D146" s="21" t="n"/>
      <c r="E146" s="21" t="n"/>
      <c r="F146" s="21" t="n">
        <v>3921</v>
      </c>
      <c r="G146" s="21" t="inlineStr">
        <is>
          <t>五股福鑫店</t>
        </is>
      </c>
      <c r="H146" s="21" t="inlineStr">
        <is>
          <t>新北市五股區</t>
        </is>
      </c>
      <c r="I146" s="21" t="n"/>
      <c r="J146" s="21" t="n"/>
      <c r="K146" s="21" t="n"/>
      <c r="L146" s="21" t="n"/>
      <c r="M146" s="22" t="n"/>
      <c r="N146" s="21" t="n"/>
      <c r="O146" s="22" t="n"/>
      <c r="P146" s="23" t="n"/>
      <c r="Q146" s="21" t="inlineStr">
        <is>
          <t>THILF03921</t>
        </is>
      </c>
      <c r="R146" s="21" t="inlineStr">
        <is>
          <t>新北一</t>
        </is>
      </c>
      <c r="S146" s="21" t="inlineStr">
        <is>
          <t>湯家瑋</t>
        </is>
      </c>
      <c r="T146" s="21" t="n">
        <v>1</v>
      </c>
      <c r="U146" s="21" t="inlineStr">
        <is>
          <t>已完工</t>
        </is>
      </c>
      <c r="V146" s="21" t="inlineStr">
        <is>
          <t>2025-02-04 15:35:55</t>
        </is>
      </c>
      <c r="W146" s="21" t="inlineStr">
        <is>
          <t>2025-02-04 15:10:00</t>
        </is>
      </c>
      <c r="X146" s="128" t="n">
        <v>45692.64583333334</v>
      </c>
      <c r="Y146" s="21" t="n"/>
      <c r="Z146" s="21" t="n">
        <v>0.3</v>
      </c>
      <c r="AA146" s="21" t="n"/>
      <c r="AB146" s="21" t="inlineStr">
        <is>
          <t>到場處理</t>
        </is>
      </c>
      <c r="AC146" s="23" t="inlineStr">
        <is>
          <t>PMQ1</t>
        </is>
      </c>
      <c r="AD146" s="21" t="inlineStr">
        <is>
          <t>O</t>
        </is>
      </c>
      <c r="AE146" s="21" t="n"/>
      <c r="AF146" s="21" t="n"/>
      <c r="AG146" s="21" t="n"/>
      <c r="AH146" s="21" t="n"/>
      <c r="AI146" s="21" t="n"/>
      <c r="AJ146" s="21" t="n"/>
      <c r="AK146" s="21" t="inlineStr">
        <is>
          <t>O</t>
        </is>
      </c>
      <c r="AL146" s="304">
        <f>DATEVALUE(TEXT(I146, "yyyy/mm/dd"))</f>
        <v/>
      </c>
      <c r="AM146" s="108">
        <f>DATEVALUE(TEXT(X146, "yyyy/mm/dd"))</f>
        <v/>
      </c>
    </row>
    <row r="147" ht="21.6" customHeight="1" s="127">
      <c r="A147" s="24" t="n">
        <v>22</v>
      </c>
      <c r="B147" s="24" t="inlineStr">
        <is>
          <t>服務</t>
        </is>
      </c>
      <c r="C147" s="24" t="n">
        <v>2025020412</v>
      </c>
      <c r="D147" s="24" t="n"/>
      <c r="E147" s="24" t="n"/>
      <c r="F147" s="24" t="n">
        <v>4316</v>
      </c>
      <c r="G147" s="24" t="inlineStr">
        <is>
          <t>五股工商店</t>
        </is>
      </c>
      <c r="H147" s="24" t="inlineStr">
        <is>
          <t>新北市五股區</t>
        </is>
      </c>
      <c r="I147" s="24" t="n"/>
      <c r="J147" s="24" t="n"/>
      <c r="K147" s="24" t="n"/>
      <c r="L147" s="24" t="n"/>
      <c r="M147" s="25" t="n"/>
      <c r="N147" s="24" t="n"/>
      <c r="O147" s="25" t="n"/>
      <c r="P147" s="26" t="n"/>
      <c r="Q147" s="24" t="inlineStr">
        <is>
          <t>THILF04316</t>
        </is>
      </c>
      <c r="R147" s="24" t="inlineStr">
        <is>
          <t>新北一</t>
        </is>
      </c>
      <c r="S147" s="24" t="inlineStr">
        <is>
          <t>湯家瑋</t>
        </is>
      </c>
      <c r="T147" s="24" t="n">
        <v>1</v>
      </c>
      <c r="U147" s="24" t="inlineStr">
        <is>
          <t>已完工</t>
        </is>
      </c>
      <c r="V147" s="24" t="inlineStr">
        <is>
          <t>2025-02-04 16:00:07</t>
        </is>
      </c>
      <c r="W147" s="24" t="inlineStr">
        <is>
          <t>2025-02-04 15:40:00</t>
        </is>
      </c>
      <c r="X147" s="199" t="n">
        <v>45692.66666666666</v>
      </c>
      <c r="Y147" s="24" t="n"/>
      <c r="Z147" s="24" t="n">
        <v>0.3</v>
      </c>
      <c r="AA147" s="24" t="n"/>
      <c r="AB147" s="24" t="inlineStr">
        <is>
          <t>到場處理</t>
        </is>
      </c>
      <c r="AC147" s="26" t="inlineStr">
        <is>
          <t>PMQ1</t>
        </is>
      </c>
      <c r="AD147" s="24" t="inlineStr">
        <is>
          <t>O</t>
        </is>
      </c>
      <c r="AE147" s="24" t="n"/>
      <c r="AF147" s="24" t="n"/>
      <c r="AG147" s="24" t="n"/>
      <c r="AH147" s="24" t="n"/>
      <c r="AI147" s="24" t="n"/>
      <c r="AJ147" s="24" t="n"/>
      <c r="AK147" s="24" t="inlineStr">
        <is>
          <t>O</t>
        </is>
      </c>
      <c r="AL147" s="304">
        <f>DATEVALUE(TEXT(I147, "yyyy/mm/dd"))</f>
        <v/>
      </c>
      <c r="AM147" s="108">
        <f>DATEVALUE(TEXT(X147, "yyyy/mm/dd"))</f>
        <v/>
      </c>
    </row>
    <row r="148" ht="21.6" customHeight="1" s="127">
      <c r="A148" s="21" t="n">
        <v>23</v>
      </c>
      <c r="B148" s="21" t="inlineStr">
        <is>
          <t>服務</t>
        </is>
      </c>
      <c r="C148" s="21" t="n">
        <v>2025020415</v>
      </c>
      <c r="D148" s="21" t="n"/>
      <c r="E148" s="21" t="n"/>
      <c r="F148" s="21" t="n">
        <v>4844</v>
      </c>
      <c r="G148" s="21" t="inlineStr">
        <is>
          <t>三芝天涯店</t>
        </is>
      </c>
      <c r="H148" s="21" t="inlineStr">
        <is>
          <t>新北市三芝區</t>
        </is>
      </c>
      <c r="I148" s="21" t="n"/>
      <c r="J148" s="21" t="n"/>
      <c r="K148" s="21" t="n"/>
      <c r="L148" s="21" t="n"/>
      <c r="M148" s="22" t="n"/>
      <c r="N148" s="21" t="n"/>
      <c r="O148" s="22" t="n"/>
      <c r="P148" s="23" t="n"/>
      <c r="Q148" s="21" t="inlineStr">
        <is>
          <t>THILF04844</t>
        </is>
      </c>
      <c r="R148" s="21" t="inlineStr">
        <is>
          <t>新北一</t>
        </is>
      </c>
      <c r="S148" s="21" t="inlineStr">
        <is>
          <t>吳宗鴻</t>
        </is>
      </c>
      <c r="T148" s="21" t="n">
        <v>1</v>
      </c>
      <c r="U148" s="21" t="inlineStr">
        <is>
          <t>已完工</t>
        </is>
      </c>
      <c r="V148" s="21" t="inlineStr">
        <is>
          <t>2025-02-04 16:05:14</t>
        </is>
      </c>
      <c r="W148" s="21" t="inlineStr">
        <is>
          <t>2025-02-04 15:40:00</t>
        </is>
      </c>
      <c r="X148" s="128" t="n">
        <v>45692.66875</v>
      </c>
      <c r="Y148" s="21" t="n"/>
      <c r="Z148" s="21" t="n">
        <v>0.4</v>
      </c>
      <c r="AA148" s="21" t="n"/>
      <c r="AB148" s="21" t="inlineStr">
        <is>
          <t>到場處理</t>
        </is>
      </c>
      <c r="AC148" s="23" t="inlineStr">
        <is>
          <t>PMQ1</t>
        </is>
      </c>
      <c r="AD148" s="21" t="inlineStr">
        <is>
          <t>O</t>
        </is>
      </c>
      <c r="AE148" s="21" t="n"/>
      <c r="AF148" s="21" t="n"/>
      <c r="AG148" s="21" t="n"/>
      <c r="AH148" s="21" t="n"/>
      <c r="AI148" s="21" t="n"/>
      <c r="AJ148" s="21" t="n"/>
      <c r="AK148" s="21" t="inlineStr">
        <is>
          <t>O</t>
        </is>
      </c>
      <c r="AL148" s="304">
        <f>DATEVALUE(TEXT(I148, "yyyy/mm/dd"))</f>
        <v/>
      </c>
      <c r="AM148" s="108">
        <f>DATEVALUE(TEXT(X148, "yyyy/mm/dd"))</f>
        <v/>
      </c>
    </row>
    <row r="149" ht="21.6" customHeight="1" s="127">
      <c r="A149" s="24" t="n">
        <v>24</v>
      </c>
      <c r="B149" s="24" t="inlineStr">
        <is>
          <t>維修</t>
        </is>
      </c>
      <c r="C149" s="24" t="n">
        <v>2025020474</v>
      </c>
      <c r="D149" s="24" t="inlineStr">
        <is>
          <t>E4511114020401</t>
        </is>
      </c>
      <c r="E149" s="24" t="inlineStr">
        <is>
          <t>一般件</t>
        </is>
      </c>
      <c r="F149" s="24" t="n">
        <v>4511</v>
      </c>
      <c r="G149" s="24" t="inlineStr">
        <is>
          <t>淡水屯山店</t>
        </is>
      </c>
      <c r="H149" s="24" t="inlineStr">
        <is>
          <t>新北市淡水區</t>
        </is>
      </c>
      <c r="I149" s="24" t="inlineStr">
        <is>
          <t>2025-02-04 21:10:22</t>
        </is>
      </c>
      <c r="J149" s="24" t="inlineStr">
        <is>
          <t>星期二</t>
        </is>
      </c>
      <c r="K149" s="24" t="inlineStr">
        <is>
          <t>夜間</t>
        </is>
      </c>
      <c r="L149" s="24" t="inlineStr">
        <is>
          <t>HL59</t>
        </is>
      </c>
      <c r="M149" s="25" t="inlineStr">
        <is>
          <t>HL-LIFE-ET熱感機T70II</t>
        </is>
      </c>
      <c r="N149" s="24" t="n">
        <v>5901</v>
      </c>
      <c r="O149" s="25" t="inlineStr">
        <is>
          <t>切刀卡紙，切紙不正常</t>
        </is>
      </c>
      <c r="P149" s="26" t="inlineStr">
        <is>
          <t>MMK熱感機T70II。無法切紙，門市告知更換過紙捲除開過印表機都還是一樣。(已重開機多次測試LIFEET仍無法列印感熱紙)</t>
        </is>
      </c>
      <c r="Q149" s="24" t="inlineStr">
        <is>
          <t>THILF04511</t>
        </is>
      </c>
      <c r="R149" s="24" t="inlineStr">
        <is>
          <t>新北一</t>
        </is>
      </c>
      <c r="S149" s="24" t="inlineStr">
        <is>
          <t>吳宗鴻</t>
        </is>
      </c>
      <c r="T149" s="24" t="n">
        <v>1</v>
      </c>
      <c r="U149" s="24" t="inlineStr">
        <is>
          <t>已完工</t>
        </is>
      </c>
      <c r="V149" s="24" t="inlineStr">
        <is>
          <t>2025-02-04 21:29:33</t>
        </is>
      </c>
      <c r="W149" s="24" t="inlineStr">
        <is>
          <t>2025-02-05 11:07:00</t>
        </is>
      </c>
      <c r="X149" s="199" t="n">
        <v>45693.48402777778</v>
      </c>
      <c r="Y149" s="24" t="inlineStr">
        <is>
          <t>2025-02-06 01:29:00</t>
        </is>
      </c>
      <c r="Z149" s="24" t="n">
        <v>0.5</v>
      </c>
      <c r="AA149" s="24" t="n"/>
      <c r="AB149" s="24" t="inlineStr">
        <is>
          <t>到場處理</t>
        </is>
      </c>
      <c r="AC149" s="26" t="inlineStr">
        <is>
          <t>更換備機 MMK出單機
換下8138002673
換上8138002691</t>
        </is>
      </c>
      <c r="AD149" s="24" t="n"/>
      <c r="AE149" s="24" t="n"/>
      <c r="AF149" s="24" t="n"/>
      <c r="AG149" s="24" t="n"/>
      <c r="AH149" s="24" t="n"/>
      <c r="AI149" s="24" t="n"/>
      <c r="AJ149" s="24" t="n"/>
      <c r="AK149" s="24" t="inlineStr">
        <is>
          <t>O</t>
        </is>
      </c>
      <c r="AL149" s="304">
        <f>DATEVALUE(TEXT(I149, "yyyy/mm/dd"))</f>
        <v/>
      </c>
      <c r="AM149" s="108">
        <f>DATEVALUE(TEXT(X149, "yyyy/mm/dd"))</f>
        <v/>
      </c>
    </row>
    <row r="150" ht="21.6" customHeight="1" s="127">
      <c r="A150" s="21" t="n">
        <v>25</v>
      </c>
      <c r="B150" s="21" t="inlineStr">
        <is>
          <t>維修</t>
        </is>
      </c>
      <c r="C150" s="21" t="n">
        <v>2025020487</v>
      </c>
      <c r="D150" s="21" t="inlineStr">
        <is>
          <t>ED087114020401</t>
        </is>
      </c>
      <c r="E150" s="21" t="inlineStr">
        <is>
          <t>一般件</t>
        </is>
      </c>
      <c r="F150" s="21" t="inlineStr">
        <is>
          <t>D087</t>
        </is>
      </c>
      <c r="G150" s="21" t="inlineStr">
        <is>
          <t>三重中興北</t>
        </is>
      </c>
      <c r="H150" s="21" t="inlineStr">
        <is>
          <t>新北市三重區</t>
        </is>
      </c>
      <c r="I150" s="21" t="inlineStr">
        <is>
          <t>2025-02-04 23:25:26</t>
        </is>
      </c>
      <c r="J150" s="21" t="inlineStr">
        <is>
          <t>星期二</t>
        </is>
      </c>
      <c r="K150" s="21" t="inlineStr">
        <is>
          <t>夜間</t>
        </is>
      </c>
      <c r="L150" s="21" t="inlineStr">
        <is>
          <t>HLF2</t>
        </is>
      </c>
      <c r="M150" s="22" t="inlineStr">
        <is>
          <t>HL-CCD掃描器(TM)</t>
        </is>
      </c>
      <c r="N150" s="21" t="inlineStr">
        <is>
          <t>F201</t>
        </is>
      </c>
      <c r="O150" s="22" t="inlineStr">
        <is>
          <t>掃描無反應或感應不良</t>
        </is>
      </c>
      <c r="P150" s="23" t="inlineStr">
        <is>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is>
      </c>
      <c r="Q150" s="21" t="inlineStr">
        <is>
          <t>THILF0D087</t>
        </is>
      </c>
      <c r="R150" s="21" t="inlineStr">
        <is>
          <t>新北一</t>
        </is>
      </c>
      <c r="S150" s="21" t="inlineStr">
        <is>
          <t>吳宗鴻</t>
        </is>
      </c>
      <c r="T150" s="21" t="n">
        <v>1</v>
      </c>
      <c r="U150" s="21" t="inlineStr">
        <is>
          <t>已完工</t>
        </is>
      </c>
      <c r="V150" s="21" t="inlineStr">
        <is>
          <t>2025-02-05 09:28:39</t>
        </is>
      </c>
      <c r="W150" s="21" t="inlineStr">
        <is>
          <t>2025-02-05 14:30:00</t>
        </is>
      </c>
      <c r="X150" s="128" t="n">
        <v>45693.625</v>
      </c>
      <c r="Y150" s="21" t="inlineStr">
        <is>
          <t>2025-02-06 13:28:00</t>
        </is>
      </c>
      <c r="Z150" s="21" t="n">
        <v>0.5</v>
      </c>
      <c r="AA150" s="21" t="n"/>
      <c r="AB150" s="21" t="inlineStr">
        <is>
          <t>到場處理</t>
        </is>
      </c>
      <c r="AC150" s="23" t="inlineStr">
        <is>
          <t>更換備品 掃描槍
換下8119008522
換上8119011844</t>
        </is>
      </c>
      <c r="AD150" s="21" t="n"/>
      <c r="AE150" s="21" t="n"/>
      <c r="AF150" s="21" t="n"/>
      <c r="AG150" s="21" t="n"/>
      <c r="AH150" s="21" t="n"/>
      <c r="AI150" s="21" t="n"/>
      <c r="AJ150" s="21" t="n"/>
      <c r="AK150" s="21" t="inlineStr">
        <is>
          <t>O</t>
        </is>
      </c>
      <c r="AL150" s="304">
        <f>DATEVALUE(TEXT(I150, "yyyy/mm/dd"))</f>
        <v/>
      </c>
      <c r="AM150" s="108">
        <f>DATEVALUE(TEXT(X150, "yyyy/mm/dd"))</f>
        <v/>
      </c>
    </row>
    <row r="151" ht="21.6" customHeight="1" s="127">
      <c r="A151" s="24" t="n">
        <v>26</v>
      </c>
      <c r="B151" s="24" t="inlineStr">
        <is>
          <t>服務</t>
        </is>
      </c>
      <c r="C151" s="24" t="n">
        <v>2025020533</v>
      </c>
      <c r="D151" s="24" t="n"/>
      <c r="E151" s="24" t="n"/>
      <c r="F151" s="24" t="n">
        <v>4538</v>
      </c>
      <c r="G151" s="24" t="inlineStr">
        <is>
          <t>林口童樂店</t>
        </is>
      </c>
      <c r="H151" s="24" t="inlineStr">
        <is>
          <t>新北市林口區</t>
        </is>
      </c>
      <c r="I151" s="24" t="n"/>
      <c r="J151" s="24" t="n"/>
      <c r="K151" s="24" t="n"/>
      <c r="L151" s="24" t="n"/>
      <c r="M151" s="25" t="n"/>
      <c r="N151" s="24" t="n"/>
      <c r="O151" s="25" t="n"/>
      <c r="P151" s="26" t="n"/>
      <c r="Q151" s="24" t="inlineStr">
        <is>
          <t>THILF04538</t>
        </is>
      </c>
      <c r="R151" s="24" t="inlineStr">
        <is>
          <t>新北一</t>
        </is>
      </c>
      <c r="S151" s="24" t="inlineStr">
        <is>
          <t>湯家瑋</t>
        </is>
      </c>
      <c r="T151" s="24" t="n">
        <v>1</v>
      </c>
      <c r="U151" s="24" t="inlineStr">
        <is>
          <t>已完工</t>
        </is>
      </c>
      <c r="V151" s="24" t="inlineStr">
        <is>
          <t>2025-02-05 11:32:31</t>
        </is>
      </c>
      <c r="W151" s="24" t="inlineStr">
        <is>
          <t>2025-02-05 11:00:00</t>
        </is>
      </c>
      <c r="X151" s="199" t="n">
        <v>45693.47916666666</v>
      </c>
      <c r="Y151" s="24" t="n"/>
      <c r="Z151" s="24" t="n">
        <v>0.5</v>
      </c>
      <c r="AA151" s="24" t="n"/>
      <c r="AB151" s="24" t="inlineStr">
        <is>
          <t>到場處理</t>
        </is>
      </c>
      <c r="AC151" s="26" t="inlineStr">
        <is>
          <t>PMQ1</t>
        </is>
      </c>
      <c r="AD151" s="24" t="inlineStr">
        <is>
          <t>O</t>
        </is>
      </c>
      <c r="AE151" s="24" t="n"/>
      <c r="AF151" s="24" t="n"/>
      <c r="AG151" s="24" t="n"/>
      <c r="AH151" s="24" t="n"/>
      <c r="AI151" s="24" t="n"/>
      <c r="AJ151" s="24" t="n"/>
      <c r="AK151" s="24" t="inlineStr">
        <is>
          <t>O</t>
        </is>
      </c>
      <c r="AL151" s="304">
        <f>DATEVALUE(TEXT(I151, "yyyy/mm/dd"))</f>
        <v/>
      </c>
      <c r="AM151" s="108">
        <f>DATEVALUE(TEXT(X151, "yyyy/mm/dd"))</f>
        <v/>
      </c>
    </row>
    <row r="152" ht="21.6" customHeight="1" s="127">
      <c r="A152" s="21" t="n">
        <v>27</v>
      </c>
      <c r="B152" s="21" t="inlineStr">
        <is>
          <t>服務</t>
        </is>
      </c>
      <c r="C152" s="21" t="n">
        <v>2025020548</v>
      </c>
      <c r="D152" s="21" t="n"/>
      <c r="E152" s="21" t="n"/>
      <c r="F152" s="21" t="n">
        <v>3878</v>
      </c>
      <c r="G152" s="21" t="inlineStr">
        <is>
          <t>林口清梅店</t>
        </is>
      </c>
      <c r="H152" s="21" t="inlineStr">
        <is>
          <t>新北市林口區</t>
        </is>
      </c>
      <c r="I152" s="21" t="n"/>
      <c r="J152" s="21" t="n"/>
      <c r="K152" s="21" t="n"/>
      <c r="L152" s="21" t="n"/>
      <c r="M152" s="22" t="n"/>
      <c r="N152" s="21" t="n"/>
      <c r="O152" s="22" t="n"/>
      <c r="P152" s="23" t="n"/>
      <c r="Q152" s="21" t="inlineStr">
        <is>
          <t>THILF03878</t>
        </is>
      </c>
      <c r="R152" s="21" t="inlineStr">
        <is>
          <t>新北一</t>
        </is>
      </c>
      <c r="S152" s="21" t="inlineStr">
        <is>
          <t>湯家瑋</t>
        </is>
      </c>
      <c r="T152" s="21" t="n">
        <v>1</v>
      </c>
      <c r="U152" s="21" t="inlineStr">
        <is>
          <t>已完工</t>
        </is>
      </c>
      <c r="V152" s="21" t="inlineStr">
        <is>
          <t>2025-02-05 13:10:23</t>
        </is>
      </c>
      <c r="W152" s="21" t="inlineStr">
        <is>
          <t>2025-02-05 11:35:00</t>
        </is>
      </c>
      <c r="X152" s="128" t="n">
        <v>45693.49652777778</v>
      </c>
      <c r="Y152" s="21" t="n"/>
      <c r="Z152" s="21" t="n">
        <v>0.3</v>
      </c>
      <c r="AA152" s="21" t="n"/>
      <c r="AB152" s="21" t="inlineStr">
        <is>
          <t>到場處理</t>
        </is>
      </c>
      <c r="AC152" s="23" t="inlineStr">
        <is>
          <t>PMQ1</t>
        </is>
      </c>
      <c r="AD152" s="21" t="inlineStr">
        <is>
          <t>O</t>
        </is>
      </c>
      <c r="AE152" s="21" t="n"/>
      <c r="AF152" s="21" t="n"/>
      <c r="AG152" s="21" t="n"/>
      <c r="AH152" s="21" t="n"/>
      <c r="AI152" s="21" t="n"/>
      <c r="AJ152" s="21" t="n"/>
      <c r="AK152" s="21" t="inlineStr">
        <is>
          <t>O</t>
        </is>
      </c>
      <c r="AL152" s="304">
        <f>DATEVALUE(TEXT(I152, "yyyy/mm/dd"))</f>
        <v/>
      </c>
      <c r="AM152" s="108">
        <f>DATEVALUE(TEXT(X152, "yyyy/mm/dd"))</f>
        <v/>
      </c>
    </row>
    <row r="153" ht="21.6" customHeight="1" s="127">
      <c r="A153" s="24" t="n">
        <v>28</v>
      </c>
      <c r="B153" s="24" t="inlineStr">
        <is>
          <t>服務</t>
        </is>
      </c>
      <c r="C153" s="24" t="n">
        <v>2025020549</v>
      </c>
      <c r="D153" s="24" t="n"/>
      <c r="E153" s="24" t="n"/>
      <c r="F153" s="24" t="n">
        <v>4514</v>
      </c>
      <c r="G153" s="24" t="inlineStr">
        <is>
          <t>林口老師店</t>
        </is>
      </c>
      <c r="H153" s="24" t="inlineStr">
        <is>
          <t>新北市林口區</t>
        </is>
      </c>
      <c r="I153" s="24" t="n"/>
      <c r="J153" s="24" t="n"/>
      <c r="K153" s="24" t="n"/>
      <c r="L153" s="24" t="n"/>
      <c r="M153" s="25" t="n"/>
      <c r="N153" s="24" t="n"/>
      <c r="O153" s="25" t="n"/>
      <c r="P153" s="26" t="n"/>
      <c r="Q153" s="24" t="inlineStr">
        <is>
          <t>THILF04514</t>
        </is>
      </c>
      <c r="R153" s="24" t="inlineStr">
        <is>
          <t>新北一</t>
        </is>
      </c>
      <c r="S153" s="24" t="inlineStr">
        <is>
          <t>湯家瑋</t>
        </is>
      </c>
      <c r="T153" s="24" t="n">
        <v>1</v>
      </c>
      <c r="U153" s="24" t="inlineStr">
        <is>
          <t>已完工</t>
        </is>
      </c>
      <c r="V153" s="24" t="inlineStr">
        <is>
          <t>2025-02-05 13:10:27</t>
        </is>
      </c>
      <c r="W153" s="24" t="inlineStr">
        <is>
          <t>2025-02-05 00:50:00</t>
        </is>
      </c>
      <c r="X153" s="199" t="n">
        <v>45693.54861111111</v>
      </c>
      <c r="Y153" s="24" t="n"/>
      <c r="Z153" s="24" t="n">
        <v>12.3</v>
      </c>
      <c r="AA153" s="24" t="n"/>
      <c r="AB153" s="24" t="inlineStr">
        <is>
          <t>到場處理</t>
        </is>
      </c>
      <c r="AC153" s="26" t="inlineStr">
        <is>
          <t>PMQ1</t>
        </is>
      </c>
      <c r="AD153" s="24" t="inlineStr">
        <is>
          <t>O</t>
        </is>
      </c>
      <c r="AE153" s="24" t="n"/>
      <c r="AF153" s="24" t="n"/>
      <c r="AG153" s="24" t="n"/>
      <c r="AH153" s="24" t="n"/>
      <c r="AI153" s="24" t="n"/>
      <c r="AJ153" s="24" t="n"/>
      <c r="AK153" s="24" t="inlineStr">
        <is>
          <t>O</t>
        </is>
      </c>
      <c r="AL153" s="304">
        <f>DATEVALUE(TEXT(I153, "yyyy/mm/dd"))</f>
        <v/>
      </c>
      <c r="AM153" s="108">
        <f>DATEVALUE(TEXT(X153, "yyyy/mm/dd"))</f>
        <v/>
      </c>
    </row>
    <row r="154" ht="21.6" customHeight="1" s="127">
      <c r="A154" s="21" t="n">
        <v>29</v>
      </c>
      <c r="B154" s="21" t="inlineStr">
        <is>
          <t>服務</t>
        </is>
      </c>
      <c r="C154" s="21" t="n">
        <v>2025020709</v>
      </c>
      <c r="D154" s="21" t="n"/>
      <c r="E154" s="21" t="n"/>
      <c r="F154" s="21" t="n">
        <v>4083</v>
      </c>
      <c r="G154" s="21" t="inlineStr">
        <is>
          <t>三重中央南</t>
        </is>
      </c>
      <c r="H154" s="21" t="inlineStr">
        <is>
          <t>新北市三重區</t>
        </is>
      </c>
      <c r="I154" s="21" t="n"/>
      <c r="J154" s="21" t="n"/>
      <c r="K154" s="21" t="n"/>
      <c r="L154" s="21" t="n"/>
      <c r="M154" s="22" t="n"/>
      <c r="N154" s="21" t="n"/>
      <c r="O154" s="22" t="n"/>
      <c r="P154" s="23" t="n"/>
      <c r="Q154" s="21" t="inlineStr">
        <is>
          <t>THILF04083</t>
        </is>
      </c>
      <c r="R154" s="21" t="inlineStr">
        <is>
          <t>新北一</t>
        </is>
      </c>
      <c r="S154" s="21" t="inlineStr">
        <is>
          <t>吳宗鴻</t>
        </is>
      </c>
      <c r="T154" s="21" t="n">
        <v>1</v>
      </c>
      <c r="U154" s="21" t="inlineStr">
        <is>
          <t>已完工</t>
        </is>
      </c>
      <c r="V154" s="21" t="inlineStr">
        <is>
          <t>2025-02-06 11:21:15</t>
        </is>
      </c>
      <c r="W154" s="21" t="inlineStr">
        <is>
          <t>2025-02-06 10:55:00</t>
        </is>
      </c>
      <c r="X154" s="128" t="n">
        <v>45694.47222222222</v>
      </c>
      <c r="Y154" s="21" t="n"/>
      <c r="Z154" s="21" t="n">
        <v>0.4</v>
      </c>
      <c r="AA154" s="21" t="n"/>
      <c r="AB154" s="21" t="inlineStr">
        <is>
          <t>到場處理</t>
        </is>
      </c>
      <c r="AC154" s="23" t="inlineStr">
        <is>
          <t>PMQ1</t>
        </is>
      </c>
      <c r="AD154" s="21" t="inlineStr">
        <is>
          <t>O</t>
        </is>
      </c>
      <c r="AE154" s="21" t="n"/>
      <c r="AF154" s="21" t="n"/>
      <c r="AG154" s="21" t="n"/>
      <c r="AH154" s="21" t="n"/>
      <c r="AI154" s="21" t="n"/>
      <c r="AJ154" s="21" t="n"/>
      <c r="AK154" s="21" t="inlineStr">
        <is>
          <t>O</t>
        </is>
      </c>
      <c r="AL154" s="304">
        <f>DATEVALUE(TEXT(I154, "yyyy/mm/dd"))</f>
        <v/>
      </c>
      <c r="AM154" s="108">
        <f>DATEVALUE(TEXT(X154, "yyyy/mm/dd"))</f>
        <v/>
      </c>
    </row>
    <row r="155" ht="21.6" customHeight="1" s="127">
      <c r="A155" s="24" t="n">
        <v>30</v>
      </c>
      <c r="B155" s="24" t="inlineStr">
        <is>
          <t>維修</t>
        </is>
      </c>
      <c r="C155" s="24" t="n">
        <v>2025020766</v>
      </c>
      <c r="D155" s="24" t="inlineStr">
        <is>
          <t>E4977114020601</t>
        </is>
      </c>
      <c r="E155" s="24" t="inlineStr">
        <is>
          <t>一般件</t>
        </is>
      </c>
      <c r="F155" s="24" t="n">
        <v>4977</v>
      </c>
      <c r="G155" s="24" t="inlineStr">
        <is>
          <t>三重初戀店</t>
        </is>
      </c>
      <c r="H155" s="24" t="inlineStr">
        <is>
          <t>新北市三重區</t>
        </is>
      </c>
      <c r="I155" s="24" t="inlineStr">
        <is>
          <t>2025-02-06 13:49:18</t>
        </is>
      </c>
      <c r="J155" s="24" t="inlineStr">
        <is>
          <t>星期四</t>
        </is>
      </c>
      <c r="K155" s="24" t="inlineStr">
        <is>
          <t>下午</t>
        </is>
      </c>
      <c r="L155" s="24" t="inlineStr">
        <is>
          <t>HLL5</t>
        </is>
      </c>
      <c r="M155" s="25" t="inlineStr">
        <is>
          <t>HL-多卡機TS2000</t>
        </is>
      </c>
      <c r="N155" s="24" t="inlineStr">
        <is>
          <t>L502</t>
        </is>
      </c>
      <c r="O155" s="25" t="inlineStr">
        <is>
          <t>無法讀卡</t>
        </is>
      </c>
      <c r="P155" s="26" t="inlineStr">
        <is>
          <t>門市反應mmk多卡機TS2000無法讀卡，門市關機休息重啟仍異常測試顯示E999....須請台芝到店協助(無反感應悠遊卡顯示E999)</t>
        </is>
      </c>
      <c r="Q155" s="24" t="inlineStr">
        <is>
          <t>THILF04977</t>
        </is>
      </c>
      <c r="R155" s="24" t="inlineStr">
        <is>
          <t>新北一</t>
        </is>
      </c>
      <c r="S155" s="24" t="inlineStr">
        <is>
          <t>吳宗鴻</t>
        </is>
      </c>
      <c r="T155" s="24" t="n">
        <v>1</v>
      </c>
      <c r="U155" s="24" t="inlineStr">
        <is>
          <t>已完工</t>
        </is>
      </c>
      <c r="V155" s="24" t="inlineStr">
        <is>
          <t>2025-02-06 13:56:21</t>
        </is>
      </c>
      <c r="W155" s="24" t="inlineStr">
        <is>
          <t>2025-02-07 11:00:00</t>
        </is>
      </c>
      <c r="X155" s="199" t="n">
        <v>45695.49652777778</v>
      </c>
      <c r="Y155" s="24" t="inlineStr">
        <is>
          <t>2025-02-07 17:56:00</t>
        </is>
      </c>
      <c r="Z155" s="24" t="n">
        <v>0.9</v>
      </c>
      <c r="AA155" s="24" t="n"/>
      <c r="AB155" s="24" t="inlineStr">
        <is>
          <t>到場處理</t>
        </is>
      </c>
      <c r="AC155" s="26" t="inlineStr">
        <is>
          <t>更換備機 MMK多卡機
換下8184000562
換上8184001641</t>
        </is>
      </c>
      <c r="AD155" s="24" t="n"/>
      <c r="AE155" s="24" t="n"/>
      <c r="AF155" s="24" t="n"/>
      <c r="AG155" s="24" t="n"/>
      <c r="AH155" s="24" t="n"/>
      <c r="AI155" s="24" t="n"/>
      <c r="AJ155" s="24" t="n"/>
      <c r="AK155" s="24" t="inlineStr">
        <is>
          <t>O</t>
        </is>
      </c>
      <c r="AL155" s="304">
        <f>DATEVALUE(TEXT(I155, "yyyy/mm/dd"))</f>
        <v/>
      </c>
      <c r="AM155" s="108">
        <f>DATEVALUE(TEXT(X155, "yyyy/mm/dd"))</f>
        <v/>
      </c>
    </row>
    <row r="156" ht="21.6" customHeight="1" s="127">
      <c r="A156" s="21" t="n">
        <v>31</v>
      </c>
      <c r="B156" s="21" t="inlineStr">
        <is>
          <t>服務</t>
        </is>
      </c>
      <c r="C156" s="21" t="n">
        <v>2025020964</v>
      </c>
      <c r="D156" s="21" t="n"/>
      <c r="E156" s="21" t="n"/>
      <c r="F156" s="21" t="inlineStr">
        <is>
          <t>L535</t>
        </is>
      </c>
      <c r="G156" s="21" t="inlineStr">
        <is>
          <t>田倉新樹店</t>
        </is>
      </c>
      <c r="H156" s="21" t="inlineStr">
        <is>
          <t>新北市新莊區</t>
        </is>
      </c>
      <c r="I156" s="21" t="n"/>
      <c r="J156" s="21" t="n"/>
      <c r="K156" s="21" t="n"/>
      <c r="L156" s="21" t="n"/>
      <c r="M156" s="22" t="n"/>
      <c r="N156" s="21" t="n"/>
      <c r="O156" s="22" t="n"/>
      <c r="P156" s="23" t="n"/>
      <c r="Q156" s="21" t="inlineStr">
        <is>
          <t>THILF0L535</t>
        </is>
      </c>
      <c r="R156" s="21" t="inlineStr">
        <is>
          <t>新北一</t>
        </is>
      </c>
      <c r="S156" s="21" t="inlineStr">
        <is>
          <t>湯家瑋</t>
        </is>
      </c>
      <c r="T156" s="21" t="n">
        <v>1</v>
      </c>
      <c r="U156" s="21" t="inlineStr">
        <is>
          <t>已完工</t>
        </is>
      </c>
      <c r="V156" s="21" t="inlineStr">
        <is>
          <t>2025-02-07 14:00:23</t>
        </is>
      </c>
      <c r="W156" s="21" t="inlineStr">
        <is>
          <t>2025-02-07 13:30:00</t>
        </is>
      </c>
      <c r="X156" s="128" t="n">
        <v>45695.58333333334</v>
      </c>
      <c r="Y156" s="21" t="n"/>
      <c r="Z156" s="21" t="n">
        <v>0.5</v>
      </c>
      <c r="AA156" s="21" t="n"/>
      <c r="AB156" s="21" t="inlineStr">
        <is>
          <t>到場處理</t>
        </is>
      </c>
      <c r="AC156" s="23" t="inlineStr">
        <is>
          <t>PMQ1</t>
        </is>
      </c>
      <c r="AD156" s="21" t="inlineStr">
        <is>
          <t>O</t>
        </is>
      </c>
      <c r="AE156" s="21" t="n"/>
      <c r="AF156" s="21" t="n"/>
      <c r="AG156" s="21" t="n"/>
      <c r="AH156" s="21" t="n"/>
      <c r="AI156" s="21" t="n"/>
      <c r="AJ156" s="21" t="n"/>
      <c r="AK156" s="21" t="inlineStr">
        <is>
          <t>O</t>
        </is>
      </c>
      <c r="AL156" s="304">
        <f>DATEVALUE(TEXT(I156, "yyyy/mm/dd"))</f>
        <v/>
      </c>
      <c r="AM156" s="108">
        <f>DATEVALUE(TEXT(X156, "yyyy/mm/dd"))</f>
        <v/>
      </c>
    </row>
    <row r="157" ht="21.6" customHeight="1" s="127">
      <c r="A157" s="24" t="n">
        <v>32</v>
      </c>
      <c r="B157" s="24" t="inlineStr">
        <is>
          <t>服務</t>
        </is>
      </c>
      <c r="C157" s="24" t="n">
        <v>2025020970</v>
      </c>
      <c r="D157" s="24" t="n"/>
      <c r="E157" s="24" t="n"/>
      <c r="F157" s="24" t="n">
        <v>2109</v>
      </c>
      <c r="G157" s="24" t="inlineStr">
        <is>
          <t>北縣瓊林南店</t>
        </is>
      </c>
      <c r="H157" s="24" t="inlineStr">
        <is>
          <t>新北市新莊區</t>
        </is>
      </c>
      <c r="I157" s="24" t="n"/>
      <c r="J157" s="24" t="n"/>
      <c r="K157" s="24" t="n"/>
      <c r="L157" s="24" t="n"/>
      <c r="M157" s="25" t="n"/>
      <c r="N157" s="24" t="n"/>
      <c r="O157" s="25" t="n"/>
      <c r="P157" s="26" t="n"/>
      <c r="Q157" s="24" t="inlineStr">
        <is>
          <t>THILF02109</t>
        </is>
      </c>
      <c r="R157" s="24" t="inlineStr">
        <is>
          <t>新北一</t>
        </is>
      </c>
      <c r="S157" s="24" t="inlineStr">
        <is>
          <t>湯家瑋</t>
        </is>
      </c>
      <c r="T157" s="24" t="n">
        <v>1</v>
      </c>
      <c r="U157" s="24" t="inlineStr">
        <is>
          <t>已完工</t>
        </is>
      </c>
      <c r="V157" s="24" t="inlineStr">
        <is>
          <t>2025-02-07 14:30:09</t>
        </is>
      </c>
      <c r="W157" s="24" t="inlineStr">
        <is>
          <t>2025-02-07 14:10:00</t>
        </is>
      </c>
      <c r="X157" s="199" t="n">
        <v>45695.60416666666</v>
      </c>
      <c r="Y157" s="24" t="n"/>
      <c r="Z157" s="24" t="n">
        <v>0.3</v>
      </c>
      <c r="AA157" s="24" t="n"/>
      <c r="AB157" s="24" t="inlineStr">
        <is>
          <t>到場處理</t>
        </is>
      </c>
      <c r="AC157" s="26" t="inlineStr">
        <is>
          <t>PMQ1</t>
        </is>
      </c>
      <c r="AD157" s="24" t="inlineStr">
        <is>
          <t>O</t>
        </is>
      </c>
      <c r="AE157" s="24" t="n"/>
      <c r="AF157" s="24" t="n"/>
      <c r="AG157" s="24" t="n"/>
      <c r="AH157" s="24" t="n"/>
      <c r="AI157" s="24" t="n"/>
      <c r="AJ157" s="24" t="n"/>
      <c r="AK157" s="24" t="inlineStr">
        <is>
          <t>O</t>
        </is>
      </c>
      <c r="AL157" s="304">
        <f>DATEVALUE(TEXT(I157, "yyyy/mm/dd"))</f>
        <v/>
      </c>
      <c r="AM157" s="108">
        <f>DATEVALUE(TEXT(X157, "yyyy/mm/dd"))</f>
        <v/>
      </c>
    </row>
    <row r="158" ht="21.6" customHeight="1" s="127">
      <c r="A158" s="21" t="n">
        <v>33</v>
      </c>
      <c r="B158" s="21" t="inlineStr">
        <is>
          <t>服務</t>
        </is>
      </c>
      <c r="C158" s="21" t="n">
        <v>2025020975</v>
      </c>
      <c r="D158" s="21" t="n"/>
      <c r="E158" s="21" t="n"/>
      <c r="F158" s="21" t="inlineStr">
        <is>
          <t>D087</t>
        </is>
      </c>
      <c r="G158" s="21" t="inlineStr">
        <is>
          <t>三重中興北</t>
        </is>
      </c>
      <c r="H158" s="21" t="inlineStr">
        <is>
          <t>新北市三重區</t>
        </is>
      </c>
      <c r="I158" s="21" t="n"/>
      <c r="J158" s="21" t="n"/>
      <c r="K158" s="21" t="n"/>
      <c r="L158" s="21" t="n"/>
      <c r="M158" s="22" t="n"/>
      <c r="N158" s="21" t="n"/>
      <c r="O158" s="22" t="n"/>
      <c r="P158" s="23" t="n"/>
      <c r="Q158" s="21" t="inlineStr">
        <is>
          <t>THILF0D087</t>
        </is>
      </c>
      <c r="R158" s="21" t="inlineStr">
        <is>
          <t>新北一</t>
        </is>
      </c>
      <c r="S158" s="21" t="inlineStr">
        <is>
          <t>吳宗鴻</t>
        </is>
      </c>
      <c r="T158" s="21" t="n">
        <v>1</v>
      </c>
      <c r="U158" s="21" t="inlineStr">
        <is>
          <t>已完工</t>
        </is>
      </c>
      <c r="V158" s="21" t="inlineStr">
        <is>
          <t>2025-02-07 14:41:59</t>
        </is>
      </c>
      <c r="W158" s="21" t="inlineStr">
        <is>
          <t>2025-02-07 14:20:00</t>
        </is>
      </c>
      <c r="X158" s="128" t="n">
        <v>45695.61180555556</v>
      </c>
      <c r="Y158" s="21" t="n"/>
      <c r="Z158" s="21" t="n">
        <v>0.4</v>
      </c>
      <c r="AA158" s="21" t="n"/>
      <c r="AB158" s="21" t="inlineStr">
        <is>
          <t>到場處理</t>
        </is>
      </c>
      <c r="AC158" s="23" t="inlineStr">
        <is>
          <t>PMQ1</t>
        </is>
      </c>
      <c r="AD158" s="21" t="inlineStr">
        <is>
          <t>O</t>
        </is>
      </c>
      <c r="AE158" s="21" t="n"/>
      <c r="AF158" s="21" t="n"/>
      <c r="AG158" s="21" t="n"/>
      <c r="AH158" s="21" t="n"/>
      <c r="AI158" s="21" t="n"/>
      <c r="AJ158" s="21" t="n"/>
      <c r="AK158" s="21" t="inlineStr">
        <is>
          <t>O</t>
        </is>
      </c>
      <c r="AL158" s="304">
        <f>DATEVALUE(TEXT(I158, "yyyy/mm/dd"))</f>
        <v/>
      </c>
      <c r="AM158" s="108">
        <f>DATEVALUE(TEXT(X158, "yyyy/mm/dd"))</f>
        <v/>
      </c>
    </row>
    <row r="159" ht="21.6" customHeight="1" s="127">
      <c r="A159" s="24" t="n">
        <v>34</v>
      </c>
      <c r="B159" s="24" t="inlineStr">
        <is>
          <t>服務</t>
        </is>
      </c>
      <c r="C159" s="24" t="n">
        <v>2025020977</v>
      </c>
      <c r="D159" s="24" t="n"/>
      <c r="E159" s="24" t="n"/>
      <c r="F159" s="24" t="n">
        <v>4208</v>
      </c>
      <c r="G159" s="24" t="inlineStr">
        <is>
          <t>新莊瓊泰店</t>
        </is>
      </c>
      <c r="H159" s="24" t="inlineStr">
        <is>
          <t>新北市新莊區</t>
        </is>
      </c>
      <c r="I159" s="24" t="n"/>
      <c r="J159" s="24" t="n"/>
      <c r="K159" s="24" t="n"/>
      <c r="L159" s="24" t="n"/>
      <c r="M159" s="25" t="n"/>
      <c r="N159" s="24" t="n"/>
      <c r="O159" s="25" t="n"/>
      <c r="P159" s="26" t="n"/>
      <c r="Q159" s="24" t="inlineStr">
        <is>
          <t>THILF04208</t>
        </is>
      </c>
      <c r="R159" s="24" t="inlineStr">
        <is>
          <t>新北一</t>
        </is>
      </c>
      <c r="S159" s="24" t="inlineStr">
        <is>
          <t>湯家瑋</t>
        </is>
      </c>
      <c r="T159" s="24" t="n">
        <v>1</v>
      </c>
      <c r="U159" s="24" t="inlineStr">
        <is>
          <t>已完工</t>
        </is>
      </c>
      <c r="V159" s="24" t="inlineStr">
        <is>
          <t>2025-02-07 14:50:45</t>
        </is>
      </c>
      <c r="W159" s="24" t="inlineStr">
        <is>
          <t>2025-02-07 14:35:00</t>
        </is>
      </c>
      <c r="X159" s="199" t="n">
        <v>45695.61805555555</v>
      </c>
      <c r="Y159" s="24" t="n"/>
      <c r="Z159" s="24" t="n">
        <v>0.3</v>
      </c>
      <c r="AA159" s="24" t="n"/>
      <c r="AB159" s="24" t="inlineStr">
        <is>
          <t>到場處理</t>
        </is>
      </c>
      <c r="AC159" s="26" t="inlineStr">
        <is>
          <t>PMQ1</t>
        </is>
      </c>
      <c r="AD159" s="24" t="inlineStr">
        <is>
          <t>O</t>
        </is>
      </c>
      <c r="AE159" s="24" t="n"/>
      <c r="AF159" s="24" t="n"/>
      <c r="AG159" s="24" t="n"/>
      <c r="AH159" s="24" t="n"/>
      <c r="AI159" s="24" t="n"/>
      <c r="AJ159" s="24" t="n"/>
      <c r="AK159" s="24" t="inlineStr">
        <is>
          <t>O</t>
        </is>
      </c>
      <c r="AL159" s="304">
        <f>DATEVALUE(TEXT(I159, "yyyy/mm/dd"))</f>
        <v/>
      </c>
      <c r="AM159" s="108">
        <f>DATEVALUE(TEXT(X159, "yyyy/mm/dd"))</f>
        <v/>
      </c>
    </row>
    <row r="160" ht="21.6" customHeight="1" s="127">
      <c r="A160" s="21" t="n">
        <v>35</v>
      </c>
      <c r="B160" s="21" t="inlineStr">
        <is>
          <t>服務</t>
        </is>
      </c>
      <c r="C160" s="21" t="n">
        <v>2025020981</v>
      </c>
      <c r="D160" s="21" t="n"/>
      <c r="E160" s="21" t="n"/>
      <c r="F160" s="21" t="inlineStr">
        <is>
          <t>D138</t>
        </is>
      </c>
      <c r="G160" s="21" t="inlineStr">
        <is>
          <t>三重中興北二</t>
        </is>
      </c>
      <c r="H160" s="21" t="inlineStr">
        <is>
          <t>新北市三重區</t>
        </is>
      </c>
      <c r="I160" s="21" t="n"/>
      <c r="J160" s="21" t="n"/>
      <c r="K160" s="21" t="n"/>
      <c r="L160" s="21" t="n"/>
      <c r="M160" s="22" t="n"/>
      <c r="N160" s="21" t="n"/>
      <c r="O160" s="22" t="n"/>
      <c r="P160" s="23" t="n"/>
      <c r="Q160" s="21" t="inlineStr">
        <is>
          <t>THILF0D138</t>
        </is>
      </c>
      <c r="R160" s="21" t="inlineStr">
        <is>
          <t>新北一</t>
        </is>
      </c>
      <c r="S160" s="21" t="inlineStr">
        <is>
          <t>吳宗鴻</t>
        </is>
      </c>
      <c r="T160" s="21" t="n">
        <v>1</v>
      </c>
      <c r="U160" s="21" t="inlineStr">
        <is>
          <t>已完工</t>
        </is>
      </c>
      <c r="V160" s="21" t="inlineStr">
        <is>
          <t>2025-02-07 15:08:38</t>
        </is>
      </c>
      <c r="W160" s="21" t="inlineStr">
        <is>
          <t>2025-02-07 14:50:00</t>
        </is>
      </c>
      <c r="X160" s="128" t="n">
        <v>45695.63055555556</v>
      </c>
      <c r="Y160" s="21" t="n"/>
      <c r="Z160" s="21" t="n">
        <v>0.3</v>
      </c>
      <c r="AA160" s="21" t="n"/>
      <c r="AB160" s="21" t="inlineStr">
        <is>
          <t>到場處理</t>
        </is>
      </c>
      <c r="AC160" s="23" t="inlineStr">
        <is>
          <t>PMQ1</t>
        </is>
      </c>
      <c r="AD160" s="21" t="inlineStr">
        <is>
          <t>O</t>
        </is>
      </c>
      <c r="AE160" s="21" t="n"/>
      <c r="AF160" s="21" t="n"/>
      <c r="AG160" s="21" t="n"/>
      <c r="AH160" s="21" t="n"/>
      <c r="AI160" s="21" t="n"/>
      <c r="AJ160" s="21" t="n"/>
      <c r="AK160" s="21" t="inlineStr">
        <is>
          <t>O</t>
        </is>
      </c>
      <c r="AL160" s="304">
        <f>DATEVALUE(TEXT(I160, "yyyy/mm/dd"))</f>
        <v/>
      </c>
      <c r="AM160" s="108">
        <f>DATEVALUE(TEXT(X160, "yyyy/mm/dd"))</f>
        <v/>
      </c>
    </row>
    <row r="161" ht="21.6" customHeight="1" s="127">
      <c r="A161" s="24" t="n">
        <v>36</v>
      </c>
      <c r="B161" s="24" t="inlineStr">
        <is>
          <t>服務</t>
        </is>
      </c>
      <c r="C161" s="24" t="n">
        <v>2025020983</v>
      </c>
      <c r="D161" s="24" t="n"/>
      <c r="E161" s="24" t="n"/>
      <c r="F161" s="24" t="n">
        <v>2743</v>
      </c>
      <c r="G161" s="24" t="inlineStr">
        <is>
          <t>新莊豐年店</t>
        </is>
      </c>
      <c r="H161" s="24" t="inlineStr">
        <is>
          <t>新北市新莊區</t>
        </is>
      </c>
      <c r="I161" s="24" t="n"/>
      <c r="J161" s="24" t="n"/>
      <c r="K161" s="24" t="n"/>
      <c r="L161" s="24" t="n"/>
      <c r="M161" s="25" t="n"/>
      <c r="N161" s="24" t="n"/>
      <c r="O161" s="25" t="n"/>
      <c r="P161" s="26" t="n"/>
      <c r="Q161" s="24" t="inlineStr">
        <is>
          <t>THILF02743</t>
        </is>
      </c>
      <c r="R161" s="24" t="inlineStr">
        <is>
          <t>新北一</t>
        </is>
      </c>
      <c r="S161" s="24" t="inlineStr">
        <is>
          <t>湯家瑋</t>
        </is>
      </c>
      <c r="T161" s="24" t="n">
        <v>1</v>
      </c>
      <c r="U161" s="24" t="inlineStr">
        <is>
          <t>已完工</t>
        </is>
      </c>
      <c r="V161" s="24" t="inlineStr">
        <is>
          <t>2025-02-07 15:15:26</t>
        </is>
      </c>
      <c r="W161" s="24" t="inlineStr">
        <is>
          <t>2025-02-07 14:55:00</t>
        </is>
      </c>
      <c r="X161" s="199" t="n">
        <v>45695.63541666666</v>
      </c>
      <c r="Y161" s="24" t="n"/>
      <c r="Z161" s="24" t="n">
        <v>0.3</v>
      </c>
      <c r="AA161" s="24" t="n"/>
      <c r="AB161" s="24" t="inlineStr">
        <is>
          <t>到場處理</t>
        </is>
      </c>
      <c r="AC161" s="26" t="inlineStr">
        <is>
          <t>PMQ1</t>
        </is>
      </c>
      <c r="AD161" s="24" t="inlineStr">
        <is>
          <t>O</t>
        </is>
      </c>
      <c r="AE161" s="24" t="n"/>
      <c r="AF161" s="24" t="n"/>
      <c r="AG161" s="24" t="n"/>
      <c r="AH161" s="24" t="n"/>
      <c r="AI161" s="24" t="n"/>
      <c r="AJ161" s="24" t="n"/>
      <c r="AK161" s="24" t="inlineStr">
        <is>
          <t>O</t>
        </is>
      </c>
      <c r="AL161" s="304">
        <f>DATEVALUE(TEXT(I161, "yyyy/mm/dd"))</f>
        <v/>
      </c>
      <c r="AM161" s="108">
        <f>DATEVALUE(TEXT(X161, "yyyy/mm/dd"))</f>
        <v/>
      </c>
    </row>
    <row r="162" ht="21.6" customHeight="1" s="127">
      <c r="A162" s="21" t="n">
        <v>37</v>
      </c>
      <c r="B162" s="21" t="inlineStr">
        <is>
          <t>服務</t>
        </is>
      </c>
      <c r="C162" s="21" t="n">
        <v>2025020993</v>
      </c>
      <c r="D162" s="21" t="n"/>
      <c r="E162" s="21" t="n"/>
      <c r="F162" s="21" t="n">
        <v>3785</v>
      </c>
      <c r="G162" s="21" t="inlineStr">
        <is>
          <t>北縣莊榮店</t>
        </is>
      </c>
      <c r="H162" s="21" t="inlineStr">
        <is>
          <t>新北市新莊區</t>
        </is>
      </c>
      <c r="I162" s="21" t="n"/>
      <c r="J162" s="21" t="n"/>
      <c r="K162" s="21" t="n"/>
      <c r="L162" s="21" t="n"/>
      <c r="M162" s="22" t="n"/>
      <c r="N162" s="21" t="n"/>
      <c r="O162" s="22" t="n"/>
      <c r="P162" s="23" t="n"/>
      <c r="Q162" s="21" t="inlineStr">
        <is>
          <t>THILF03785</t>
        </is>
      </c>
      <c r="R162" s="21" t="inlineStr">
        <is>
          <t>新北一</t>
        </is>
      </c>
      <c r="S162" s="21" t="inlineStr">
        <is>
          <t>湯家瑋</t>
        </is>
      </c>
      <c r="T162" s="21" t="n">
        <v>1</v>
      </c>
      <c r="U162" s="21" t="inlineStr">
        <is>
          <t>已完工</t>
        </is>
      </c>
      <c r="V162" s="21" t="inlineStr">
        <is>
          <t>2025-02-07 15:40:18</t>
        </is>
      </c>
      <c r="W162" s="21" t="inlineStr">
        <is>
          <t>2025-02-07 15:20:00</t>
        </is>
      </c>
      <c r="X162" s="128" t="n">
        <v>45695.65277777778</v>
      </c>
      <c r="Y162" s="21" t="n"/>
      <c r="Z162" s="21" t="n">
        <v>0.3</v>
      </c>
      <c r="AA162" s="21" t="n"/>
      <c r="AB162" s="21" t="inlineStr">
        <is>
          <t>到場處理</t>
        </is>
      </c>
      <c r="AC162" s="23" t="inlineStr">
        <is>
          <t>PMQ1</t>
        </is>
      </c>
      <c r="AD162" s="21" t="inlineStr">
        <is>
          <t>O</t>
        </is>
      </c>
      <c r="AE162" s="21" t="n"/>
      <c r="AF162" s="21" t="n"/>
      <c r="AG162" s="21" t="n"/>
      <c r="AH162" s="21" t="n"/>
      <c r="AI162" s="21" t="n"/>
      <c r="AJ162" s="21" t="n"/>
      <c r="AK162" s="21" t="inlineStr">
        <is>
          <t>O</t>
        </is>
      </c>
      <c r="AL162" s="304">
        <f>DATEVALUE(TEXT(I162, "yyyy/mm/dd"))</f>
        <v/>
      </c>
      <c r="AM162" s="108">
        <f>DATEVALUE(TEXT(X162, "yyyy/mm/dd"))</f>
        <v/>
      </c>
    </row>
    <row r="163" ht="21.6" customHeight="1" s="127">
      <c r="A163" s="24" t="n">
        <v>38</v>
      </c>
      <c r="B163" s="24" t="inlineStr">
        <is>
          <t>服務</t>
        </is>
      </c>
      <c r="C163" s="24" t="n">
        <v>2025020998</v>
      </c>
      <c r="D163" s="24" t="n"/>
      <c r="E163" s="24" t="n"/>
      <c r="F163" s="24" t="n">
        <v>4698</v>
      </c>
      <c r="G163" s="24" t="inlineStr">
        <is>
          <t>三重頂崁店</t>
        </is>
      </c>
      <c r="H163" s="24" t="inlineStr">
        <is>
          <t>新北市三重區</t>
        </is>
      </c>
      <c r="I163" s="24" t="n"/>
      <c r="J163" s="24" t="n"/>
      <c r="K163" s="24" t="n"/>
      <c r="L163" s="24" t="n"/>
      <c r="M163" s="25" t="n"/>
      <c r="N163" s="24" t="n"/>
      <c r="O163" s="25" t="n"/>
      <c r="P163" s="26" t="n"/>
      <c r="Q163" s="24" t="inlineStr">
        <is>
          <t>THILF04698</t>
        </is>
      </c>
      <c r="R163" s="24" t="inlineStr">
        <is>
          <t>新北一</t>
        </is>
      </c>
      <c r="S163" s="24" t="inlineStr">
        <is>
          <t>吳宗鴻</t>
        </is>
      </c>
      <c r="T163" s="24" t="n">
        <v>1</v>
      </c>
      <c r="U163" s="24" t="inlineStr">
        <is>
          <t>已完工</t>
        </is>
      </c>
      <c r="V163" s="24" t="inlineStr">
        <is>
          <t>2025-02-07 16:04:51</t>
        </is>
      </c>
      <c r="W163" s="24" t="inlineStr">
        <is>
          <t>2025-02-07 15:45:00</t>
        </is>
      </c>
      <c r="X163" s="199" t="n">
        <v>45695.66944444444</v>
      </c>
      <c r="Y163" s="24" t="n"/>
      <c r="Z163" s="24" t="n">
        <v>0.3</v>
      </c>
      <c r="AA163" s="24" t="n"/>
      <c r="AB163" s="24" t="inlineStr">
        <is>
          <t>到場處理</t>
        </is>
      </c>
      <c r="AC163" s="26" t="inlineStr">
        <is>
          <t>PMQ1</t>
        </is>
      </c>
      <c r="AD163" s="24" t="inlineStr">
        <is>
          <t>O</t>
        </is>
      </c>
      <c r="AE163" s="24" t="n"/>
      <c r="AF163" s="24" t="n"/>
      <c r="AG163" s="24" t="n"/>
      <c r="AH163" s="24" t="n"/>
      <c r="AI163" s="24" t="n"/>
      <c r="AJ163" s="24" t="n"/>
      <c r="AK163" s="24" t="inlineStr">
        <is>
          <t>O</t>
        </is>
      </c>
      <c r="AL163" s="304">
        <f>DATEVALUE(TEXT(I163, "yyyy/mm/dd"))</f>
        <v/>
      </c>
      <c r="AM163" s="108">
        <f>DATEVALUE(TEXT(X163, "yyyy/mm/dd"))</f>
        <v/>
      </c>
    </row>
    <row r="164" ht="21.6" customHeight="1" s="127">
      <c r="A164" s="21" t="n">
        <v>39</v>
      </c>
      <c r="B164" s="21" t="inlineStr">
        <is>
          <t>維修</t>
        </is>
      </c>
      <c r="C164" s="21" t="n">
        <v>2025021030</v>
      </c>
      <c r="D164" s="21" t="inlineStr">
        <is>
          <t>13921114020701</t>
        </is>
      </c>
      <c r="E164" s="21" t="inlineStr">
        <is>
          <t>一般件</t>
        </is>
      </c>
      <c r="F164" s="21" t="n">
        <v>3921</v>
      </c>
      <c r="G164" s="21" t="inlineStr">
        <is>
          <t>五股福鑫店</t>
        </is>
      </c>
      <c r="H164" s="21" t="inlineStr">
        <is>
          <t>新北市五股區</t>
        </is>
      </c>
      <c r="I164" s="21" t="inlineStr">
        <is>
          <t>2025-02-07 19:52:46</t>
        </is>
      </c>
      <c r="J164" s="21" t="inlineStr">
        <is>
          <t>星期五</t>
        </is>
      </c>
      <c r="K164" s="21" t="inlineStr">
        <is>
          <t>夜間</t>
        </is>
      </c>
      <c r="L164" s="21" t="inlineStr">
        <is>
          <t>HL59</t>
        </is>
      </c>
      <c r="M164" s="22" t="inlineStr">
        <is>
          <t>HL-LIFE-ET熱感機T70II</t>
        </is>
      </c>
      <c r="N164" s="21" t="n">
        <v>5903</v>
      </c>
      <c r="O164" s="22" t="inlineStr">
        <is>
          <t>無反應，不會轉動</t>
        </is>
      </c>
      <c r="P164" s="23" t="inlineStr">
        <is>
          <t>門市反應MMK熱感機(T70II)出紙口的前蓋板無法關起來，整個卡住，調整後也無法推回去，需請台芝入店協助</t>
        </is>
      </c>
      <c r="Q164" s="21" t="inlineStr">
        <is>
          <t>THILF03921</t>
        </is>
      </c>
      <c r="R164" s="21" t="inlineStr">
        <is>
          <t>新北一</t>
        </is>
      </c>
      <c r="S164" s="21" t="inlineStr">
        <is>
          <t>湯家瑋</t>
        </is>
      </c>
      <c r="T164" s="21" t="n">
        <v>1</v>
      </c>
      <c r="U164" s="21" t="inlineStr">
        <is>
          <t>已完工</t>
        </is>
      </c>
      <c r="V164" s="21" t="inlineStr">
        <is>
          <t>2025-02-07 19:56:55</t>
        </is>
      </c>
      <c r="W164" s="21" t="inlineStr">
        <is>
          <t>2025-02-08 11:00:00</t>
        </is>
      </c>
      <c r="X164" s="128" t="n">
        <v>45696.49861111111</v>
      </c>
      <c r="Y164" s="21" t="inlineStr">
        <is>
          <t>2025-02-08 23:56:00</t>
        </is>
      </c>
      <c r="Z164" s="21" t="n">
        <v>1</v>
      </c>
      <c r="AA164" s="21" t="n"/>
      <c r="AB164" s="21" t="inlineStr">
        <is>
          <t>到場處理</t>
        </is>
      </c>
      <c r="AC164" s="23" t="inlineStr">
        <is>
          <t>清潔切刀 齒輪</t>
        </is>
      </c>
      <c r="AD164" s="21" t="n"/>
      <c r="AE164" s="21" t="n"/>
      <c r="AF164" s="21" t="n"/>
      <c r="AG164" s="21" t="n"/>
      <c r="AH164" s="21" t="n"/>
      <c r="AI164" s="21" t="n"/>
      <c r="AJ164" s="21" t="n"/>
      <c r="AK164" s="21" t="inlineStr">
        <is>
          <t>O</t>
        </is>
      </c>
      <c r="AL164" s="304">
        <f>DATEVALUE(TEXT(I164, "yyyy/mm/dd"))</f>
        <v/>
      </c>
      <c r="AM164" s="108">
        <f>DATEVALUE(TEXT(X164, "yyyy/mm/dd"))</f>
        <v/>
      </c>
    </row>
    <row r="165" ht="21.6" customHeight="1" s="127">
      <c r="A165" s="24" t="n">
        <v>40</v>
      </c>
      <c r="B165" s="24" t="inlineStr">
        <is>
          <t>維修</t>
        </is>
      </c>
      <c r="C165" s="24" t="n">
        <v>2025021089</v>
      </c>
      <c r="D165" s="24" t="inlineStr">
        <is>
          <t>E4005114020801</t>
        </is>
      </c>
      <c r="E165" s="24" t="inlineStr">
        <is>
          <t>一般件</t>
        </is>
      </c>
      <c r="F165" s="24" t="n">
        <v>4005</v>
      </c>
      <c r="G165" s="24" t="inlineStr">
        <is>
          <t>新莊雙鳳店</t>
        </is>
      </c>
      <c r="H165" s="24" t="inlineStr">
        <is>
          <t>新北市新莊區</t>
        </is>
      </c>
      <c r="I165" s="24" t="inlineStr">
        <is>
          <t>2025-02-08 11:37:48</t>
        </is>
      </c>
      <c r="J165" s="24" t="inlineStr">
        <is>
          <t>星期六</t>
        </is>
      </c>
      <c r="K165" s="24" t="inlineStr">
        <is>
          <t>上午</t>
        </is>
      </c>
      <c r="L165" s="24" t="inlineStr">
        <is>
          <t>HL59</t>
        </is>
      </c>
      <c r="M165" s="25" t="inlineStr">
        <is>
          <t>HL-LIFE-ET熱感機T70II</t>
        </is>
      </c>
      <c r="N165" s="24" t="n">
        <v>5901</v>
      </c>
      <c r="O165" s="25" t="inlineStr">
        <is>
          <t>切刀卡紙，切紙不正常</t>
        </is>
      </c>
      <c r="P165" s="26" t="inlineStr">
        <is>
          <t>門市反應LIFEET熱感機T70II列印出來的小白單會卡紙，門市需把紙捲重裝才可正常使用，使用一段時間後，又會發生此狀況...需請台芝協助(一直卡紙，出紙不順)</t>
        </is>
      </c>
      <c r="Q165" s="24" t="inlineStr">
        <is>
          <t>THILF04005</t>
        </is>
      </c>
      <c r="R165" s="24" t="inlineStr">
        <is>
          <t>新北一</t>
        </is>
      </c>
      <c r="S165" s="24" t="inlineStr">
        <is>
          <t>湯家瑋</t>
        </is>
      </c>
      <c r="T165" s="24" t="n">
        <v>1</v>
      </c>
      <c r="U165" s="24" t="inlineStr">
        <is>
          <t>已完工</t>
        </is>
      </c>
      <c r="V165" s="24" t="inlineStr">
        <is>
          <t>2025-02-08 11:39:54</t>
        </is>
      </c>
      <c r="W165" s="24" t="inlineStr">
        <is>
          <t>2025-02-08 14:30:00</t>
        </is>
      </c>
      <c r="X165" s="199" t="n">
        <v>45696.63541666666</v>
      </c>
      <c r="Y165" s="24" t="inlineStr">
        <is>
          <t>2025-02-10 15:39:00</t>
        </is>
      </c>
      <c r="Z165" s="24" t="n">
        <v>0.8</v>
      </c>
      <c r="AA165" s="24" t="n"/>
      <c r="AB165" s="24" t="inlineStr">
        <is>
          <t>到場處理</t>
        </is>
      </c>
      <c r="AC165" s="26" t="inlineStr">
        <is>
          <t>清潔切刀齒輪</t>
        </is>
      </c>
      <c r="AD165" s="24" t="n"/>
      <c r="AE165" s="24" t="n"/>
      <c r="AF165" s="24" t="n"/>
      <c r="AG165" s="24" t="n"/>
      <c r="AH165" s="24" t="n"/>
      <c r="AI165" s="24" t="n"/>
      <c r="AJ165" s="24" t="n"/>
      <c r="AK165" s="24" t="inlineStr">
        <is>
          <t>O</t>
        </is>
      </c>
      <c r="AL165" s="304">
        <f>DATEVALUE(TEXT(I165, "yyyy/mm/dd"))</f>
        <v/>
      </c>
      <c r="AM165" s="108">
        <f>DATEVALUE(TEXT(X165, "yyyy/mm/dd"))</f>
        <v/>
      </c>
    </row>
    <row r="166" ht="21.6" customHeight="1" s="127">
      <c r="A166" s="21" t="n">
        <v>41</v>
      </c>
      <c r="B166" s="21" t="inlineStr">
        <is>
          <t>維修</t>
        </is>
      </c>
      <c r="C166" s="21" t="n">
        <v>2025021109</v>
      </c>
      <c r="D166" s="21" t="inlineStr">
        <is>
          <t>14167114020801</t>
        </is>
      </c>
      <c r="E166" s="21" t="inlineStr">
        <is>
          <t>一般件</t>
        </is>
      </c>
      <c r="F166" s="21" t="n">
        <v>4167</v>
      </c>
      <c r="G166" s="21" t="inlineStr">
        <is>
          <t>板橋松翠店</t>
        </is>
      </c>
      <c r="H166" s="21" t="inlineStr">
        <is>
          <t>新北市板橋區</t>
        </is>
      </c>
      <c r="I166" s="21" t="inlineStr">
        <is>
          <t>2025-02-08 14:36:21</t>
        </is>
      </c>
      <c r="J166" s="21" t="inlineStr">
        <is>
          <t>星期六</t>
        </is>
      </c>
      <c r="K166" s="21" t="inlineStr">
        <is>
          <t>下午</t>
        </is>
      </c>
      <c r="L166" s="21" t="inlineStr">
        <is>
          <t>HL23</t>
        </is>
      </c>
      <c r="M166" s="22" t="inlineStr">
        <is>
          <t>HL-TM主機</t>
        </is>
      </c>
      <c r="N166" s="21" t="n">
        <v>2307</v>
      </c>
      <c r="O166" s="22" t="inlineStr">
        <is>
          <t>觸控不良(游標偏移)</t>
        </is>
      </c>
      <c r="P166" s="23" t="inlineStr">
        <is>
          <t>門市告知TM2(TCX800)觸控感應不靈敏都需要點擊多次，確認無貼透明塑膠墊及文宣，已嘗試執行觸控校正仍無改善..請台芝到店協助</t>
        </is>
      </c>
      <c r="Q166" s="21" t="inlineStr">
        <is>
          <t>THILF04167</t>
        </is>
      </c>
      <c r="R166" s="21" t="inlineStr">
        <is>
          <t>新北一</t>
        </is>
      </c>
      <c r="S166" s="21" t="inlineStr">
        <is>
          <t>狄澤洋</t>
        </is>
      </c>
      <c r="T166" s="21" t="n">
        <v>1</v>
      </c>
      <c r="U166" s="21" t="inlineStr">
        <is>
          <t>已完工</t>
        </is>
      </c>
      <c r="V166" s="21" t="inlineStr">
        <is>
          <t>2025-02-08 14:37:32</t>
        </is>
      </c>
      <c r="W166" s="21" t="inlineStr">
        <is>
          <t>2025-02-10 14:40:00</t>
        </is>
      </c>
      <c r="X166" s="128" t="n">
        <v>45698.70138888889</v>
      </c>
      <c r="Y166" s="21" t="inlineStr">
        <is>
          <t>2025-02-10 18:37:00</t>
        </is>
      </c>
      <c r="Z166" s="21" t="n">
        <v>2.2</v>
      </c>
      <c r="AA166" s="21" t="n"/>
      <c r="AB166" s="21" t="inlineStr">
        <is>
          <t>到場處理</t>
        </is>
      </c>
      <c r="AC166" s="23" t="inlineStr">
        <is>
          <t>更換TM2-1、2顆硬碟，有備份還原
TM-TCx800 = S0902.42.0</t>
        </is>
      </c>
      <c r="AD166" s="21" t="n"/>
      <c r="AE166" s="21" t="n"/>
      <c r="AF166" s="21" t="n"/>
      <c r="AG166" s="21" t="n"/>
      <c r="AH166" s="21" t="n"/>
      <c r="AI166" s="21" t="n"/>
      <c r="AJ166" s="21" t="n"/>
      <c r="AK166" s="21" t="inlineStr">
        <is>
          <t>O</t>
        </is>
      </c>
      <c r="AL166" s="304">
        <f>DATEVALUE(TEXT(I166, "yyyy/mm/dd"))</f>
        <v/>
      </c>
      <c r="AM166" s="108">
        <f>DATEVALUE(TEXT(X166, "yyyy/mm/dd"))</f>
        <v/>
      </c>
    </row>
    <row r="167" ht="21.6" customHeight="1" s="127">
      <c r="A167" s="24" t="n">
        <v>42</v>
      </c>
      <c r="B167" s="24" t="inlineStr">
        <is>
          <t>維修</t>
        </is>
      </c>
      <c r="C167" s="24" t="n">
        <v>2025021120</v>
      </c>
      <c r="D167" s="24" t="inlineStr">
        <is>
          <t>E4856114020901</t>
        </is>
      </c>
      <c r="E167" s="24" t="inlineStr">
        <is>
          <t>一般件</t>
        </is>
      </c>
      <c r="F167" s="24" t="n">
        <v>4856</v>
      </c>
      <c r="G167" s="24" t="inlineStr">
        <is>
          <t>新莊小胖店</t>
        </is>
      </c>
      <c r="H167" s="24" t="inlineStr">
        <is>
          <t>新北市新莊區</t>
        </is>
      </c>
      <c r="I167" s="24" t="inlineStr">
        <is>
          <t>2025-02-09 00:39:13</t>
        </is>
      </c>
      <c r="J167" s="24" t="inlineStr">
        <is>
          <t>星期日</t>
        </is>
      </c>
      <c r="K167" s="24" t="inlineStr">
        <is>
          <t>凌晨</t>
        </is>
      </c>
      <c r="L167" s="24" t="inlineStr">
        <is>
          <t>HLD3</t>
        </is>
      </c>
      <c r="M167" s="25" t="inlineStr">
        <is>
          <t>HL-熱感發票機</t>
        </is>
      </c>
      <c r="N167" s="24" t="inlineStr">
        <is>
          <t>D305</t>
        </is>
      </c>
      <c r="O167" s="25" t="inlineStr">
        <is>
          <t>無電源反應、無法開機</t>
        </is>
      </c>
      <c r="P167" s="26" t="inlineStr">
        <is>
          <t>門市反應TM2熱感發票機(BSC-10)無電源反應，已嘗試重新拔插設備後方線路仍異常..請台芝到店協助(發票沒有反應)</t>
        </is>
      </c>
      <c r="Q167" s="24" t="inlineStr">
        <is>
          <t>THILF04856</t>
        </is>
      </c>
      <c r="R167" s="24" t="inlineStr">
        <is>
          <t>新北一</t>
        </is>
      </c>
      <c r="S167" s="24" t="inlineStr">
        <is>
          <t>湯家瑋</t>
        </is>
      </c>
      <c r="T167" s="24" t="n">
        <v>1</v>
      </c>
      <c r="U167" s="24" t="inlineStr">
        <is>
          <t>已完工</t>
        </is>
      </c>
      <c r="V167" s="24" t="inlineStr">
        <is>
          <t>2025-02-09 09:01:30</t>
        </is>
      </c>
      <c r="W167" s="24" t="inlineStr">
        <is>
          <t>2025-02-10 11:30:00</t>
        </is>
      </c>
      <c r="X167" s="199" t="n">
        <v>45698.52430555555</v>
      </c>
      <c r="Y167" s="24" t="inlineStr">
        <is>
          <t>2025-02-11 13:00:00</t>
        </is>
      </c>
      <c r="Z167" s="24" t="n">
        <v>1.1</v>
      </c>
      <c r="AA167" s="24" t="n"/>
      <c r="AB167" s="24" t="inlineStr">
        <is>
          <t>到場處理</t>
        </is>
      </c>
      <c r="AC167" s="26" t="inlineStr">
        <is>
          <t>更換發票機
換上8155003028
換下8155001145</t>
        </is>
      </c>
      <c r="AD167" s="24" t="n"/>
      <c r="AE167" s="24" t="n"/>
      <c r="AF167" s="24" t="n"/>
      <c r="AG167" s="24" t="n"/>
      <c r="AH167" s="24" t="n"/>
      <c r="AI167" s="24" t="n"/>
      <c r="AJ167" s="24" t="n"/>
      <c r="AK167" s="24" t="inlineStr">
        <is>
          <t>O</t>
        </is>
      </c>
      <c r="AL167" s="304">
        <f>DATEVALUE(TEXT(I167, "yyyy/mm/dd"))</f>
        <v/>
      </c>
      <c r="AM167" s="108">
        <f>DATEVALUE(TEXT(X167, "yyyy/mm/dd"))</f>
        <v/>
      </c>
    </row>
    <row r="168" ht="21.6" customHeight="1" s="127">
      <c r="A168" s="21" t="n">
        <v>43</v>
      </c>
      <c r="B168" s="21" t="inlineStr">
        <is>
          <t>維修</t>
        </is>
      </c>
      <c r="C168" s="21" t="n">
        <v>2025021173</v>
      </c>
      <c r="D168" s="21" t="inlineStr">
        <is>
          <t>13183114021001</t>
        </is>
      </c>
      <c r="E168" s="21" t="inlineStr">
        <is>
          <t>急修件</t>
        </is>
      </c>
      <c r="F168" s="21" t="n">
        <v>3183</v>
      </c>
      <c r="G168" s="21" t="inlineStr">
        <is>
          <t>北縣板好店</t>
        </is>
      </c>
      <c r="H168" s="21" t="inlineStr">
        <is>
          <t>新北市板橋區</t>
        </is>
      </c>
      <c r="I168" s="21" t="inlineStr">
        <is>
          <t>2025-02-10 10:34:34</t>
        </is>
      </c>
      <c r="J168" s="21" t="inlineStr">
        <is>
          <t>星期一</t>
        </is>
      </c>
      <c r="K168" s="21" t="inlineStr">
        <is>
          <t>上午</t>
        </is>
      </c>
      <c r="L168" s="21" t="inlineStr">
        <is>
          <t>HL24</t>
        </is>
      </c>
      <c r="M168" s="22" t="inlineStr">
        <is>
          <t>HL-SC主機</t>
        </is>
      </c>
      <c r="N168" s="21" t="n">
        <v>2405</v>
      </c>
      <c r="O168" s="22" t="inlineStr">
        <is>
          <t>檔案損毀(更換硬碟)</t>
        </is>
      </c>
      <c r="P168" s="23" t="inlineStr">
        <is>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is>
      </c>
      <c r="Q168" s="21" t="inlineStr">
        <is>
          <t>THILF03183</t>
        </is>
      </c>
      <c r="R168" s="21" t="inlineStr">
        <is>
          <t>新北一</t>
        </is>
      </c>
      <c r="S168" s="21" t="inlineStr">
        <is>
          <t>狄澤洋</t>
        </is>
      </c>
      <c r="T168" s="21" t="n">
        <v>1</v>
      </c>
      <c r="U168" s="21" t="inlineStr">
        <is>
          <t>已完工</t>
        </is>
      </c>
      <c r="V168" s="21" t="inlineStr">
        <is>
          <t>2025-02-10 10:39:05</t>
        </is>
      </c>
      <c r="W168" s="21" t="inlineStr">
        <is>
          <t>2025-02-10 13:00:00</t>
        </is>
      </c>
      <c r="X168" s="128" t="n">
        <v>45698.60416666666</v>
      </c>
      <c r="Y168" s="21" t="inlineStr">
        <is>
          <t>2025-02-10 16:39:00</t>
        </is>
      </c>
      <c r="Z168" s="21" t="n">
        <v>1.5</v>
      </c>
      <c r="AA168" s="21" t="n"/>
      <c r="AB168" s="21" t="inlineStr">
        <is>
          <t>到場處理</t>
        </is>
      </c>
      <c r="AC168" s="23" t="inlineStr">
        <is>
          <t>更換SC1,2硬碟，無備份還原
SC = 20241017
SC_Slave = 20241017</t>
        </is>
      </c>
      <c r="AD168" s="21" t="n"/>
      <c r="AE168" s="21" t="n"/>
      <c r="AF168" s="21" t="n"/>
      <c r="AG168" s="21" t="n"/>
      <c r="AH168" s="21" t="n"/>
      <c r="AI168" s="21" t="n"/>
      <c r="AJ168" s="21" t="n"/>
      <c r="AK168" s="21" t="inlineStr">
        <is>
          <t>O</t>
        </is>
      </c>
      <c r="AL168" s="304">
        <f>DATEVALUE(TEXT(I168, "yyyy/mm/dd"))</f>
        <v/>
      </c>
      <c r="AM168" s="108">
        <f>DATEVALUE(TEXT(X168, "yyyy/mm/dd"))</f>
        <v/>
      </c>
    </row>
    <row r="169" ht="21.6" customHeight="1" s="127">
      <c r="A169" s="24" t="n">
        <v>44</v>
      </c>
      <c r="B169" s="24" t="inlineStr">
        <is>
          <t>服務</t>
        </is>
      </c>
      <c r="C169" s="24" t="n">
        <v>2025021255</v>
      </c>
      <c r="D169" s="24" t="n"/>
      <c r="E169" s="24" t="n"/>
      <c r="F169" s="24" t="n">
        <v>3183</v>
      </c>
      <c r="G169" s="24" t="inlineStr">
        <is>
          <t>北縣板好店</t>
        </is>
      </c>
      <c r="H169" s="24" t="inlineStr">
        <is>
          <t>新北市板橋區</t>
        </is>
      </c>
      <c r="I169" s="24" t="n"/>
      <c r="J169" s="24" t="n"/>
      <c r="K169" s="24" t="n"/>
      <c r="L169" s="24" t="n"/>
      <c r="M169" s="25" t="n"/>
      <c r="N169" s="24" t="n"/>
      <c r="O169" s="25" t="n"/>
      <c r="P169" s="26" t="n"/>
      <c r="Q169" s="24" t="inlineStr">
        <is>
          <t>THILF03183</t>
        </is>
      </c>
      <c r="R169" s="24" t="inlineStr">
        <is>
          <t>新北一</t>
        </is>
      </c>
      <c r="S169" s="24" t="inlineStr">
        <is>
          <t>狄澤洋</t>
        </is>
      </c>
      <c r="T169" s="24" t="n">
        <v>1</v>
      </c>
      <c r="U169" s="24" t="inlineStr">
        <is>
          <t>已完工</t>
        </is>
      </c>
      <c r="V169" s="24" t="inlineStr">
        <is>
          <t>2025-02-10 14:33:08</t>
        </is>
      </c>
      <c r="W169" s="24" t="inlineStr">
        <is>
          <t>2025-02-10 14:15:00</t>
        </is>
      </c>
      <c r="X169" s="199" t="n">
        <v>45698.60416666666</v>
      </c>
      <c r="Y169" s="24" t="n"/>
      <c r="Z169" s="24" t="n">
        <v>0.3</v>
      </c>
      <c r="AA169" s="24" t="n"/>
      <c r="AB169" s="24" t="inlineStr">
        <is>
          <t>到場處理</t>
        </is>
      </c>
      <c r="AC169" s="26" t="inlineStr">
        <is>
          <t>PMQ1</t>
        </is>
      </c>
      <c r="AD169" s="24" t="inlineStr">
        <is>
          <t>O</t>
        </is>
      </c>
      <c r="AE169" s="24" t="n"/>
      <c r="AF169" s="24" t="n"/>
      <c r="AG169" s="24" t="n"/>
      <c r="AH169" s="24" t="n"/>
      <c r="AI169" s="24" t="n"/>
      <c r="AJ169" s="24" t="n"/>
      <c r="AK169" s="24" t="inlineStr">
        <is>
          <t>O</t>
        </is>
      </c>
      <c r="AL169" s="304">
        <f>DATEVALUE(TEXT(I169, "yyyy/mm/dd"))</f>
        <v/>
      </c>
      <c r="AM169" s="108">
        <f>DATEVALUE(TEXT(X169, "yyyy/mm/dd"))</f>
        <v/>
      </c>
    </row>
    <row r="170" ht="21.6" customHeight="1" s="127">
      <c r="A170" s="21" t="n">
        <v>45</v>
      </c>
      <c r="B170" s="21" t="inlineStr">
        <is>
          <t>服務</t>
        </is>
      </c>
      <c r="C170" s="21" t="n">
        <v>2025021288</v>
      </c>
      <c r="D170" s="21" t="n"/>
      <c r="E170" s="21" t="n"/>
      <c r="F170" s="21" t="n">
        <v>4167</v>
      </c>
      <c r="G170" s="21" t="inlineStr">
        <is>
          <t>板橋松翠店</t>
        </is>
      </c>
      <c r="H170" s="21" t="inlineStr">
        <is>
          <t>新北市板橋區</t>
        </is>
      </c>
      <c r="I170" s="21" t="n"/>
      <c r="J170" s="21" t="n"/>
      <c r="K170" s="21" t="n"/>
      <c r="L170" s="21" t="n"/>
      <c r="M170" s="22" t="n"/>
      <c r="N170" s="21" t="n"/>
      <c r="O170" s="22" t="n"/>
      <c r="P170" s="23" t="n"/>
      <c r="Q170" s="21" t="inlineStr">
        <is>
          <t>THILF04167</t>
        </is>
      </c>
      <c r="R170" s="21" t="inlineStr">
        <is>
          <t>新北一</t>
        </is>
      </c>
      <c r="S170" s="21" t="inlineStr">
        <is>
          <t>狄澤洋</t>
        </is>
      </c>
      <c r="T170" s="21" t="n">
        <v>1</v>
      </c>
      <c r="U170" s="21" t="inlineStr">
        <is>
          <t>已完工</t>
        </is>
      </c>
      <c r="V170" s="21" t="inlineStr">
        <is>
          <t>2025-02-10 16:52:23</t>
        </is>
      </c>
      <c r="W170" s="21" t="inlineStr">
        <is>
          <t>2025-02-10 14:40:00</t>
        </is>
      </c>
      <c r="X170" s="128" t="n">
        <v>45698.70138888889</v>
      </c>
      <c r="Y170" s="21" t="n"/>
      <c r="Z170" s="21" t="n">
        <v>2.2</v>
      </c>
      <c r="AA170" s="21" t="n"/>
      <c r="AB170" s="21" t="inlineStr">
        <is>
          <t>到場處理</t>
        </is>
      </c>
      <c r="AC170" s="23" t="inlineStr">
        <is>
          <t>PMQ1</t>
        </is>
      </c>
      <c r="AD170" s="21" t="inlineStr">
        <is>
          <t>O</t>
        </is>
      </c>
      <c r="AE170" s="21" t="n"/>
      <c r="AF170" s="21" t="n"/>
      <c r="AG170" s="21" t="n"/>
      <c r="AH170" s="21" t="n"/>
      <c r="AI170" s="21" t="n"/>
      <c r="AJ170" s="21" t="n"/>
      <c r="AK170" s="21" t="inlineStr">
        <is>
          <t>O</t>
        </is>
      </c>
      <c r="AL170" s="304">
        <f>DATEVALUE(TEXT(I170, "yyyy/mm/dd"))</f>
        <v/>
      </c>
      <c r="AM170" s="108">
        <f>DATEVALUE(TEXT(X170, "yyyy/mm/dd"))</f>
        <v/>
      </c>
    </row>
    <row r="171" ht="21.6" customHeight="1" s="127">
      <c r="A171" s="24" t="n">
        <v>46</v>
      </c>
      <c r="B171" s="24" t="inlineStr">
        <is>
          <t>維修</t>
        </is>
      </c>
      <c r="C171" s="24" t="n">
        <v>2025021381</v>
      </c>
      <c r="D171" s="24" t="inlineStr">
        <is>
          <t>E2318114021101</t>
        </is>
      </c>
      <c r="E171" s="24" t="inlineStr">
        <is>
          <t>一般件</t>
        </is>
      </c>
      <c r="F171" s="24" t="n">
        <v>2318</v>
      </c>
      <c r="G171" s="24" t="inlineStr">
        <is>
          <t>北縣淡俊店</t>
        </is>
      </c>
      <c r="H171" s="24" t="inlineStr">
        <is>
          <t>新北市淡水區</t>
        </is>
      </c>
      <c r="I171" s="24" t="inlineStr">
        <is>
          <t>2025-02-11 14:22:54</t>
        </is>
      </c>
      <c r="J171" s="24" t="inlineStr">
        <is>
          <t>星期二</t>
        </is>
      </c>
      <c r="K171" s="24" t="inlineStr">
        <is>
          <t>下午</t>
        </is>
      </c>
      <c r="L171" s="24" t="inlineStr">
        <is>
          <t>HL25</t>
        </is>
      </c>
      <c r="M171" s="25" t="inlineStr">
        <is>
          <t>HL-SC螢幕</t>
        </is>
      </c>
      <c r="N171" s="24" t="n">
        <v>2501</v>
      </c>
      <c r="O171" s="25" t="inlineStr">
        <is>
          <t>螢幕畫面閃爍頻繁或無畫面</t>
        </is>
      </c>
      <c r="P171" s="26" t="inlineStr">
        <is>
          <t>門市反應sc螢幕(LCD)畫面會閃爍，已有重新拔插螢幕後方線路仍異常...請台芝到店協助(螢幕閃爍)</t>
        </is>
      </c>
      <c r="Q171" s="24" t="inlineStr">
        <is>
          <t>THILF02318</t>
        </is>
      </c>
      <c r="R171" s="24" t="inlineStr">
        <is>
          <t>新北一</t>
        </is>
      </c>
      <c r="S171" s="24" t="inlineStr">
        <is>
          <t>吳宗鴻</t>
        </is>
      </c>
      <c r="T171" s="24" t="n">
        <v>1</v>
      </c>
      <c r="U171" s="24" t="inlineStr">
        <is>
          <t>已完工</t>
        </is>
      </c>
      <c r="V171" s="24" t="inlineStr">
        <is>
          <t>2025-02-11 14:29:56</t>
        </is>
      </c>
      <c r="W171" s="24" t="inlineStr">
        <is>
          <t>2025-02-12 11:30:00</t>
        </is>
      </c>
      <c r="X171" s="199" t="n">
        <v>45700.52083333334</v>
      </c>
      <c r="Y171" s="24" t="inlineStr">
        <is>
          <t>2025-02-12 18:29:00</t>
        </is>
      </c>
      <c r="Z171" s="24" t="n">
        <v>1</v>
      </c>
      <c r="AA171" s="24" t="n"/>
      <c r="AB171" s="24" t="inlineStr">
        <is>
          <t>到場處理</t>
        </is>
      </c>
      <c r="AC171" s="26" t="inlineStr">
        <is>
          <t>更換備品 SC螢幕
換下8133000728
換上8133003509</t>
        </is>
      </c>
      <c r="AD171" s="24" t="n"/>
      <c r="AE171" s="24" t="n"/>
      <c r="AF171" s="24" t="n"/>
      <c r="AG171" s="24" t="n"/>
      <c r="AH171" s="24" t="n"/>
      <c r="AI171" s="24" t="n"/>
      <c r="AJ171" s="24" t="n"/>
      <c r="AK171" s="24" t="inlineStr">
        <is>
          <t>O</t>
        </is>
      </c>
      <c r="AL171" s="304">
        <f>DATEVALUE(TEXT(I171, "yyyy/mm/dd"))</f>
        <v/>
      </c>
      <c r="AM171" s="108">
        <f>DATEVALUE(TEXT(X171, "yyyy/mm/dd"))</f>
        <v/>
      </c>
    </row>
    <row r="172" ht="21.6" customHeight="1" s="127">
      <c r="A172" s="21" t="n">
        <v>47</v>
      </c>
      <c r="B172" s="21" t="inlineStr">
        <is>
          <t>服務</t>
        </is>
      </c>
      <c r="C172" s="21" t="n">
        <v>2025021398</v>
      </c>
      <c r="D172" s="21" t="n"/>
      <c r="E172" s="21" t="n"/>
      <c r="F172" s="21" t="n">
        <v>4243</v>
      </c>
      <c r="G172" s="21" t="inlineStr">
        <is>
          <t>八里聖心店</t>
        </is>
      </c>
      <c r="H172" s="21" t="inlineStr">
        <is>
          <t>新北市八里區</t>
        </is>
      </c>
      <c r="I172" s="21" t="n"/>
      <c r="J172" s="21" t="n"/>
      <c r="K172" s="21" t="n"/>
      <c r="L172" s="21" t="n"/>
      <c r="M172" s="22" t="n"/>
      <c r="N172" s="21" t="n"/>
      <c r="O172" s="22" t="n"/>
      <c r="P172" s="23" t="n"/>
      <c r="Q172" s="21" t="inlineStr">
        <is>
          <t>THILF04243</t>
        </is>
      </c>
      <c r="R172" s="21" t="inlineStr">
        <is>
          <t>新北一</t>
        </is>
      </c>
      <c r="S172" s="21" t="inlineStr">
        <is>
          <t>吳宗鴻</t>
        </is>
      </c>
      <c r="T172" s="21" t="n">
        <v>1</v>
      </c>
      <c r="U172" s="21" t="inlineStr">
        <is>
          <t>已完工</t>
        </is>
      </c>
      <c r="V172" s="21" t="inlineStr">
        <is>
          <t>2025-02-11 15:20:28</t>
        </is>
      </c>
      <c r="W172" s="21" t="inlineStr">
        <is>
          <t>2025-02-11 14:55:00</t>
        </is>
      </c>
      <c r="X172" s="128" t="n">
        <v>45699.63819444444</v>
      </c>
      <c r="Y172" s="21" t="n"/>
      <c r="Z172" s="21" t="n">
        <v>0.4</v>
      </c>
      <c r="AA172" s="21" t="n"/>
      <c r="AB172" s="21" t="inlineStr">
        <is>
          <t>到場處理</t>
        </is>
      </c>
      <c r="AC172" s="23" t="inlineStr">
        <is>
          <t>PMQ1</t>
        </is>
      </c>
      <c r="AD172" s="21" t="inlineStr">
        <is>
          <t>O</t>
        </is>
      </c>
      <c r="AE172" s="21" t="n"/>
      <c r="AF172" s="21" t="n"/>
      <c r="AG172" s="21" t="n"/>
      <c r="AH172" s="21" t="n"/>
      <c r="AI172" s="21" t="n"/>
      <c r="AJ172" s="21" t="n"/>
      <c r="AK172" s="21" t="inlineStr">
        <is>
          <t>O</t>
        </is>
      </c>
      <c r="AL172" s="304">
        <f>DATEVALUE(TEXT(I172, "yyyy/mm/dd"))</f>
        <v/>
      </c>
      <c r="AM172" s="108">
        <f>DATEVALUE(TEXT(X172, "yyyy/mm/dd"))</f>
        <v/>
      </c>
    </row>
    <row r="173" ht="21.6" customHeight="1" s="127">
      <c r="A173" s="24" t="n">
        <v>48</v>
      </c>
      <c r="B173" s="24" t="inlineStr">
        <is>
          <t>服務</t>
        </is>
      </c>
      <c r="C173" s="24" t="n">
        <v>2025021419</v>
      </c>
      <c r="D173" s="24" t="n"/>
      <c r="E173" s="24" t="n"/>
      <c r="F173" s="24" t="n">
        <v>3458</v>
      </c>
      <c r="G173" s="24" t="inlineStr">
        <is>
          <t>八里龍米店</t>
        </is>
      </c>
      <c r="H173" s="24" t="inlineStr">
        <is>
          <t>新北市八里區</t>
        </is>
      </c>
      <c r="I173" s="24" t="n"/>
      <c r="J173" s="24" t="n"/>
      <c r="K173" s="24" t="n"/>
      <c r="L173" s="24" t="n"/>
      <c r="M173" s="25" t="n"/>
      <c r="N173" s="24" t="n"/>
      <c r="O173" s="25" t="n"/>
      <c r="P173" s="26" t="n"/>
      <c r="Q173" s="24" t="inlineStr">
        <is>
          <t>THILF03458</t>
        </is>
      </c>
      <c r="R173" s="24" t="inlineStr">
        <is>
          <t>新北一</t>
        </is>
      </c>
      <c r="S173" s="24" t="inlineStr">
        <is>
          <t>吳宗鴻</t>
        </is>
      </c>
      <c r="T173" s="24" t="n">
        <v>1</v>
      </c>
      <c r="U173" s="24" t="inlineStr">
        <is>
          <t>已完工</t>
        </is>
      </c>
      <c r="V173" s="24" t="inlineStr">
        <is>
          <t>2025-02-11 16:15:12</t>
        </is>
      </c>
      <c r="W173" s="24" t="inlineStr">
        <is>
          <t>2025-02-11 15:55:00</t>
        </is>
      </c>
      <c r="X173" s="199" t="n">
        <v>45699.67638888889</v>
      </c>
      <c r="Y173" s="24" t="n"/>
      <c r="Z173" s="24" t="n">
        <v>0.3</v>
      </c>
      <c r="AA173" s="24" t="n"/>
      <c r="AB173" s="24" t="inlineStr">
        <is>
          <t>到場處理</t>
        </is>
      </c>
      <c r="AC173" s="26" t="inlineStr">
        <is>
          <t>PMQ1</t>
        </is>
      </c>
      <c r="AD173" s="24" t="inlineStr">
        <is>
          <t>O</t>
        </is>
      </c>
      <c r="AE173" s="24" t="n"/>
      <c r="AF173" s="24" t="n"/>
      <c r="AG173" s="24" t="n"/>
      <c r="AH173" s="24" t="n"/>
      <c r="AI173" s="24" t="n"/>
      <c r="AJ173" s="24" t="n"/>
      <c r="AK173" s="24" t="inlineStr">
        <is>
          <t>O</t>
        </is>
      </c>
      <c r="AL173" s="304">
        <f>DATEVALUE(TEXT(I173, "yyyy/mm/dd"))</f>
        <v/>
      </c>
      <c r="AM173" s="108">
        <f>DATEVALUE(TEXT(X173, "yyyy/mm/dd"))</f>
        <v/>
      </c>
    </row>
    <row r="174" ht="21.6" customHeight="1" s="127">
      <c r="A174" s="21" t="n">
        <v>49</v>
      </c>
      <c r="B174" s="21" t="inlineStr">
        <is>
          <t>維修</t>
        </is>
      </c>
      <c r="C174" s="21" t="n">
        <v>2025021427</v>
      </c>
      <c r="D174" s="21" t="inlineStr">
        <is>
          <t>E4194114021101</t>
        </is>
      </c>
      <c r="E174" s="21" t="inlineStr">
        <is>
          <t>一般件</t>
        </is>
      </c>
      <c r="F174" s="21" t="n">
        <v>4194</v>
      </c>
      <c r="G174" s="21" t="inlineStr">
        <is>
          <t>新莊鼎苑店</t>
        </is>
      </c>
      <c r="H174" s="21" t="inlineStr">
        <is>
          <t>新北市新莊區</t>
        </is>
      </c>
      <c r="I174" s="21" t="inlineStr">
        <is>
          <t>2025-02-11 16:20:15</t>
        </is>
      </c>
      <c r="J174" s="21" t="inlineStr">
        <is>
          <t>星期二</t>
        </is>
      </c>
      <c r="K174" s="21" t="inlineStr">
        <is>
          <t>下午</t>
        </is>
      </c>
      <c r="L174" s="21" t="inlineStr">
        <is>
          <t>HL60</t>
        </is>
      </c>
      <c r="M174" s="22" t="inlineStr">
        <is>
          <t>HL-LIFE-ET印票機L90</t>
        </is>
      </c>
      <c r="N174" s="21" t="n">
        <v>6003</v>
      </c>
      <c r="O174" s="22" t="inlineStr">
        <is>
          <t>無反應，不會轉動</t>
        </is>
      </c>
      <c r="P174" s="23" t="inlineStr">
        <is>
          <t xml:space="preserve">門市反應L90列印無反應，門市已重裝紙捲重開機仍異常...須請台芝到店協助(印票機熱感紙無反應，開關重開一樣無反應)
</t>
        </is>
      </c>
      <c r="Q174" s="21" t="inlineStr">
        <is>
          <t>THILF04194</t>
        </is>
      </c>
      <c r="R174" s="21" t="inlineStr">
        <is>
          <t>新北一</t>
        </is>
      </c>
      <c r="S174" s="21" t="inlineStr">
        <is>
          <t>湯家瑋</t>
        </is>
      </c>
      <c r="T174" s="21" t="n">
        <v>1</v>
      </c>
      <c r="U174" s="21" t="inlineStr">
        <is>
          <t>已完工</t>
        </is>
      </c>
      <c r="V174" s="21" t="inlineStr">
        <is>
          <t>2025-02-11 16:39:41</t>
        </is>
      </c>
      <c r="W174" s="21" t="inlineStr">
        <is>
          <t>2025-02-12 13:30:00</t>
        </is>
      </c>
      <c r="X174" s="128" t="n">
        <v>45700.58333333334</v>
      </c>
      <c r="Y174" s="21" t="inlineStr">
        <is>
          <t>2025-02-12 20:39:00</t>
        </is>
      </c>
      <c r="Z174" s="21" t="n">
        <v>0.5</v>
      </c>
      <c r="AA174" s="21" t="n"/>
      <c r="AB174" s="21" t="inlineStr">
        <is>
          <t>到場處理</t>
        </is>
      </c>
      <c r="AC174" s="23" t="inlineStr">
        <is>
          <t>清潔重置 測試正常</t>
        </is>
      </c>
      <c r="AD174" s="21" t="n"/>
      <c r="AE174" s="21" t="n"/>
      <c r="AF174" s="21" t="n"/>
      <c r="AG174" s="21" t="n"/>
      <c r="AH174" s="21" t="n"/>
      <c r="AI174" s="21" t="n"/>
      <c r="AJ174" s="21" t="n"/>
      <c r="AK174" s="21" t="inlineStr">
        <is>
          <t>O</t>
        </is>
      </c>
      <c r="AL174" s="304">
        <f>DATEVALUE(TEXT(I174, "yyyy/mm/dd"))</f>
        <v/>
      </c>
      <c r="AM174" s="108">
        <f>DATEVALUE(TEXT(X174, "yyyy/mm/dd"))</f>
        <v/>
      </c>
    </row>
    <row r="175" ht="21.6" customHeight="1" s="127">
      <c r="A175" s="24" t="n">
        <v>50</v>
      </c>
      <c r="B175" s="24" t="inlineStr">
        <is>
          <t>服務</t>
        </is>
      </c>
      <c r="C175" s="24" t="n">
        <v>2025021470</v>
      </c>
      <c r="D175" s="24" t="n"/>
      <c r="E175" s="24" t="n"/>
      <c r="F175" s="24" t="n">
        <v>2318</v>
      </c>
      <c r="G175" s="24" t="inlineStr">
        <is>
          <t>北縣淡俊店</t>
        </is>
      </c>
      <c r="H175" s="24" t="inlineStr">
        <is>
          <t>新北市淡水區</t>
        </is>
      </c>
      <c r="I175" s="24" t="n"/>
      <c r="J175" s="24" t="n"/>
      <c r="K175" s="24" t="n"/>
      <c r="L175" s="24" t="n"/>
      <c r="M175" s="25" t="n"/>
      <c r="N175" s="24" t="n"/>
      <c r="O175" s="25" t="n"/>
      <c r="P175" s="26" t="n"/>
      <c r="Q175" s="24" t="inlineStr">
        <is>
          <t>THILF02318</t>
        </is>
      </c>
      <c r="R175" s="24" t="inlineStr">
        <is>
          <t>新北一</t>
        </is>
      </c>
      <c r="S175" s="24" t="inlineStr">
        <is>
          <t>吳宗鴻</t>
        </is>
      </c>
      <c r="T175" s="24" t="n">
        <v>1</v>
      </c>
      <c r="U175" s="24" t="inlineStr">
        <is>
          <t>已完工</t>
        </is>
      </c>
      <c r="V175" s="24" t="inlineStr">
        <is>
          <t>2025-02-12 11:22:53</t>
        </is>
      </c>
      <c r="W175" s="24" t="inlineStr">
        <is>
          <t>2025-02-12 11:00:00</t>
        </is>
      </c>
      <c r="X175" s="199" t="n">
        <v>45700.47291666667</v>
      </c>
      <c r="Y175" s="24" t="n"/>
      <c r="Z175" s="24" t="n">
        <v>0.4</v>
      </c>
      <c r="AA175" s="24" t="n"/>
      <c r="AB175" s="24" t="inlineStr">
        <is>
          <t>到場處理</t>
        </is>
      </c>
      <c r="AC175" s="26" t="inlineStr">
        <is>
          <t>PMQ1</t>
        </is>
      </c>
      <c r="AD175" s="24" t="inlineStr">
        <is>
          <t>O</t>
        </is>
      </c>
      <c r="AE175" s="24" t="n"/>
      <c r="AF175" s="24" t="n"/>
      <c r="AG175" s="24" t="n"/>
      <c r="AH175" s="24" t="n"/>
      <c r="AI175" s="24" t="n"/>
      <c r="AJ175" s="24" t="n"/>
      <c r="AK175" s="24" t="inlineStr">
        <is>
          <t>O</t>
        </is>
      </c>
      <c r="AL175" s="304">
        <f>DATEVALUE(TEXT(I175, "yyyy/mm/dd"))</f>
        <v/>
      </c>
      <c r="AM175" s="108">
        <f>DATEVALUE(TEXT(X175, "yyyy/mm/dd"))</f>
        <v/>
      </c>
    </row>
    <row r="176" ht="21.6" customHeight="1" s="127">
      <c r="A176" s="21" t="n">
        <v>51</v>
      </c>
      <c r="B176" s="21" t="inlineStr">
        <is>
          <t>服務</t>
        </is>
      </c>
      <c r="C176" s="21" t="n">
        <v>2025021514</v>
      </c>
      <c r="D176" s="21" t="n"/>
      <c r="E176" s="21" t="n"/>
      <c r="F176" s="21" t="n">
        <v>4194</v>
      </c>
      <c r="G176" s="21" t="inlineStr">
        <is>
          <t>新莊鼎苑店</t>
        </is>
      </c>
      <c r="H176" s="21" t="inlineStr">
        <is>
          <t>新北市新莊區</t>
        </is>
      </c>
      <c r="I176" s="21" t="n"/>
      <c r="J176" s="21" t="n"/>
      <c r="K176" s="21" t="n"/>
      <c r="L176" s="21" t="n"/>
      <c r="M176" s="22" t="n"/>
      <c r="N176" s="21" t="n"/>
      <c r="O176" s="22" t="n"/>
      <c r="P176" s="23" t="n"/>
      <c r="Q176" s="21" t="inlineStr">
        <is>
          <t>THILF04194</t>
        </is>
      </c>
      <c r="R176" s="21" t="inlineStr">
        <is>
          <t>新北一</t>
        </is>
      </c>
      <c r="S176" s="21" t="inlineStr">
        <is>
          <t>湯家瑋</t>
        </is>
      </c>
      <c r="T176" s="21" t="n">
        <v>1</v>
      </c>
      <c r="U176" s="21" t="inlineStr">
        <is>
          <t>已完工</t>
        </is>
      </c>
      <c r="V176" s="21" t="inlineStr">
        <is>
          <t>2025-02-12 14:38:28</t>
        </is>
      </c>
      <c r="W176" s="21" t="inlineStr">
        <is>
          <t>2025-02-12 14:00:00</t>
        </is>
      </c>
      <c r="X176" s="128" t="n">
        <v>45700.60416666666</v>
      </c>
      <c r="Y176" s="21" t="n"/>
      <c r="Z176" s="21" t="n">
        <v>0.5</v>
      </c>
      <c r="AA176" s="21" t="n"/>
      <c r="AB176" s="21" t="inlineStr">
        <is>
          <t>到場處理</t>
        </is>
      </c>
      <c r="AC176" s="23" t="inlineStr">
        <is>
          <t>PMQ1</t>
        </is>
      </c>
      <c r="AD176" s="21" t="inlineStr">
        <is>
          <t>O</t>
        </is>
      </c>
      <c r="AE176" s="21" t="n"/>
      <c r="AF176" s="21" t="n"/>
      <c r="AG176" s="21" t="n"/>
      <c r="AH176" s="21" t="n"/>
      <c r="AI176" s="21" t="n"/>
      <c r="AJ176" s="21" t="n"/>
      <c r="AK176" s="21" t="inlineStr">
        <is>
          <t>O</t>
        </is>
      </c>
      <c r="AL176" s="304">
        <f>DATEVALUE(TEXT(I176, "yyyy/mm/dd"))</f>
        <v/>
      </c>
      <c r="AM176" s="108">
        <f>DATEVALUE(TEXT(X176, "yyyy/mm/dd"))</f>
        <v/>
      </c>
    </row>
    <row r="177" ht="21.6" customHeight="1" s="127">
      <c r="A177" s="24" t="n">
        <v>52</v>
      </c>
      <c r="B177" s="24" t="inlineStr">
        <is>
          <t>維修</t>
        </is>
      </c>
      <c r="C177" s="24" t="n">
        <v>2025021529</v>
      </c>
      <c r="D177" s="24" t="inlineStr">
        <is>
          <t>14844114021201</t>
        </is>
      </c>
      <c r="E177" s="24" t="inlineStr">
        <is>
          <t>一般件</t>
        </is>
      </c>
      <c r="F177" s="24" t="n">
        <v>4844</v>
      </c>
      <c r="G177" s="24" t="inlineStr">
        <is>
          <t>三芝天涯店</t>
        </is>
      </c>
      <c r="H177" s="24" t="inlineStr">
        <is>
          <t>新北市三芝區</t>
        </is>
      </c>
      <c r="I177" s="24" t="inlineStr">
        <is>
          <t>2025-02-12 15:18:54</t>
        </is>
      </c>
      <c r="J177" s="24" t="inlineStr">
        <is>
          <t>星期三</t>
        </is>
      </c>
      <c r="K177" s="24" t="inlineStr">
        <is>
          <t>下午</t>
        </is>
      </c>
      <c r="L177" s="24" t="inlineStr">
        <is>
          <t>HL34</t>
        </is>
      </c>
      <c r="M177" s="25" t="inlineStr">
        <is>
          <t>HL-HUB</t>
        </is>
      </c>
      <c r="N177" s="24" t="n">
        <v>3404</v>
      </c>
      <c r="O177" s="25" t="inlineStr">
        <is>
          <t>HUB週期維護</t>
        </is>
      </c>
      <c r="P177" s="26" t="inlineStr">
        <is>
          <t xml:space="preserve">2025年01月份 hub調查異常:HUB畫面時出現無法顯示網頁，PING全店線路正常
</t>
        </is>
      </c>
      <c r="Q177" s="24" t="inlineStr">
        <is>
          <t>THILF04844</t>
        </is>
      </c>
      <c r="R177" s="24" t="inlineStr">
        <is>
          <t>新北一</t>
        </is>
      </c>
      <c r="S177" s="24" t="inlineStr">
        <is>
          <t>吳宗鴻</t>
        </is>
      </c>
      <c r="T177" s="24" t="n">
        <v>1</v>
      </c>
      <c r="U177" s="24" t="inlineStr">
        <is>
          <t>已完工</t>
        </is>
      </c>
      <c r="V177" s="24" t="inlineStr">
        <is>
          <t>2025-02-12 15:19:36</t>
        </is>
      </c>
      <c r="W177" s="24" t="inlineStr">
        <is>
          <t>2025-02-12 14:54:00</t>
        </is>
      </c>
      <c r="X177" s="199" t="n">
        <v>45700.64166666667</v>
      </c>
      <c r="Y177" s="24" t="inlineStr">
        <is>
          <t>2025-02-13 19:19:00</t>
        </is>
      </c>
      <c r="Z177" s="24" t="n">
        <v>0.5</v>
      </c>
      <c r="AA177" s="24" t="n"/>
      <c r="AB177" s="24" t="inlineStr">
        <is>
          <t>到場處理</t>
        </is>
      </c>
      <c r="AC177" s="26" t="inlineStr">
        <is>
          <t>HUB重新啟動確認IP正確，已經可正常開啟</t>
        </is>
      </c>
      <c r="AD177" s="24" t="n"/>
      <c r="AE177" s="24" t="n"/>
      <c r="AF177" s="24" t="n"/>
      <c r="AG177" s="24" t="n"/>
      <c r="AH177" s="24" t="n"/>
      <c r="AI177" s="24" t="n"/>
      <c r="AJ177" s="24" t="n"/>
      <c r="AK177" s="24" t="inlineStr">
        <is>
          <t>O</t>
        </is>
      </c>
      <c r="AL177" s="304">
        <f>DATEVALUE(TEXT(I177, "yyyy/mm/dd"))</f>
        <v/>
      </c>
      <c r="AM177" s="108">
        <f>DATEVALUE(TEXT(X177, "yyyy/mm/dd"))</f>
        <v/>
      </c>
    </row>
    <row r="178" ht="21.6" customHeight="1" s="127">
      <c r="A178" s="21" t="n">
        <v>53</v>
      </c>
      <c r="B178" s="21" t="inlineStr">
        <is>
          <t>維修</t>
        </is>
      </c>
      <c r="C178" s="21" t="n">
        <v>2025021558</v>
      </c>
      <c r="D178" s="21" t="inlineStr">
        <is>
          <t>E2221114021301</t>
        </is>
      </c>
      <c r="E178" s="21" t="inlineStr">
        <is>
          <t>一般件</t>
        </is>
      </c>
      <c r="F178" s="21" t="n">
        <v>2221</v>
      </c>
      <c r="G178" s="21" t="inlineStr">
        <is>
          <t>板橋雙十店</t>
        </is>
      </c>
      <c r="H178" s="21" t="inlineStr">
        <is>
          <t>新北市板橋區</t>
        </is>
      </c>
      <c r="I178" s="21" t="inlineStr">
        <is>
          <t>2025-02-13 08:13:44</t>
        </is>
      </c>
      <c r="J178" s="21" t="inlineStr">
        <is>
          <t>星期四</t>
        </is>
      </c>
      <c r="K178" s="21" t="inlineStr">
        <is>
          <t>上午</t>
        </is>
      </c>
      <c r="L178" s="21" t="inlineStr">
        <is>
          <t>HL59</t>
        </is>
      </c>
      <c r="M178" s="22" t="inlineStr">
        <is>
          <t>HL-LIFE-ET熱感機T70II</t>
        </is>
      </c>
      <c r="N178" s="21" t="n">
        <v>5902</v>
      </c>
      <c r="O178" s="22" t="inlineStr">
        <is>
          <t>印字不清</t>
        </is>
      </c>
      <c r="P178" s="23" t="inlineStr">
        <is>
          <t>門市反應 LifeET熱感機T70II印出的小白單下半部都是空白，已嘗試重啟設備+換裝新紙捲+簡易清潔仍異常..請台芝到店協助(印字不清)</t>
        </is>
      </c>
      <c r="Q178" s="21" t="inlineStr">
        <is>
          <t>THILF02221</t>
        </is>
      </c>
      <c r="R178" s="21" t="inlineStr">
        <is>
          <t>新北一</t>
        </is>
      </c>
      <c r="S178" s="21" t="inlineStr">
        <is>
          <t>狄澤洋</t>
        </is>
      </c>
      <c r="T178" s="21" t="n">
        <v>1</v>
      </c>
      <c r="U178" s="21" t="inlineStr">
        <is>
          <t>已完工</t>
        </is>
      </c>
      <c r="V178" s="21" t="inlineStr">
        <is>
          <t>2025-02-13 09:07:00</t>
        </is>
      </c>
      <c r="W178" s="21" t="inlineStr">
        <is>
          <t>2025-02-14 10:53:00</t>
        </is>
      </c>
      <c r="X178" s="128" t="n">
        <v>45702.47083333333</v>
      </c>
      <c r="Y178" s="21" t="inlineStr">
        <is>
          <t>2025-02-14 13:07:00</t>
        </is>
      </c>
      <c r="Z178" s="21" t="n">
        <v>0.4</v>
      </c>
      <c r="AA178" s="21" t="n"/>
      <c r="AB178" s="21" t="inlineStr">
        <is>
          <t>到場處理</t>
        </is>
      </c>
      <c r="AC178" s="23" t="inlineStr">
        <is>
          <t>更換T70
換上：8138001846
換下：8138001694</t>
        </is>
      </c>
      <c r="AD178" s="21" t="n"/>
      <c r="AE178" s="21" t="n"/>
      <c r="AF178" s="21" t="n"/>
      <c r="AG178" s="21" t="n"/>
      <c r="AH178" s="21" t="n"/>
      <c r="AI178" s="21" t="n"/>
      <c r="AJ178" s="21" t="n"/>
      <c r="AK178" s="21" t="inlineStr">
        <is>
          <t>O</t>
        </is>
      </c>
      <c r="AL178" s="304">
        <f>DATEVALUE(TEXT(I178, "yyyy/mm/dd"))</f>
        <v/>
      </c>
      <c r="AM178" s="108">
        <f>DATEVALUE(TEXT(X178, "yyyy/mm/dd"))</f>
        <v/>
      </c>
    </row>
    <row r="179" ht="21.6" customHeight="1" s="127">
      <c r="A179" s="24" t="n">
        <v>54</v>
      </c>
      <c r="B179" s="24" t="inlineStr">
        <is>
          <t>維修</t>
        </is>
      </c>
      <c r="C179" s="24" t="n">
        <v>2025021577</v>
      </c>
      <c r="D179" s="24" t="inlineStr">
        <is>
          <t>E3741114021301</t>
        </is>
      </c>
      <c r="E179" s="24" t="inlineStr">
        <is>
          <t>一般件</t>
        </is>
      </c>
      <c r="F179" s="24" t="n">
        <v>3741</v>
      </c>
      <c r="G179" s="24" t="inlineStr">
        <is>
          <t>三重重新三</t>
        </is>
      </c>
      <c r="H179" s="24" t="inlineStr">
        <is>
          <t>新北市三重區</t>
        </is>
      </c>
      <c r="I179" s="24" t="inlineStr">
        <is>
          <t>2025-02-13 09:52:46</t>
        </is>
      </c>
      <c r="J179" s="24" t="inlineStr">
        <is>
          <t>星期四</t>
        </is>
      </c>
      <c r="K179" s="24" t="inlineStr">
        <is>
          <t>上午</t>
        </is>
      </c>
      <c r="L179" s="24" t="inlineStr">
        <is>
          <t>HLL5</t>
        </is>
      </c>
      <c r="M179" s="25" t="inlineStr">
        <is>
          <t>HL-多卡機TS2000</t>
        </is>
      </c>
      <c r="N179" s="24" t="inlineStr">
        <is>
          <t>L502</t>
        </is>
      </c>
      <c r="O179" s="25" t="inlineStr">
        <is>
          <t>無法讀卡</t>
        </is>
      </c>
      <c r="P179" s="26" t="inlineStr">
        <is>
          <t>門市反應MMK多卡機(TS2000)無法感應讀取悠遊卡，MMK會顯示E999讀卡失敗，已有遠端重啟MMK測試仍顯示E999讀卡失敗...需請台芝到店協助(悠遊卡無法查詢中獎發票，顯示E999)
02/13  09:56  客服遠端MMK，稍晚聯繫....廖</t>
        </is>
      </c>
      <c r="Q179" s="24" t="inlineStr">
        <is>
          <t>THILF03741</t>
        </is>
      </c>
      <c r="R179" s="24" t="inlineStr">
        <is>
          <t>新北一</t>
        </is>
      </c>
      <c r="S179" s="24" t="inlineStr">
        <is>
          <t>吳宗鴻</t>
        </is>
      </c>
      <c r="T179" s="24" t="n">
        <v>1</v>
      </c>
      <c r="U179" s="24" t="inlineStr">
        <is>
          <t>已完工</t>
        </is>
      </c>
      <c r="V179" s="24" t="inlineStr">
        <is>
          <t>2025-02-13 10:12:59</t>
        </is>
      </c>
      <c r="W179" s="24" t="inlineStr">
        <is>
          <t>2025-02-13 12:00:00</t>
        </is>
      </c>
      <c r="X179" s="199" t="n">
        <v>45701.51041666666</v>
      </c>
      <c r="Y179" s="24" t="inlineStr">
        <is>
          <t>2025-02-14 14:13:00</t>
        </is>
      </c>
      <c r="Z179" s="24" t="n">
        <v>0.3</v>
      </c>
      <c r="AA179" s="24" t="n"/>
      <c r="AB179" s="24" t="inlineStr">
        <is>
          <t>到場處理</t>
        </is>
      </c>
      <c r="AC179" s="26" t="inlineStr">
        <is>
          <t>重新插拔電源啟動多卡機，目前測試正常</t>
        </is>
      </c>
      <c r="AD179" s="24" t="n"/>
      <c r="AE179" s="24" t="n"/>
      <c r="AF179" s="24" t="n"/>
      <c r="AG179" s="24" t="n"/>
      <c r="AH179" s="24" t="n"/>
      <c r="AI179" s="24" t="n"/>
      <c r="AJ179" s="24" t="n"/>
      <c r="AK179" s="24" t="inlineStr">
        <is>
          <t>O</t>
        </is>
      </c>
      <c r="AL179" s="304">
        <f>DATEVALUE(TEXT(I179, "yyyy/mm/dd"))</f>
        <v/>
      </c>
      <c r="AM179" s="108">
        <f>DATEVALUE(TEXT(X179, "yyyy/mm/dd"))</f>
        <v/>
      </c>
    </row>
    <row r="180" ht="21.6" customHeight="1" s="127">
      <c r="A180" s="21" t="n">
        <v>55</v>
      </c>
      <c r="B180" s="21" t="inlineStr">
        <is>
          <t>維修</t>
        </is>
      </c>
      <c r="C180" s="21" t="n">
        <v>2025021581</v>
      </c>
      <c r="D180" s="21" t="inlineStr">
        <is>
          <t>13362114021301</t>
        </is>
      </c>
      <c r="E180" s="21" t="inlineStr">
        <is>
          <t>一般件</t>
        </is>
      </c>
      <c r="F180" s="21" t="n">
        <v>3362</v>
      </c>
      <c r="G180" s="21" t="inlineStr">
        <is>
          <t>北縣重武店</t>
        </is>
      </c>
      <c r="H180" s="21" t="inlineStr">
        <is>
          <t>新北市三重區</t>
        </is>
      </c>
      <c r="I180" s="21" t="inlineStr">
        <is>
          <t>2025-02-13 10:37:37</t>
        </is>
      </c>
      <c r="J180" s="21" t="inlineStr">
        <is>
          <t>星期四</t>
        </is>
      </c>
      <c r="K180" s="21" t="inlineStr">
        <is>
          <t>上午</t>
        </is>
      </c>
      <c r="L180" s="21" t="inlineStr">
        <is>
          <t>HLD3</t>
        </is>
      </c>
      <c r="M180" s="22" t="inlineStr">
        <is>
          <t>HL-熱感發票機</t>
        </is>
      </c>
      <c r="N180" s="21" t="inlineStr">
        <is>
          <t>D303</t>
        </is>
      </c>
      <c r="O180" s="22" t="inlineStr">
        <is>
          <t>無反應，不會轉動</t>
        </is>
      </c>
      <c r="P180" s="23" t="inlineStr">
        <is>
          <t>門市反應tm1熱感發票機(BSC-10)亮紅燈，關機紙捲重裝後會好，但過陣子又會變為紅燈無法使用，需一直重複排除...請台芝到店協助</t>
        </is>
      </c>
      <c r="Q180" s="21" t="inlineStr">
        <is>
          <t>THILF03362</t>
        </is>
      </c>
      <c r="R180" s="21" t="inlineStr">
        <is>
          <t>新北一</t>
        </is>
      </c>
      <c r="S180" s="21" t="inlineStr">
        <is>
          <t>吳宗鴻</t>
        </is>
      </c>
      <c r="T180" s="21" t="n">
        <v>1</v>
      </c>
      <c r="U180" s="21" t="inlineStr">
        <is>
          <t>已完工</t>
        </is>
      </c>
      <c r="V180" s="21" t="inlineStr">
        <is>
          <t>2025-02-13 10:40:06</t>
        </is>
      </c>
      <c r="W180" s="21" t="inlineStr">
        <is>
          <t>2025-02-14 10:28:00</t>
        </is>
      </c>
      <c r="X180" s="128" t="n">
        <v>45702.45694444444</v>
      </c>
      <c r="Y180" s="21" t="inlineStr">
        <is>
          <t>2025-02-14 14:40:00</t>
        </is>
      </c>
      <c r="Z180" s="21" t="n">
        <v>0.5</v>
      </c>
      <c r="AA180" s="21" t="n"/>
      <c r="AB180" s="21" t="inlineStr">
        <is>
          <t>到場處理</t>
        </is>
      </c>
      <c r="AC180" s="23" t="inlineStr">
        <is>
          <t>更換備機 發票機
換下8155002051
換上8155003096</t>
        </is>
      </c>
      <c r="AD180" s="21" t="n"/>
      <c r="AE180" s="21" t="n"/>
      <c r="AF180" s="21" t="n"/>
      <c r="AG180" s="21" t="n"/>
      <c r="AH180" s="21" t="n"/>
      <c r="AI180" s="21" t="n"/>
      <c r="AJ180" s="21" t="n"/>
      <c r="AK180" s="21" t="inlineStr">
        <is>
          <t>O</t>
        </is>
      </c>
      <c r="AL180" s="304">
        <f>DATEVALUE(TEXT(I180, "yyyy/mm/dd"))</f>
        <v/>
      </c>
      <c r="AM180" s="108">
        <f>DATEVALUE(TEXT(X180, "yyyy/mm/dd"))</f>
        <v/>
      </c>
    </row>
    <row r="181" ht="21.6" customHeight="1" s="127">
      <c r="A181" s="24" t="n">
        <v>56</v>
      </c>
      <c r="B181" s="24" t="inlineStr">
        <is>
          <t>服務</t>
        </is>
      </c>
      <c r="C181" s="24" t="n">
        <v>2025021597</v>
      </c>
      <c r="D181" s="24" t="n"/>
      <c r="E181" s="24" t="n"/>
      <c r="F181" s="24" t="n">
        <v>2935</v>
      </c>
      <c r="G181" s="24" t="inlineStr">
        <is>
          <t>三重夜市口</t>
        </is>
      </c>
      <c r="H181" s="24" t="inlineStr">
        <is>
          <t>新北市三重區</t>
        </is>
      </c>
      <c r="I181" s="24" t="n"/>
      <c r="J181" s="24" t="n"/>
      <c r="K181" s="24" t="n"/>
      <c r="L181" s="24" t="n"/>
      <c r="M181" s="25" t="n"/>
      <c r="N181" s="24" t="n"/>
      <c r="O181" s="25" t="n"/>
      <c r="P181" s="26" t="n"/>
      <c r="Q181" s="24" t="inlineStr">
        <is>
          <t>THILF02935</t>
        </is>
      </c>
      <c r="R181" s="24" t="inlineStr">
        <is>
          <t>新北一</t>
        </is>
      </c>
      <c r="S181" s="24" t="inlineStr">
        <is>
          <t>吳宗鴻</t>
        </is>
      </c>
      <c r="T181" s="24" t="n">
        <v>1</v>
      </c>
      <c r="U181" s="24" t="inlineStr">
        <is>
          <t>已完工</t>
        </is>
      </c>
      <c r="V181" s="24" t="inlineStr">
        <is>
          <t>2025-02-13 12:02:39</t>
        </is>
      </c>
      <c r="W181" s="24" t="inlineStr">
        <is>
          <t>2025-02-13 11:30:00</t>
        </is>
      </c>
      <c r="X181" s="199" t="n">
        <v>45701.50138888889</v>
      </c>
      <c r="Y181" s="24" t="n"/>
      <c r="Z181" s="24" t="n">
        <v>0.5</v>
      </c>
      <c r="AA181" s="24" t="n"/>
      <c r="AB181" s="24" t="inlineStr">
        <is>
          <t>到場處理</t>
        </is>
      </c>
      <c r="AC181" s="26" t="inlineStr">
        <is>
          <t>PMQ1</t>
        </is>
      </c>
      <c r="AD181" s="24" t="inlineStr">
        <is>
          <t>O</t>
        </is>
      </c>
      <c r="AE181" s="24" t="n"/>
      <c r="AF181" s="24" t="n"/>
      <c r="AG181" s="24" t="n"/>
      <c r="AH181" s="24" t="n"/>
      <c r="AI181" s="24" t="n"/>
      <c r="AJ181" s="24" t="n"/>
      <c r="AK181" s="24" t="inlineStr">
        <is>
          <t>O</t>
        </is>
      </c>
      <c r="AL181" s="304">
        <f>DATEVALUE(TEXT(I181, "yyyy/mm/dd"))</f>
        <v/>
      </c>
      <c r="AM181" s="108">
        <f>DATEVALUE(TEXT(X181, "yyyy/mm/dd"))</f>
        <v/>
      </c>
    </row>
    <row r="182" ht="21.6" customHeight="1" s="127">
      <c r="A182" s="21" t="n">
        <v>57</v>
      </c>
      <c r="B182" s="21" t="inlineStr">
        <is>
          <t>服務</t>
        </is>
      </c>
      <c r="C182" s="21" t="n">
        <v>2025021600</v>
      </c>
      <c r="D182" s="21" t="n"/>
      <c r="E182" s="21" t="n"/>
      <c r="F182" s="21" t="n">
        <v>3741</v>
      </c>
      <c r="G182" s="21" t="inlineStr">
        <is>
          <t>三重重新三</t>
        </is>
      </c>
      <c r="H182" s="21" t="inlineStr">
        <is>
          <t>新北市三重區</t>
        </is>
      </c>
      <c r="I182" s="21" t="n"/>
      <c r="J182" s="21" t="n"/>
      <c r="K182" s="21" t="n"/>
      <c r="L182" s="21" t="n"/>
      <c r="M182" s="22" t="n"/>
      <c r="N182" s="21" t="n"/>
      <c r="O182" s="22" t="n"/>
      <c r="P182" s="23" t="n"/>
      <c r="Q182" s="21" t="inlineStr">
        <is>
          <t>THILF03741</t>
        </is>
      </c>
      <c r="R182" s="21" t="inlineStr">
        <is>
          <t>新北一</t>
        </is>
      </c>
      <c r="S182" s="21" t="inlineStr">
        <is>
          <t>吳宗鴻</t>
        </is>
      </c>
      <c r="T182" s="21" t="n">
        <v>1</v>
      </c>
      <c r="U182" s="21" t="inlineStr">
        <is>
          <t>已完工</t>
        </is>
      </c>
      <c r="V182" s="21" t="inlineStr">
        <is>
          <t>2025-02-13 12:58:22</t>
        </is>
      </c>
      <c r="W182" s="21" t="inlineStr">
        <is>
          <t>2025-02-13 12:30:00</t>
        </is>
      </c>
      <c r="X182" s="128" t="n">
        <v>45701.53958333333</v>
      </c>
      <c r="Y182" s="21" t="n"/>
      <c r="Z182" s="21" t="n">
        <v>0.5</v>
      </c>
      <c r="AA182" s="21" t="n"/>
      <c r="AB182" s="21" t="inlineStr">
        <is>
          <t>到場處理</t>
        </is>
      </c>
      <c r="AC182" s="23" t="inlineStr">
        <is>
          <t>PMQ1</t>
        </is>
      </c>
      <c r="AD182" s="21" t="inlineStr">
        <is>
          <t>O</t>
        </is>
      </c>
      <c r="AE182" s="21" t="n"/>
      <c r="AF182" s="21" t="n"/>
      <c r="AG182" s="21" t="n"/>
      <c r="AH182" s="21" t="n"/>
      <c r="AI182" s="21" t="n"/>
      <c r="AJ182" s="21" t="n"/>
      <c r="AK182" s="21" t="inlineStr">
        <is>
          <t>O</t>
        </is>
      </c>
      <c r="AL182" s="304">
        <f>DATEVALUE(TEXT(I182, "yyyy/mm/dd"))</f>
        <v/>
      </c>
      <c r="AM182" s="108">
        <f>DATEVALUE(TEXT(X182, "yyyy/mm/dd"))</f>
        <v/>
      </c>
    </row>
    <row r="183" ht="21.6" customHeight="1" s="127">
      <c r="A183" s="24" t="n">
        <v>58</v>
      </c>
      <c r="B183" s="24" t="inlineStr">
        <is>
          <t>維修</t>
        </is>
      </c>
      <c r="C183" s="24" t="n">
        <v>2025021601</v>
      </c>
      <c r="D183" s="24" t="inlineStr">
        <is>
          <t>15003114021301</t>
        </is>
      </c>
      <c r="E183" s="24" t="inlineStr">
        <is>
          <t>一般件</t>
        </is>
      </c>
      <c r="F183" s="24" t="n">
        <v>5003</v>
      </c>
      <c r="G183" s="24" t="inlineStr">
        <is>
          <t>五股更寮店</t>
        </is>
      </c>
      <c r="H183" s="24" t="inlineStr">
        <is>
          <t>新北市五股區</t>
        </is>
      </c>
      <c r="I183" s="24" t="inlineStr">
        <is>
          <t>2025-02-13 12:59:39</t>
        </is>
      </c>
      <c r="J183" s="24" t="inlineStr">
        <is>
          <t>星期四</t>
        </is>
      </c>
      <c r="K183" s="24" t="inlineStr">
        <is>
          <t>下午</t>
        </is>
      </c>
      <c r="L183" s="24" t="inlineStr">
        <is>
          <t>HL58</t>
        </is>
      </c>
      <c r="M183" s="25" t="inlineStr">
        <is>
          <t>HL-LIFE-ET主機</t>
        </is>
      </c>
      <c r="N183" s="24" t="n">
        <v>5804</v>
      </c>
      <c r="O183" s="25" t="inlineStr">
        <is>
          <t>無法連線</t>
        </is>
      </c>
      <c r="P183" s="26" t="inlineStr">
        <is>
          <t xml:space="preserve">門市反應MMK四代機無法連線，有跳出小視窗，請門市依序點選1.重新設定&gt;2.偵測網路&gt;3.重新開機後仍異常，ping60不通...請台芝到店協助
</t>
        </is>
      </c>
      <c r="Q183" s="24" t="inlineStr">
        <is>
          <t>THILF05003</t>
        </is>
      </c>
      <c r="R183" s="24" t="inlineStr">
        <is>
          <t>新北一</t>
        </is>
      </c>
      <c r="S183" s="24" t="inlineStr">
        <is>
          <t>湯家瑋</t>
        </is>
      </c>
      <c r="T183" s="24" t="n">
        <v>1</v>
      </c>
      <c r="U183" s="24" t="inlineStr">
        <is>
          <t>已完工</t>
        </is>
      </c>
      <c r="V183" s="24" t="inlineStr">
        <is>
          <t>2025-02-13 13:01:15</t>
        </is>
      </c>
      <c r="W183" s="24" t="inlineStr">
        <is>
          <t>2025-02-13 14:44:00</t>
        </is>
      </c>
      <c r="X183" s="199" t="n">
        <v>45701.63472222222</v>
      </c>
      <c r="Y183" s="24" t="inlineStr">
        <is>
          <t>2025-02-14 17:01:00</t>
        </is>
      </c>
      <c r="Z183" s="24" t="n">
        <v>0.5</v>
      </c>
      <c r="AA183" s="24" t="n"/>
      <c r="AB183" s="24" t="inlineStr">
        <is>
          <t>到場處理</t>
        </is>
      </c>
      <c r="AC183" s="26" t="inlineStr">
        <is>
          <t>重設網路</t>
        </is>
      </c>
      <c r="AD183" s="24" t="n"/>
      <c r="AE183" s="24" t="n"/>
      <c r="AF183" s="24" t="n"/>
      <c r="AG183" s="24" t="n"/>
      <c r="AH183" s="24" t="n"/>
      <c r="AI183" s="24" t="n"/>
      <c r="AJ183" s="24" t="n"/>
      <c r="AK183" s="24" t="inlineStr">
        <is>
          <t>O</t>
        </is>
      </c>
      <c r="AL183" s="304">
        <f>DATEVALUE(TEXT(I183, "yyyy/mm/dd"))</f>
        <v/>
      </c>
      <c r="AM183" s="108">
        <f>DATEVALUE(TEXT(X183, "yyyy/mm/dd"))</f>
        <v/>
      </c>
    </row>
    <row r="184" ht="21.6" customHeight="1" s="127">
      <c r="A184" s="21" t="n">
        <v>59</v>
      </c>
      <c r="B184" s="21" t="inlineStr">
        <is>
          <t>服務</t>
        </is>
      </c>
      <c r="C184" s="21" t="n">
        <v>2025021665</v>
      </c>
      <c r="D184" s="21" t="n"/>
      <c r="E184" s="21" t="n"/>
      <c r="F184" s="21" t="n">
        <v>2042</v>
      </c>
      <c r="G184" s="21" t="inlineStr">
        <is>
          <t>三重中央北店</t>
        </is>
      </c>
      <c r="H184" s="21" t="inlineStr">
        <is>
          <t>新北市三重區</t>
        </is>
      </c>
      <c r="I184" s="21" t="n"/>
      <c r="J184" s="21" t="n"/>
      <c r="K184" s="21" t="n"/>
      <c r="L184" s="21" t="n"/>
      <c r="M184" s="22" t="n"/>
      <c r="N184" s="21" t="n"/>
      <c r="O184" s="22" t="n"/>
      <c r="P184" s="23" t="n"/>
      <c r="Q184" s="21" t="inlineStr">
        <is>
          <t>THILF02042</t>
        </is>
      </c>
      <c r="R184" s="21" t="inlineStr">
        <is>
          <t>新北一</t>
        </is>
      </c>
      <c r="S184" s="21" t="inlineStr">
        <is>
          <t>吳宗鴻</t>
        </is>
      </c>
      <c r="T184" s="21" t="n">
        <v>1</v>
      </c>
      <c r="U184" s="21" t="inlineStr">
        <is>
          <t>已完工</t>
        </is>
      </c>
      <c r="V184" s="21" t="inlineStr">
        <is>
          <t>2025-02-13 14:07:50</t>
        </is>
      </c>
      <c r="W184" s="21" t="inlineStr">
        <is>
          <t>2025-02-13 13:52:00</t>
        </is>
      </c>
      <c r="X184" s="128" t="n">
        <v>45701.58819444444</v>
      </c>
      <c r="Y184" s="21" t="n"/>
      <c r="Z184" s="21" t="n">
        <v>0.3</v>
      </c>
      <c r="AA184" s="21" t="n"/>
      <c r="AB184" s="21" t="inlineStr">
        <is>
          <t>到場處理</t>
        </is>
      </c>
      <c r="AC184" s="23" t="inlineStr">
        <is>
          <t>PMQ1</t>
        </is>
      </c>
      <c r="AD184" s="21" t="inlineStr">
        <is>
          <t>O</t>
        </is>
      </c>
      <c r="AE184" s="21" t="n"/>
      <c r="AF184" s="21" t="n"/>
      <c r="AG184" s="21" t="n"/>
      <c r="AH184" s="21" t="n"/>
      <c r="AI184" s="21" t="n"/>
      <c r="AJ184" s="21" t="n"/>
      <c r="AK184" s="21" t="inlineStr">
        <is>
          <t>O</t>
        </is>
      </c>
      <c r="AL184" s="304">
        <f>DATEVALUE(TEXT(I184, "yyyy/mm/dd"))</f>
        <v/>
      </c>
      <c r="AM184" s="108">
        <f>DATEVALUE(TEXT(X184, "yyyy/mm/dd"))</f>
        <v/>
      </c>
    </row>
    <row r="185" ht="21.6" customHeight="1" s="127">
      <c r="A185" s="24" t="n">
        <v>60</v>
      </c>
      <c r="B185" s="24" t="inlineStr">
        <is>
          <t>維修</t>
        </is>
      </c>
      <c r="C185" s="24" t="n">
        <v>2025021680</v>
      </c>
      <c r="D185" s="24" t="inlineStr">
        <is>
          <t>E4552114021301</t>
        </is>
      </c>
      <c r="E185" s="24" t="inlineStr">
        <is>
          <t>一般件</t>
        </is>
      </c>
      <c r="F185" s="24" t="n">
        <v>4552</v>
      </c>
      <c r="G185" s="24" t="inlineStr">
        <is>
          <t>新莊福慧店</t>
        </is>
      </c>
      <c r="H185" s="24" t="inlineStr">
        <is>
          <t>新北市新莊區</t>
        </is>
      </c>
      <c r="I185" s="24" t="inlineStr">
        <is>
          <t>2025-02-13 14:35:40</t>
        </is>
      </c>
      <c r="J185" s="24" t="inlineStr">
        <is>
          <t>星期四</t>
        </is>
      </c>
      <c r="K185" s="24" t="inlineStr">
        <is>
          <t>下午</t>
        </is>
      </c>
      <c r="L185" s="24" t="inlineStr">
        <is>
          <t>HLF2</t>
        </is>
      </c>
      <c r="M185" s="25" t="inlineStr">
        <is>
          <t>HL-CCD掃描器(TM)</t>
        </is>
      </c>
      <c r="N185" s="24" t="inlineStr">
        <is>
          <t>F201</t>
        </is>
      </c>
      <c r="O185" s="25" t="inlineStr">
        <is>
          <t>掃描無反應或感應不良</t>
        </is>
      </c>
      <c r="P185" s="26" t="inlineStr">
        <is>
          <t>性質交接-門市反應明日要交接，TM1 CCD掃描器(HC56II-TR)外觀有裂痕...請台芝到店協助(02/14 早上交接)</t>
        </is>
      </c>
      <c r="Q185" s="24" t="inlineStr">
        <is>
          <t>THILF04552</t>
        </is>
      </c>
      <c r="R185" s="24" t="inlineStr">
        <is>
          <t>新北一</t>
        </is>
      </c>
      <c r="S185" s="24" t="inlineStr">
        <is>
          <t>湯家瑋</t>
        </is>
      </c>
      <c r="T185" s="24" t="n">
        <v>1</v>
      </c>
      <c r="U185" s="24" t="inlineStr">
        <is>
          <t>已完工</t>
        </is>
      </c>
      <c r="V185" s="24" t="inlineStr">
        <is>
          <t>2025-02-13 14:59:59</t>
        </is>
      </c>
      <c r="W185" s="24" t="inlineStr">
        <is>
          <t>2025-02-13 15:15:00</t>
        </is>
      </c>
      <c r="X185" s="199" t="n">
        <v>45701.65625</v>
      </c>
      <c r="Y185" s="24" t="inlineStr">
        <is>
          <t>2025-02-14 19:00:00</t>
        </is>
      </c>
      <c r="Z185" s="24" t="n">
        <v>0.5</v>
      </c>
      <c r="AA185" s="24" t="n"/>
      <c r="AB185" s="24" t="inlineStr">
        <is>
          <t>到場處理</t>
        </is>
      </c>
      <c r="AC185" s="26" t="inlineStr">
        <is>
          <t>更換手持
換上8119012465
換下8119010391</t>
        </is>
      </c>
      <c r="AD185" s="24" t="n"/>
      <c r="AE185" s="24" t="n"/>
      <c r="AF185" s="24" t="n"/>
      <c r="AG185" s="24" t="n"/>
      <c r="AH185" s="24" t="n"/>
      <c r="AI185" s="24" t="n"/>
      <c r="AJ185" s="24" t="n"/>
      <c r="AK185" s="24" t="inlineStr">
        <is>
          <t>O</t>
        </is>
      </c>
      <c r="AL185" s="304">
        <f>DATEVALUE(TEXT(I185, "yyyy/mm/dd"))</f>
        <v/>
      </c>
      <c r="AM185" s="108">
        <f>DATEVALUE(TEXT(X185, "yyyy/mm/dd"))</f>
        <v/>
      </c>
    </row>
    <row r="186" ht="21.6" customHeight="1" s="127">
      <c r="A186" s="21" t="n">
        <v>61</v>
      </c>
      <c r="B186" s="21" t="inlineStr">
        <is>
          <t>維修</t>
        </is>
      </c>
      <c r="C186" s="21" t="n">
        <v>2025021681</v>
      </c>
      <c r="D186" s="21" t="inlineStr">
        <is>
          <t>14552114021301</t>
        </is>
      </c>
      <c r="E186" s="21" t="inlineStr">
        <is>
          <t>一般件</t>
        </is>
      </c>
      <c r="F186" s="21" t="n">
        <v>4552</v>
      </c>
      <c r="G186" s="21" t="inlineStr">
        <is>
          <t>新莊福慧店</t>
        </is>
      </c>
      <c r="H186" s="21" t="inlineStr">
        <is>
          <t>新北市新莊區</t>
        </is>
      </c>
      <c r="I186" s="21" t="inlineStr">
        <is>
          <t>2025-02-13 15:00:27</t>
        </is>
      </c>
      <c r="J186" s="21" t="inlineStr">
        <is>
          <t>星期四</t>
        </is>
      </c>
      <c r="K186" s="21" t="inlineStr">
        <is>
          <t>下午</t>
        </is>
      </c>
      <c r="L186" s="21" t="inlineStr">
        <is>
          <t>HLF2</t>
        </is>
      </c>
      <c r="M186" s="22" t="inlineStr">
        <is>
          <t>HL-CCD掃描器(TM)</t>
        </is>
      </c>
      <c r="N186" s="21" t="inlineStr">
        <is>
          <t>F201</t>
        </is>
      </c>
      <c r="O186" s="22" t="inlineStr">
        <is>
          <t>掃描無反應或感應不良</t>
        </is>
      </c>
      <c r="P186" s="23" t="inlineStr">
        <is>
          <t>性質交接-門市反應明日要交接，TM2 CCD掃描器(HC56II-TR)外觀有裂痕...請台芝到店協助</t>
        </is>
      </c>
      <c r="Q186" s="21" t="inlineStr">
        <is>
          <t>THILF04552</t>
        </is>
      </c>
      <c r="R186" s="21" t="inlineStr">
        <is>
          <t>新北一</t>
        </is>
      </c>
      <c r="S186" s="21" t="inlineStr">
        <is>
          <t>湯家瑋</t>
        </is>
      </c>
      <c r="T186" s="21" t="n">
        <v>1</v>
      </c>
      <c r="U186" s="21" t="inlineStr">
        <is>
          <t>已完工</t>
        </is>
      </c>
      <c r="V186" s="21" t="inlineStr">
        <is>
          <t>2025-02-13 15:00:45</t>
        </is>
      </c>
      <c r="W186" s="21" t="inlineStr">
        <is>
          <t>2025-02-13 15:45:00</t>
        </is>
      </c>
      <c r="X186" s="128" t="n">
        <v>45701.67777777778</v>
      </c>
      <c r="Y186" s="21" t="inlineStr">
        <is>
          <t>2025-02-14 19:00:00</t>
        </is>
      </c>
      <c r="Z186" s="21" t="n">
        <v>0.5</v>
      </c>
      <c r="AA186" s="21" t="n"/>
      <c r="AB186" s="21" t="inlineStr">
        <is>
          <t>到場處理</t>
        </is>
      </c>
      <c r="AC186" s="23" t="inlineStr">
        <is>
          <t>更換手持
換上8119012466
換下8119010392</t>
        </is>
      </c>
      <c r="AD186" s="21" t="n"/>
      <c r="AE186" s="21" t="n"/>
      <c r="AF186" s="21" t="n"/>
      <c r="AG186" s="21" t="n"/>
      <c r="AH186" s="21" t="n"/>
      <c r="AI186" s="21" t="n"/>
      <c r="AJ186" s="21" t="n"/>
      <c r="AK186" s="21" t="inlineStr">
        <is>
          <t>O</t>
        </is>
      </c>
      <c r="AL186" s="304">
        <f>DATEVALUE(TEXT(I186, "yyyy/mm/dd"))</f>
        <v/>
      </c>
      <c r="AM186" s="108">
        <f>DATEVALUE(TEXT(X186, "yyyy/mm/dd"))</f>
        <v/>
      </c>
    </row>
    <row r="187" ht="21.6" customHeight="1" s="127">
      <c r="A187" s="24" t="n">
        <v>62</v>
      </c>
      <c r="B187" s="24" t="inlineStr">
        <is>
          <t>服務</t>
        </is>
      </c>
      <c r="C187" s="24" t="n">
        <v>2025021740</v>
      </c>
      <c r="D187" s="24" t="n"/>
      <c r="E187" s="24" t="n"/>
      <c r="F187" s="24" t="inlineStr">
        <is>
          <t>D028</t>
        </is>
      </c>
      <c r="G187" s="24" t="inlineStr">
        <is>
          <t>三重正義北店</t>
        </is>
      </c>
      <c r="H187" s="24" t="inlineStr">
        <is>
          <t>新北市三重區</t>
        </is>
      </c>
      <c r="I187" s="24" t="n"/>
      <c r="J187" s="24" t="n"/>
      <c r="K187" s="24" t="n"/>
      <c r="L187" s="24" t="n"/>
      <c r="M187" s="25" t="n"/>
      <c r="N187" s="24" t="n"/>
      <c r="O187" s="25" t="n"/>
      <c r="P187" s="26" t="n"/>
      <c r="Q187" s="24" t="inlineStr">
        <is>
          <t>THILF0D028</t>
        </is>
      </c>
      <c r="R187" s="24" t="inlineStr">
        <is>
          <t>新北一</t>
        </is>
      </c>
      <c r="S187" s="24" t="inlineStr">
        <is>
          <t>吳宗鴻</t>
        </is>
      </c>
      <c r="T187" s="24" t="n">
        <v>1</v>
      </c>
      <c r="U187" s="24" t="inlineStr">
        <is>
          <t>已完工</t>
        </is>
      </c>
      <c r="V187" s="24" t="inlineStr">
        <is>
          <t>2025-02-14 11:31:37</t>
        </is>
      </c>
      <c r="W187" s="24" t="inlineStr">
        <is>
          <t>2025-02-14 11:16:00</t>
        </is>
      </c>
      <c r="X187" s="199" t="n">
        <v>45702.47986111111</v>
      </c>
      <c r="Y187" s="24" t="n"/>
      <c r="Z187" s="24" t="n">
        <v>0.3</v>
      </c>
      <c r="AA187" s="24" t="n"/>
      <c r="AB187" s="24" t="inlineStr">
        <is>
          <t>到場處理</t>
        </is>
      </c>
      <c r="AC187" s="26" t="inlineStr">
        <is>
          <t>PMQ1</t>
        </is>
      </c>
      <c r="AD187" s="24" t="inlineStr">
        <is>
          <t>O</t>
        </is>
      </c>
      <c r="AE187" s="24" t="n"/>
      <c r="AF187" s="24" t="n"/>
      <c r="AG187" s="24" t="n"/>
      <c r="AH187" s="24" t="n"/>
      <c r="AI187" s="24" t="n"/>
      <c r="AJ187" s="24" t="n"/>
      <c r="AK187" s="24" t="inlineStr">
        <is>
          <t>O</t>
        </is>
      </c>
      <c r="AL187" s="304">
        <f>DATEVALUE(TEXT(I187, "yyyy/mm/dd"))</f>
        <v/>
      </c>
      <c r="AM187" s="108">
        <f>DATEVALUE(TEXT(X187, "yyyy/mm/dd"))</f>
        <v/>
      </c>
    </row>
    <row r="188" ht="21.6" customHeight="1" s="127">
      <c r="A188" s="21" t="n">
        <v>63</v>
      </c>
      <c r="B188" s="21" t="inlineStr">
        <is>
          <t>服務</t>
        </is>
      </c>
      <c r="C188" s="21" t="n">
        <v>2025021772</v>
      </c>
      <c r="D188" s="21" t="n"/>
      <c r="E188" s="21" t="n"/>
      <c r="F188" s="21" t="n">
        <v>4029</v>
      </c>
      <c r="G188" s="21" t="inlineStr">
        <is>
          <t>三重龍濱店</t>
        </is>
      </c>
      <c r="H188" s="21" t="inlineStr">
        <is>
          <t>新北市三重區</t>
        </is>
      </c>
      <c r="I188" s="21" t="n"/>
      <c r="J188" s="21" t="n"/>
      <c r="K188" s="21" t="n"/>
      <c r="L188" s="21" t="n"/>
      <c r="M188" s="22" t="n"/>
      <c r="N188" s="21" t="n"/>
      <c r="O188" s="22" t="n"/>
      <c r="P188" s="23" t="n"/>
      <c r="Q188" s="21" t="inlineStr">
        <is>
          <t>THILF04029</t>
        </is>
      </c>
      <c r="R188" s="21" t="inlineStr">
        <is>
          <t>新北一</t>
        </is>
      </c>
      <c r="S188" s="21" t="inlineStr">
        <is>
          <t>吳宗鴻</t>
        </is>
      </c>
      <c r="T188" s="21" t="n">
        <v>1</v>
      </c>
      <c r="U188" s="21" t="inlineStr">
        <is>
          <t>已完工</t>
        </is>
      </c>
      <c r="V188" s="21" t="inlineStr">
        <is>
          <t>2025-02-14 13:28:22</t>
        </is>
      </c>
      <c r="W188" s="21" t="inlineStr">
        <is>
          <t>2025-02-14 11:40:00</t>
        </is>
      </c>
      <c r="X188" s="128" t="n">
        <v>45702.5</v>
      </c>
      <c r="Y188" s="21" t="n"/>
      <c r="Z188" s="21" t="n">
        <v>0.3</v>
      </c>
      <c r="AA188" s="21" t="n"/>
      <c r="AB188" s="21" t="inlineStr">
        <is>
          <t>到場處理</t>
        </is>
      </c>
      <c r="AC188" s="23" t="inlineStr">
        <is>
          <t>PMQ1</t>
        </is>
      </c>
      <c r="AD188" s="21" t="inlineStr">
        <is>
          <t>O</t>
        </is>
      </c>
      <c r="AE188" s="21" t="n"/>
      <c r="AF188" s="21" t="n"/>
      <c r="AG188" s="21" t="n"/>
      <c r="AH188" s="21" t="n"/>
      <c r="AI188" s="21" t="n"/>
      <c r="AJ188" s="21" t="n"/>
      <c r="AK188" s="21" t="inlineStr">
        <is>
          <t>O</t>
        </is>
      </c>
      <c r="AL188" s="304">
        <f>DATEVALUE(TEXT(I188, "yyyy/mm/dd"))</f>
        <v/>
      </c>
      <c r="AM188" s="108">
        <f>DATEVALUE(TEXT(X188, "yyyy/mm/dd"))</f>
        <v/>
      </c>
    </row>
    <row r="189" ht="21.6" customHeight="1" s="127">
      <c r="A189" s="24" t="n">
        <v>64</v>
      </c>
      <c r="B189" s="24" t="inlineStr">
        <is>
          <t>維修</t>
        </is>
      </c>
      <c r="C189" s="24" t="n">
        <v>2025021773</v>
      </c>
      <c r="D189" s="24" t="inlineStr">
        <is>
          <t>13878114021401</t>
        </is>
      </c>
      <c r="E189" s="24" t="inlineStr">
        <is>
          <t>一般件</t>
        </is>
      </c>
      <c r="F189" s="24" t="n">
        <v>3878</v>
      </c>
      <c r="G189" s="24" t="inlineStr">
        <is>
          <t>林口清梅店</t>
        </is>
      </c>
      <c r="H189" s="24" t="inlineStr">
        <is>
          <t>新北市林口區</t>
        </is>
      </c>
      <c r="I189" s="24" t="inlineStr">
        <is>
          <t>2025-02-14 13:27:46</t>
        </is>
      </c>
      <c r="J189" s="24" t="inlineStr">
        <is>
          <t>星期五</t>
        </is>
      </c>
      <c r="K189" s="24" t="inlineStr">
        <is>
          <t>下午</t>
        </is>
      </c>
      <c r="L189" s="24" t="inlineStr">
        <is>
          <t>HL58</t>
        </is>
      </c>
      <c r="M189" s="25" t="inlineStr">
        <is>
          <t>HL-LIFE-ET主機</t>
        </is>
      </c>
      <c r="N189" s="24" t="n">
        <v>5801</v>
      </c>
      <c r="O189" s="25" t="inlineStr">
        <is>
          <t>當機或無畫面</t>
        </is>
      </c>
      <c r="P189" s="26" t="inlineStr">
        <is>
          <t>門市反應mmk4代機會一直發出怪聲，門市已拔差休息後重開機仍異常，目前mmk可正常操作，門市希望工程師到店檢查...須請台芝到店協助</t>
        </is>
      </c>
      <c r="Q189" s="24" t="inlineStr">
        <is>
          <t>THILF03878</t>
        </is>
      </c>
      <c r="R189" s="24" t="inlineStr">
        <is>
          <t>新北一</t>
        </is>
      </c>
      <c r="S189" s="24" t="inlineStr">
        <is>
          <t>湯家瑋</t>
        </is>
      </c>
      <c r="T189" s="24" t="n">
        <v>1</v>
      </c>
      <c r="U189" s="24" t="inlineStr">
        <is>
          <t>已完工</t>
        </is>
      </c>
      <c r="V189" s="24" t="inlineStr">
        <is>
          <t>2025-02-14 13:29:24</t>
        </is>
      </c>
      <c r="W189" s="24" t="inlineStr">
        <is>
          <t>2025-02-17 09:00:00</t>
        </is>
      </c>
      <c r="X189" s="199" t="n">
        <v>45705.41597222222</v>
      </c>
      <c r="Y189" s="24" t="inlineStr">
        <is>
          <t>2025-02-17 17:29:00</t>
        </is>
      </c>
      <c r="Z189" s="24" t="n">
        <v>1</v>
      </c>
      <c r="AA189" s="24" t="n"/>
      <c r="AB189" s="24" t="inlineStr">
        <is>
          <t>到場處理</t>
        </is>
      </c>
      <c r="AC189" s="26" t="inlineStr">
        <is>
          <t>清潔風扇上油</t>
        </is>
      </c>
      <c r="AD189" s="24" t="n"/>
      <c r="AE189" s="24" t="n"/>
      <c r="AF189" s="24" t="n"/>
      <c r="AG189" s="24" t="n"/>
      <c r="AH189" s="24" t="n"/>
      <c r="AI189" s="24" t="n"/>
      <c r="AJ189" s="24" t="n"/>
      <c r="AK189" s="24" t="inlineStr">
        <is>
          <t>O</t>
        </is>
      </c>
      <c r="AL189" s="304">
        <f>DATEVALUE(TEXT(I189, "yyyy/mm/dd"))</f>
        <v/>
      </c>
      <c r="AM189" s="108">
        <f>DATEVALUE(TEXT(X189, "yyyy/mm/dd"))</f>
        <v/>
      </c>
    </row>
    <row r="190" ht="21.6" customHeight="1" s="127">
      <c r="A190" s="21" t="n">
        <v>65</v>
      </c>
      <c r="B190" s="21" t="inlineStr">
        <is>
          <t>維修</t>
        </is>
      </c>
      <c r="C190" s="21" t="n">
        <v>2025021777</v>
      </c>
      <c r="D190" s="21" t="inlineStr">
        <is>
          <t>E4680114021401</t>
        </is>
      </c>
      <c r="E190" s="21" t="inlineStr">
        <is>
          <t>一般件</t>
        </is>
      </c>
      <c r="F190" s="21" t="n">
        <v>4680</v>
      </c>
      <c r="G190" s="21" t="inlineStr">
        <is>
          <t>板橋江寧店</t>
        </is>
      </c>
      <c r="H190" s="21" t="inlineStr">
        <is>
          <t>新北市板橋區</t>
        </is>
      </c>
      <c r="I190" s="21" t="inlineStr">
        <is>
          <t>2025-02-14 12:15:53</t>
        </is>
      </c>
      <c r="J190" s="21" t="inlineStr">
        <is>
          <t>星期五</t>
        </is>
      </c>
      <c r="K190" s="21" t="inlineStr">
        <is>
          <t>下午</t>
        </is>
      </c>
      <c r="L190" s="21" t="inlineStr">
        <is>
          <t>HLF2</t>
        </is>
      </c>
      <c r="M190" s="22" t="inlineStr">
        <is>
          <t>HL-CCD掃描器(TM)</t>
        </is>
      </c>
      <c r="N190" s="21" t="inlineStr">
        <is>
          <t>F201</t>
        </is>
      </c>
      <c r="O190" s="22" t="inlineStr">
        <is>
          <t>掃描無反應或感應不良</t>
        </is>
      </c>
      <c r="P190" s="23" t="inlineStr">
        <is>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is>
      </c>
      <c r="Q190" s="21" t="inlineStr">
        <is>
          <t>THILF04680</t>
        </is>
      </c>
      <c r="R190" s="21" t="inlineStr">
        <is>
          <t>新北一</t>
        </is>
      </c>
      <c r="S190" s="21" t="inlineStr">
        <is>
          <t>吳宗鴻</t>
        </is>
      </c>
      <c r="T190" s="21" t="n">
        <v>1</v>
      </c>
      <c r="U190" s="21" t="inlineStr">
        <is>
          <t>已完工</t>
        </is>
      </c>
      <c r="V190" s="21" t="inlineStr">
        <is>
          <t>2025-02-14 13:37:02</t>
        </is>
      </c>
      <c r="W190" s="21" t="inlineStr">
        <is>
          <t>2025-02-17 10:53:00</t>
        </is>
      </c>
      <c r="X190" s="128" t="n">
        <v>45705.47430555556</v>
      </c>
      <c r="Y190" s="21" t="inlineStr">
        <is>
          <t>2025-02-17 17:37:00</t>
        </is>
      </c>
      <c r="Z190" s="21" t="n">
        <v>0.5</v>
      </c>
      <c r="AA190" s="21" t="n"/>
      <c r="AB190" s="21" t="inlineStr">
        <is>
          <t>到場處理</t>
        </is>
      </c>
      <c r="AC190" s="23" t="inlineStr">
        <is>
          <t>更換備機 掃描槍
換下8119010651
換上8119012467</t>
        </is>
      </c>
      <c r="AD190" s="21" t="n"/>
      <c r="AE190" s="21" t="n"/>
      <c r="AF190" s="21" t="n"/>
      <c r="AG190" s="21" t="n"/>
      <c r="AH190" s="21" t="n"/>
      <c r="AI190" s="21" t="n"/>
      <c r="AJ190" s="21" t="n"/>
      <c r="AK190" s="21" t="inlineStr">
        <is>
          <t>O</t>
        </is>
      </c>
      <c r="AL190" s="304">
        <f>DATEVALUE(TEXT(I190, "yyyy/mm/dd"))</f>
        <v/>
      </c>
      <c r="AM190" s="108">
        <f>DATEVALUE(TEXT(X190, "yyyy/mm/dd"))</f>
        <v/>
      </c>
    </row>
    <row r="191" ht="21.6" customHeight="1" s="127">
      <c r="A191" s="24" t="n">
        <v>66</v>
      </c>
      <c r="B191" s="24" t="inlineStr">
        <is>
          <t>維修</t>
        </is>
      </c>
      <c r="C191" s="24" t="n">
        <v>2025021780</v>
      </c>
      <c r="D191" s="24" t="inlineStr">
        <is>
          <t>E5245114021401</t>
        </is>
      </c>
      <c r="E191" s="24" t="inlineStr">
        <is>
          <t>一般件</t>
        </is>
      </c>
      <c r="F191" s="24" t="n">
        <v>5245</v>
      </c>
      <c r="G191" s="24" t="inlineStr">
        <is>
          <t>三重護山店</t>
        </is>
      </c>
      <c r="H191" s="24" t="inlineStr">
        <is>
          <t>新北市三重區</t>
        </is>
      </c>
      <c r="I191" s="24" t="inlineStr">
        <is>
          <t>2025-02-14 13:31:33</t>
        </is>
      </c>
      <c r="J191" s="24" t="inlineStr">
        <is>
          <t>星期五</t>
        </is>
      </c>
      <c r="K191" s="24" t="inlineStr">
        <is>
          <t>下午</t>
        </is>
      </c>
      <c r="L191" s="24" t="inlineStr">
        <is>
          <t>HL23</t>
        </is>
      </c>
      <c r="M191" s="25" t="inlineStr">
        <is>
          <t>HL-TM主機</t>
        </is>
      </c>
      <c r="N191" s="24" t="n">
        <v>2307</v>
      </c>
      <c r="O191" s="25" t="inlineStr">
        <is>
          <t>觸控不良(游標偏移)</t>
        </is>
      </c>
      <c r="P191" s="26" t="inlineStr">
        <is>
          <t>門市反應tm2(TCX800)觸控異常鼠標會一直飄移，客服無法操作觸控校正，重啟仍異常確認無張貼文宣....須請台芝到店協助(游標無法點到指定定位)</t>
        </is>
      </c>
      <c r="Q191" s="24" t="inlineStr">
        <is>
          <t>THILF05245</t>
        </is>
      </c>
      <c r="R191" s="24" t="inlineStr">
        <is>
          <t>新北一</t>
        </is>
      </c>
      <c r="S191" s="24" t="inlineStr">
        <is>
          <t>吳宗鴻</t>
        </is>
      </c>
      <c r="T191" s="24" t="n">
        <v>1</v>
      </c>
      <c r="U191" s="24" t="inlineStr">
        <is>
          <t>已完工</t>
        </is>
      </c>
      <c r="V191" s="24" t="inlineStr">
        <is>
          <t>2025-02-14 13:43:43</t>
        </is>
      </c>
      <c r="W191" s="24" t="inlineStr">
        <is>
          <t>2025-02-14 14:20:00</t>
        </is>
      </c>
      <c r="X191" s="199" t="n">
        <v>45702.62013888889</v>
      </c>
      <c r="Y191" s="24" t="inlineStr">
        <is>
          <t>2025-02-17 17:43:00</t>
        </is>
      </c>
      <c r="Z191" s="24" t="n">
        <v>0.6</v>
      </c>
      <c r="AA191" s="24" t="n"/>
      <c r="AB191" s="24" t="inlineStr">
        <is>
          <t>到場處理</t>
        </is>
      </c>
      <c r="AC191" s="26" t="inlineStr">
        <is>
          <t>重新校正螢幕測試正常</t>
        </is>
      </c>
      <c r="AD191" s="24" t="n"/>
      <c r="AE191" s="24" t="n"/>
      <c r="AF191" s="24" t="n"/>
      <c r="AG191" s="24" t="n"/>
      <c r="AH191" s="24" t="n"/>
      <c r="AI191" s="24" t="n"/>
      <c r="AJ191" s="24" t="n"/>
      <c r="AK191" s="24" t="inlineStr">
        <is>
          <t>O</t>
        </is>
      </c>
      <c r="AL191" s="304">
        <f>DATEVALUE(TEXT(I191, "yyyy/mm/dd"))</f>
        <v/>
      </c>
      <c r="AM191" s="108">
        <f>DATEVALUE(TEXT(X191, "yyyy/mm/dd"))</f>
        <v/>
      </c>
    </row>
    <row r="192" ht="21.6" customHeight="1" s="127">
      <c r="A192" s="21" t="n">
        <v>67</v>
      </c>
      <c r="B192" s="21" t="inlineStr">
        <is>
          <t>服務</t>
        </is>
      </c>
      <c r="C192" s="21" t="n">
        <v>2025021784</v>
      </c>
      <c r="D192" s="21" t="n"/>
      <c r="E192" s="21" t="n"/>
      <c r="F192" s="21" t="n">
        <v>4560</v>
      </c>
      <c r="G192" s="21" t="inlineStr">
        <is>
          <t>三重大院店</t>
        </is>
      </c>
      <c r="H192" s="21" t="inlineStr">
        <is>
          <t>新北市三重區</t>
        </is>
      </c>
      <c r="I192" s="21" t="n"/>
      <c r="J192" s="21" t="n"/>
      <c r="K192" s="21" t="n"/>
      <c r="L192" s="21" t="n"/>
      <c r="M192" s="22" t="n"/>
      <c r="N192" s="21" t="n"/>
      <c r="O192" s="22" t="n"/>
      <c r="P192" s="23" t="n"/>
      <c r="Q192" s="21" t="inlineStr">
        <is>
          <t>THILF04560</t>
        </is>
      </c>
      <c r="R192" s="21" t="inlineStr">
        <is>
          <t>新北一</t>
        </is>
      </c>
      <c r="S192" s="21" t="inlineStr">
        <is>
          <t>吳宗鴻</t>
        </is>
      </c>
      <c r="T192" s="21" t="n">
        <v>1</v>
      </c>
      <c r="U192" s="21" t="inlineStr">
        <is>
          <t>已完工</t>
        </is>
      </c>
      <c r="V192" s="21" t="inlineStr">
        <is>
          <t>2025-02-14 14:15:41</t>
        </is>
      </c>
      <c r="W192" s="21" t="inlineStr">
        <is>
          <t>2025-02-14 13:55:00</t>
        </is>
      </c>
      <c r="X192" s="128" t="n">
        <v>45702.59375</v>
      </c>
      <c r="Y192" s="21" t="n"/>
      <c r="Z192" s="21" t="n">
        <v>0.3</v>
      </c>
      <c r="AA192" s="21" t="n"/>
      <c r="AB192" s="21" t="inlineStr">
        <is>
          <t>到場處理</t>
        </is>
      </c>
      <c r="AC192" s="23" t="inlineStr">
        <is>
          <t>PMQ1</t>
        </is>
      </c>
      <c r="AD192" s="21" t="inlineStr">
        <is>
          <t>O</t>
        </is>
      </c>
      <c r="AE192" s="21" t="n"/>
      <c r="AF192" s="21" t="n"/>
      <c r="AG192" s="21" t="n"/>
      <c r="AH192" s="21" t="n"/>
      <c r="AI192" s="21" t="n"/>
      <c r="AJ192" s="21" t="n"/>
      <c r="AK192" s="21" t="inlineStr">
        <is>
          <t>O</t>
        </is>
      </c>
      <c r="AL192" s="304">
        <f>DATEVALUE(TEXT(I192, "yyyy/mm/dd"))</f>
        <v/>
      </c>
      <c r="AM192" s="108">
        <f>DATEVALUE(TEXT(X192, "yyyy/mm/dd"))</f>
        <v/>
      </c>
    </row>
    <row r="193" ht="21.6" customHeight="1" s="127">
      <c r="A193" s="24" t="n">
        <v>68</v>
      </c>
      <c r="B193" s="24" t="inlineStr">
        <is>
          <t>服務</t>
        </is>
      </c>
      <c r="C193" s="24" t="n">
        <v>2025021796</v>
      </c>
      <c r="D193" s="24" t="n"/>
      <c r="E193" s="24" t="n"/>
      <c r="F193" s="24" t="n">
        <v>3623</v>
      </c>
      <c r="G193" s="24" t="inlineStr">
        <is>
          <t>三重自強店</t>
        </is>
      </c>
      <c r="H193" s="24" t="inlineStr">
        <is>
          <t>新北市三重區</t>
        </is>
      </c>
      <c r="I193" s="24" t="n"/>
      <c r="J193" s="24" t="n"/>
      <c r="K193" s="24" t="n"/>
      <c r="L193" s="24" t="n"/>
      <c r="M193" s="25" t="n"/>
      <c r="N193" s="24" t="n"/>
      <c r="O193" s="25" t="n"/>
      <c r="P193" s="26" t="n"/>
      <c r="Q193" s="24" t="inlineStr">
        <is>
          <t>THILF03623</t>
        </is>
      </c>
      <c r="R193" s="24" t="inlineStr">
        <is>
          <t>新北一</t>
        </is>
      </c>
      <c r="S193" s="24" t="inlineStr">
        <is>
          <t>吳宗鴻</t>
        </is>
      </c>
      <c r="T193" s="24" t="n">
        <v>1</v>
      </c>
      <c r="U193" s="24" t="inlineStr">
        <is>
          <t>已完工</t>
        </is>
      </c>
      <c r="V193" s="24" t="inlineStr">
        <is>
          <t>2025-02-14 15:25:04</t>
        </is>
      </c>
      <c r="W193" s="24" t="inlineStr">
        <is>
          <t>2025-02-14 15:05:00</t>
        </is>
      </c>
      <c r="X193" s="199" t="n">
        <v>45702.64166666667</v>
      </c>
      <c r="Y193" s="24" t="n"/>
      <c r="Z193" s="24" t="n">
        <v>0.3</v>
      </c>
      <c r="AA193" s="24" t="n"/>
      <c r="AB193" s="24" t="inlineStr">
        <is>
          <t>到場處理</t>
        </is>
      </c>
      <c r="AC193" s="26" t="inlineStr">
        <is>
          <t>PMQ1</t>
        </is>
      </c>
      <c r="AD193" s="24" t="inlineStr">
        <is>
          <t>O</t>
        </is>
      </c>
      <c r="AE193" s="24" t="n"/>
      <c r="AF193" s="24" t="n"/>
      <c r="AG193" s="24" t="n"/>
      <c r="AH193" s="24" t="n"/>
      <c r="AI193" s="24" t="n"/>
      <c r="AJ193" s="24" t="n"/>
      <c r="AK193" s="24" t="inlineStr">
        <is>
          <t>O</t>
        </is>
      </c>
      <c r="AL193" s="304">
        <f>DATEVALUE(TEXT(I193, "yyyy/mm/dd"))</f>
        <v/>
      </c>
      <c r="AM193" s="108">
        <f>DATEVALUE(TEXT(X193, "yyyy/mm/dd"))</f>
        <v/>
      </c>
    </row>
    <row r="194" ht="21.6" customHeight="1" s="127">
      <c r="A194" s="21" t="n">
        <v>69</v>
      </c>
      <c r="B194" s="21" t="inlineStr">
        <is>
          <t>服務</t>
        </is>
      </c>
      <c r="C194" s="21" t="n">
        <v>2025021814</v>
      </c>
      <c r="D194" s="21" t="n"/>
      <c r="E194" s="21" t="n"/>
      <c r="F194" s="21" t="n">
        <v>4388</v>
      </c>
      <c r="G194" s="21" t="inlineStr">
        <is>
          <t>三重薔薇店</t>
        </is>
      </c>
      <c r="H194" s="21" t="inlineStr">
        <is>
          <t>新北市三重區</t>
        </is>
      </c>
      <c r="I194" s="21" t="n"/>
      <c r="J194" s="21" t="n"/>
      <c r="K194" s="21" t="n"/>
      <c r="L194" s="21" t="n"/>
      <c r="M194" s="22" t="n"/>
      <c r="N194" s="21" t="n"/>
      <c r="O194" s="22" t="n"/>
      <c r="P194" s="23" t="n"/>
      <c r="Q194" s="21" t="inlineStr">
        <is>
          <t>THILF04388</t>
        </is>
      </c>
      <c r="R194" s="21" t="inlineStr">
        <is>
          <t>新北一</t>
        </is>
      </c>
      <c r="S194" s="21" t="inlineStr">
        <is>
          <t>吳宗鴻</t>
        </is>
      </c>
      <c r="T194" s="21" t="n">
        <v>1</v>
      </c>
      <c r="U194" s="21" t="inlineStr">
        <is>
          <t>已完工</t>
        </is>
      </c>
      <c r="V194" s="21" t="inlineStr">
        <is>
          <t>2025-02-14 16:25:57</t>
        </is>
      </c>
      <c r="W194" s="21" t="inlineStr">
        <is>
          <t>2025-02-14 16:00:00</t>
        </is>
      </c>
      <c r="X194" s="128" t="n">
        <v>45702.68402777778</v>
      </c>
      <c r="Y194" s="21" t="n"/>
      <c r="Z194" s="21" t="n">
        <v>0.4</v>
      </c>
      <c r="AA194" s="21" t="n"/>
      <c r="AB194" s="21" t="inlineStr">
        <is>
          <t>到場處理</t>
        </is>
      </c>
      <c r="AC194" s="23" t="inlineStr">
        <is>
          <t>PMQ1</t>
        </is>
      </c>
      <c r="AD194" s="21" t="inlineStr">
        <is>
          <t>O</t>
        </is>
      </c>
      <c r="AE194" s="21" t="n"/>
      <c r="AF194" s="21" t="n"/>
      <c r="AG194" s="21" t="n"/>
      <c r="AH194" s="21" t="n"/>
      <c r="AI194" s="21" t="n"/>
      <c r="AJ194" s="21" t="n"/>
      <c r="AK194" s="21" t="inlineStr">
        <is>
          <t>O</t>
        </is>
      </c>
      <c r="AL194" s="304">
        <f>DATEVALUE(TEXT(I194, "yyyy/mm/dd"))</f>
        <v/>
      </c>
      <c r="AM194" s="108">
        <f>DATEVALUE(TEXT(X194, "yyyy/mm/dd"))</f>
        <v/>
      </c>
    </row>
    <row r="195" ht="21.6" customHeight="1" s="127">
      <c r="A195" s="24" t="n">
        <v>70</v>
      </c>
      <c r="B195" s="24" t="inlineStr">
        <is>
          <t>維修</t>
        </is>
      </c>
      <c r="C195" s="24" t="n">
        <v>2025021829</v>
      </c>
      <c r="D195" s="24" t="inlineStr">
        <is>
          <t>14167114021501</t>
        </is>
      </c>
      <c r="E195" s="24" t="inlineStr">
        <is>
          <t>一般件</t>
        </is>
      </c>
      <c r="F195" s="24" t="n">
        <v>4167</v>
      </c>
      <c r="G195" s="24" t="inlineStr">
        <is>
          <t>板橋松翠店</t>
        </is>
      </c>
      <c r="H195" s="24" t="inlineStr">
        <is>
          <t>新北市板橋區</t>
        </is>
      </c>
      <c r="I195" s="24" t="inlineStr">
        <is>
          <t>2025-02-15 14:56:39</t>
        </is>
      </c>
      <c r="J195" s="24" t="inlineStr">
        <is>
          <t>星期六</t>
        </is>
      </c>
      <c r="K195" s="24" t="inlineStr">
        <is>
          <t>下午</t>
        </is>
      </c>
      <c r="L195" s="24" t="inlineStr">
        <is>
          <t>HL23</t>
        </is>
      </c>
      <c r="M195" s="25" t="inlineStr">
        <is>
          <t>HL-TM主機</t>
        </is>
      </c>
      <c r="N195" s="24" t="n">
        <v>2307</v>
      </c>
      <c r="O195" s="25" t="inlineStr">
        <is>
          <t>觸控不良(游標偏移)</t>
        </is>
      </c>
      <c r="P195" s="26" t="inlineStr">
        <is>
          <t>門市告知TM2(TCX800)觸控感應會些微卡頓，在結帳畫面操作信用卡或悠遊卡有時候鼠標會跳到別的地方導致無法做下一個動作，台芝於2025-02-10 16:50:00.000更換TM2-1、2顆硬碟，有備份還原後仍異常..請台芝到店協助</t>
        </is>
      </c>
      <c r="Q195" s="24" t="inlineStr">
        <is>
          <t>THILF04167</t>
        </is>
      </c>
      <c r="R195" s="24" t="inlineStr">
        <is>
          <t>新北一</t>
        </is>
      </c>
      <c r="S195" s="24" t="inlineStr">
        <is>
          <t>狄澤洋</t>
        </is>
      </c>
      <c r="T195" s="24" t="n">
        <v>1</v>
      </c>
      <c r="U195" s="24" t="inlineStr">
        <is>
          <t>已完工</t>
        </is>
      </c>
      <c r="V195" s="24" t="inlineStr">
        <is>
          <t>2025-02-15 15:00:17</t>
        </is>
      </c>
      <c r="W195" s="24" t="inlineStr">
        <is>
          <t>2025-02-17 14:07:00</t>
        </is>
      </c>
      <c r="X195" s="199" t="n">
        <v>45705.63888888889</v>
      </c>
      <c r="Y195" s="24" t="inlineStr">
        <is>
          <t>2025-02-18 13:00:00</t>
        </is>
      </c>
      <c r="Z195" s="24" t="n">
        <v>1.2</v>
      </c>
      <c r="AA195" s="24" t="n"/>
      <c r="AB195" s="24" t="inlineStr">
        <is>
          <t>到場處理</t>
        </is>
      </c>
      <c r="AC195" s="26" t="inlineStr">
        <is>
          <t>更換TM主機，1、2顆硬碟無更換
換上：8185002948
換下：8185000082</t>
        </is>
      </c>
      <c r="AD195" s="24" t="n"/>
      <c r="AE195" s="24" t="n"/>
      <c r="AF195" s="24" t="n"/>
      <c r="AG195" s="24" t="n"/>
      <c r="AH195" s="24" t="n"/>
      <c r="AI195" s="24" t="n"/>
      <c r="AJ195" s="24" t="n"/>
      <c r="AK195" s="24" t="inlineStr">
        <is>
          <t>O</t>
        </is>
      </c>
      <c r="AL195" s="304">
        <f>DATEVALUE(TEXT(I195, "yyyy/mm/dd"))</f>
        <v/>
      </c>
      <c r="AM195" s="108">
        <f>DATEVALUE(TEXT(X195, "yyyy/mm/dd"))</f>
        <v/>
      </c>
    </row>
    <row r="196" ht="21.6" customHeight="1" s="127">
      <c r="A196" s="21" t="n">
        <v>71</v>
      </c>
      <c r="B196" s="21" t="inlineStr">
        <is>
          <t>維修</t>
        </is>
      </c>
      <c r="C196" s="21" t="n">
        <v>2025021843</v>
      </c>
      <c r="D196" s="21" t="inlineStr">
        <is>
          <t>12890114021701</t>
        </is>
      </c>
      <c r="E196" s="21" t="inlineStr">
        <is>
          <t>一般件</t>
        </is>
      </c>
      <c r="F196" s="21" t="n">
        <v>2890</v>
      </c>
      <c r="G196" s="21" t="inlineStr">
        <is>
          <t>蘆洲鷺江店</t>
        </is>
      </c>
      <c r="H196" s="21" t="inlineStr">
        <is>
          <t>新北市蘆洲區</t>
        </is>
      </c>
      <c r="I196" s="21" t="inlineStr">
        <is>
          <t>2025-02-17 09:41:07</t>
        </is>
      </c>
      <c r="J196" s="21" t="inlineStr">
        <is>
          <t>星期一</t>
        </is>
      </c>
      <c r="K196" s="21" t="inlineStr">
        <is>
          <t>上午</t>
        </is>
      </c>
      <c r="L196" s="21" t="inlineStr">
        <is>
          <t>HL60</t>
        </is>
      </c>
      <c r="M196" s="22" t="inlineStr">
        <is>
          <t>HL-LIFE-ET印票機L90</t>
        </is>
      </c>
      <c r="N196" s="21" t="n">
        <v>6003</v>
      </c>
      <c r="O196" s="22" t="inlineStr">
        <is>
          <t>無反應，不會轉動</t>
        </is>
      </c>
      <c r="P196" s="23" t="inlineStr">
        <is>
          <t>L90-門市反應tm刷讀mmk小白單顯示印票機異常，門市已重裝紙捲重開機後點選偵測印票機後仍異常...須請台芝到店協助</t>
        </is>
      </c>
      <c r="Q196" s="21" t="inlineStr">
        <is>
          <t>THILF02890</t>
        </is>
      </c>
      <c r="R196" s="21" t="inlineStr">
        <is>
          <t>新北一</t>
        </is>
      </c>
      <c r="S196" s="21" t="inlineStr">
        <is>
          <t>吳宗鴻</t>
        </is>
      </c>
      <c r="T196" s="21" t="n">
        <v>1</v>
      </c>
      <c r="U196" s="21" t="inlineStr">
        <is>
          <t>已完工</t>
        </is>
      </c>
      <c r="V196" s="21" t="inlineStr">
        <is>
          <t>2025-02-17 09:42:26</t>
        </is>
      </c>
      <c r="W196" s="21" t="inlineStr">
        <is>
          <t>2025-02-17 12:00:00</t>
        </is>
      </c>
      <c r="X196" s="128" t="n">
        <v>45705.50694444445</v>
      </c>
      <c r="Y196" s="21" t="inlineStr">
        <is>
          <t>2025-02-18 13:42:00</t>
        </is>
      </c>
      <c r="Z196" s="21" t="n">
        <v>0.2</v>
      </c>
      <c r="AA196" s="21" t="n"/>
      <c r="AB196" s="21" t="inlineStr">
        <is>
          <t>到場處理</t>
        </is>
      </c>
      <c r="AC196" s="23" t="inlineStr">
        <is>
          <t>店員安裝票卷裝反導致無法正確列印</t>
        </is>
      </c>
      <c r="AD196" s="21" t="n"/>
      <c r="AE196" s="21" t="n"/>
      <c r="AF196" s="21" t="n"/>
      <c r="AG196" s="21" t="n"/>
      <c r="AH196" s="21" t="n"/>
      <c r="AI196" s="21" t="n"/>
      <c r="AJ196" s="21" t="n"/>
      <c r="AK196" s="21" t="inlineStr">
        <is>
          <t>O</t>
        </is>
      </c>
      <c r="AL196" s="304">
        <f>DATEVALUE(TEXT(I196, "yyyy/mm/dd"))</f>
        <v/>
      </c>
      <c r="AM196" s="108">
        <f>DATEVALUE(TEXT(X196, "yyyy/mm/dd"))</f>
        <v/>
      </c>
    </row>
    <row r="197" ht="21.6" customHeight="1" s="127">
      <c r="A197" s="24" t="n">
        <v>72</v>
      </c>
      <c r="B197" s="24" t="inlineStr">
        <is>
          <t>服務</t>
        </is>
      </c>
      <c r="C197" s="24" t="n">
        <v>2025021878</v>
      </c>
      <c r="D197" s="24" t="n"/>
      <c r="E197" s="24" t="n"/>
      <c r="F197" s="24" t="n">
        <v>4715</v>
      </c>
      <c r="G197" s="24" t="inlineStr">
        <is>
          <t>林口捷韻店</t>
        </is>
      </c>
      <c r="H197" s="24" t="inlineStr">
        <is>
          <t>新北市林口區</t>
        </is>
      </c>
      <c r="I197" s="24" t="n"/>
      <c r="J197" s="24" t="n"/>
      <c r="K197" s="24" t="n"/>
      <c r="L197" s="24" t="n"/>
      <c r="M197" s="25" t="n"/>
      <c r="N197" s="24" t="n"/>
      <c r="O197" s="25" t="n"/>
      <c r="P197" s="26" t="n"/>
      <c r="Q197" s="24" t="inlineStr">
        <is>
          <t>THILF04715</t>
        </is>
      </c>
      <c r="R197" s="24" t="inlineStr">
        <is>
          <t>新北一</t>
        </is>
      </c>
      <c r="S197" s="24" t="inlineStr">
        <is>
          <t>湯家瑋</t>
        </is>
      </c>
      <c r="T197" s="24" t="n">
        <v>1</v>
      </c>
      <c r="U197" s="24" t="inlineStr">
        <is>
          <t>已完工</t>
        </is>
      </c>
      <c r="V197" s="24" t="inlineStr">
        <is>
          <t>2025-02-17 10:44:01</t>
        </is>
      </c>
      <c r="W197" s="24" t="inlineStr">
        <is>
          <t>2025-02-17 10:10:00</t>
        </is>
      </c>
      <c r="X197" s="199" t="n">
        <v>45705.4375</v>
      </c>
      <c r="Y197" s="24" t="n"/>
      <c r="Z197" s="24" t="n">
        <v>0.3</v>
      </c>
      <c r="AA197" s="24" t="n"/>
      <c r="AB197" s="24" t="inlineStr">
        <is>
          <t>到場處理</t>
        </is>
      </c>
      <c r="AC197" s="26" t="inlineStr">
        <is>
          <t>PMQ1</t>
        </is>
      </c>
      <c r="AD197" s="24" t="inlineStr">
        <is>
          <t>O</t>
        </is>
      </c>
      <c r="AE197" s="24" t="n"/>
      <c r="AF197" s="24" t="n"/>
      <c r="AG197" s="24" t="n"/>
      <c r="AH197" s="24" t="n"/>
      <c r="AI197" s="24" t="n"/>
      <c r="AJ197" s="24" t="n"/>
      <c r="AK197" s="24" t="inlineStr">
        <is>
          <t>O</t>
        </is>
      </c>
      <c r="AL197" s="304">
        <f>DATEVALUE(TEXT(I197, "yyyy/mm/dd"))</f>
        <v/>
      </c>
      <c r="AM197" s="108">
        <f>DATEVALUE(TEXT(X197, "yyyy/mm/dd"))</f>
        <v/>
      </c>
    </row>
    <row r="198" ht="21.6" customHeight="1" s="127">
      <c r="A198" s="21" t="n">
        <v>73</v>
      </c>
      <c r="B198" s="21" t="inlineStr">
        <is>
          <t>服務</t>
        </is>
      </c>
      <c r="C198" s="21" t="n">
        <v>2025021880</v>
      </c>
      <c r="D198" s="21" t="n"/>
      <c r="E198" s="21" t="n"/>
      <c r="F198" s="21" t="n">
        <v>4282</v>
      </c>
      <c r="G198" s="21" t="inlineStr">
        <is>
          <t>林口建林店</t>
        </is>
      </c>
      <c r="H198" s="21" t="inlineStr">
        <is>
          <t>新北市林口區</t>
        </is>
      </c>
      <c r="I198" s="21" t="n"/>
      <c r="J198" s="21" t="n"/>
      <c r="K198" s="21" t="n"/>
      <c r="L198" s="21" t="n"/>
      <c r="M198" s="22" t="n"/>
      <c r="N198" s="21" t="n"/>
      <c r="O198" s="22" t="n"/>
      <c r="P198" s="23" t="n"/>
      <c r="Q198" s="21" t="inlineStr">
        <is>
          <t>THILF04282</t>
        </is>
      </c>
      <c r="R198" s="21" t="inlineStr">
        <is>
          <t>新北一</t>
        </is>
      </c>
      <c r="S198" s="21" t="inlineStr">
        <is>
          <t>湯家瑋</t>
        </is>
      </c>
      <c r="T198" s="21" t="n">
        <v>1</v>
      </c>
      <c r="U198" s="21" t="inlineStr">
        <is>
          <t>已完工</t>
        </is>
      </c>
      <c r="V198" s="21" t="inlineStr">
        <is>
          <t>2025-02-17 11:05:21</t>
        </is>
      </c>
      <c r="W198" s="21" t="inlineStr">
        <is>
          <t>2025-02-17 10:40:00</t>
        </is>
      </c>
      <c r="X198" s="128" t="n">
        <v>45705.45833333334</v>
      </c>
      <c r="Y198" s="21" t="n"/>
      <c r="Z198" s="21" t="n">
        <v>0.3</v>
      </c>
      <c r="AA198" s="21" t="n"/>
      <c r="AB198" s="21" t="inlineStr">
        <is>
          <t>到場處理</t>
        </is>
      </c>
      <c r="AC198" s="23" t="inlineStr">
        <is>
          <t>PMQ1</t>
        </is>
      </c>
      <c r="AD198" s="21" t="inlineStr">
        <is>
          <t>O</t>
        </is>
      </c>
      <c r="AE198" s="21" t="n"/>
      <c r="AF198" s="21" t="n"/>
      <c r="AG198" s="21" t="n"/>
      <c r="AH198" s="21" t="n"/>
      <c r="AI198" s="21" t="n"/>
      <c r="AJ198" s="21" t="n"/>
      <c r="AK198" s="21" t="inlineStr">
        <is>
          <t>O</t>
        </is>
      </c>
      <c r="AL198" s="304">
        <f>DATEVALUE(TEXT(I198, "yyyy/mm/dd"))</f>
        <v/>
      </c>
      <c r="AM198" s="108">
        <f>DATEVALUE(TEXT(X198, "yyyy/mm/dd"))</f>
        <v/>
      </c>
    </row>
    <row r="199" ht="21.6" customHeight="1" s="127">
      <c r="A199" s="24" t="n">
        <v>74</v>
      </c>
      <c r="B199" s="24" t="inlineStr">
        <is>
          <t>服務</t>
        </is>
      </c>
      <c r="C199" s="24" t="n">
        <v>2025021885</v>
      </c>
      <c r="D199" s="24" t="n"/>
      <c r="E199" s="24" t="n"/>
      <c r="F199" s="24" t="n">
        <v>4834</v>
      </c>
      <c r="G199" s="24" t="inlineStr">
        <is>
          <t>林口大千苑店</t>
        </is>
      </c>
      <c r="H199" s="24" t="inlineStr">
        <is>
          <t>新北市林口區</t>
        </is>
      </c>
      <c r="I199" s="24" t="n"/>
      <c r="J199" s="24" t="n"/>
      <c r="K199" s="24" t="n"/>
      <c r="L199" s="24" t="n"/>
      <c r="M199" s="25" t="n"/>
      <c r="N199" s="24" t="n"/>
      <c r="O199" s="25" t="n"/>
      <c r="P199" s="26" t="n"/>
      <c r="Q199" s="24" t="inlineStr">
        <is>
          <t>THILF04834</t>
        </is>
      </c>
      <c r="R199" s="24" t="inlineStr">
        <is>
          <t>新北一</t>
        </is>
      </c>
      <c r="S199" s="24" t="inlineStr">
        <is>
          <t>湯家瑋</t>
        </is>
      </c>
      <c r="T199" s="24" t="n">
        <v>1</v>
      </c>
      <c r="U199" s="24" t="inlineStr">
        <is>
          <t>已完工</t>
        </is>
      </c>
      <c r="V199" s="24" t="inlineStr">
        <is>
          <t>2025-02-17 11:20:21</t>
        </is>
      </c>
      <c r="W199" s="24" t="inlineStr">
        <is>
          <t>2025-02-17 11:05:00</t>
        </is>
      </c>
      <c r="X199" s="199" t="n">
        <v>45705.47222222222</v>
      </c>
      <c r="Y199" s="24" t="n"/>
      <c r="Z199" s="24" t="n">
        <v>0.3</v>
      </c>
      <c r="AA199" s="24" t="n"/>
      <c r="AB199" s="24" t="inlineStr">
        <is>
          <t>到場處理</t>
        </is>
      </c>
      <c r="AC199" s="26" t="inlineStr">
        <is>
          <t>PMQ1</t>
        </is>
      </c>
      <c r="AD199" s="24" t="inlineStr">
        <is>
          <t>O</t>
        </is>
      </c>
      <c r="AE199" s="24" t="n"/>
      <c r="AF199" s="24" t="n"/>
      <c r="AG199" s="24" t="n"/>
      <c r="AH199" s="24" t="n"/>
      <c r="AI199" s="24" t="n"/>
      <c r="AJ199" s="24" t="n"/>
      <c r="AK199" s="24" t="inlineStr">
        <is>
          <t>O</t>
        </is>
      </c>
      <c r="AL199" s="304">
        <f>DATEVALUE(TEXT(I199, "yyyy/mm/dd"))</f>
        <v/>
      </c>
      <c r="AM199" s="108">
        <f>DATEVALUE(TEXT(X199, "yyyy/mm/dd"))</f>
        <v/>
      </c>
    </row>
    <row r="200" ht="21.6" customHeight="1" s="127">
      <c r="A200" s="21" t="n">
        <v>75</v>
      </c>
      <c r="B200" s="21" t="inlineStr">
        <is>
          <t>服務</t>
        </is>
      </c>
      <c r="C200" s="21" t="n">
        <v>2025021911</v>
      </c>
      <c r="D200" s="21" t="n"/>
      <c r="E200" s="21" t="n"/>
      <c r="F200" s="21" t="n">
        <v>2890</v>
      </c>
      <c r="G200" s="21" t="inlineStr">
        <is>
          <t>蘆洲鷺江店</t>
        </is>
      </c>
      <c r="H200" s="21" t="inlineStr">
        <is>
          <t>新北市蘆洲區</t>
        </is>
      </c>
      <c r="I200" s="21" t="n"/>
      <c r="J200" s="21" t="n"/>
      <c r="K200" s="21" t="n"/>
      <c r="L200" s="21" t="n"/>
      <c r="M200" s="22" t="n"/>
      <c r="N200" s="21" t="n"/>
      <c r="O200" s="22" t="n"/>
      <c r="P200" s="23" t="n"/>
      <c r="Q200" s="21" t="inlineStr">
        <is>
          <t>THILF02890</t>
        </is>
      </c>
      <c r="R200" s="21" t="inlineStr">
        <is>
          <t>新北一</t>
        </is>
      </c>
      <c r="S200" s="21" t="inlineStr">
        <is>
          <t>吳宗鴻</t>
        </is>
      </c>
      <c r="T200" s="21" t="n">
        <v>1</v>
      </c>
      <c r="U200" s="21" t="inlineStr">
        <is>
          <t>已完工</t>
        </is>
      </c>
      <c r="V200" s="21" t="inlineStr">
        <is>
          <t>2025-02-17 12:31:19</t>
        </is>
      </c>
      <c r="W200" s="21" t="inlineStr">
        <is>
          <t>2025-02-17 12:15:00</t>
        </is>
      </c>
      <c r="X200" s="128" t="n">
        <v>45705.52083333334</v>
      </c>
      <c r="Y200" s="21" t="n"/>
      <c r="Z200" s="21" t="n">
        <v>0.3</v>
      </c>
      <c r="AA200" s="21" t="n"/>
      <c r="AB200" s="21" t="inlineStr">
        <is>
          <t>到場處理</t>
        </is>
      </c>
      <c r="AC200" s="23" t="inlineStr">
        <is>
          <t>PMQ1</t>
        </is>
      </c>
      <c r="AD200" s="21" t="inlineStr">
        <is>
          <t>O</t>
        </is>
      </c>
      <c r="AE200" s="21" t="n"/>
      <c r="AF200" s="21" t="n"/>
      <c r="AG200" s="21" t="n"/>
      <c r="AH200" s="21" t="n"/>
      <c r="AI200" s="21" t="n"/>
      <c r="AJ200" s="21" t="n"/>
      <c r="AK200" s="21" t="inlineStr">
        <is>
          <t>O</t>
        </is>
      </c>
      <c r="AL200" s="304">
        <f>DATEVALUE(TEXT(I200, "yyyy/mm/dd"))</f>
        <v/>
      </c>
      <c r="AM200" s="108">
        <f>DATEVALUE(TEXT(X200, "yyyy/mm/dd"))</f>
        <v/>
      </c>
    </row>
    <row r="201" ht="21.6" customHeight="1" s="127">
      <c r="A201" s="24" t="n">
        <v>76</v>
      </c>
      <c r="B201" s="24" t="inlineStr">
        <is>
          <t>服務</t>
        </is>
      </c>
      <c r="C201" s="24" t="n">
        <v>2025021921</v>
      </c>
      <c r="D201" s="24" t="n"/>
      <c r="E201" s="24" t="n"/>
      <c r="F201" s="24" t="n">
        <v>4326</v>
      </c>
      <c r="G201" s="24" t="inlineStr">
        <is>
          <t>林口建安店</t>
        </is>
      </c>
      <c r="H201" s="24" t="inlineStr">
        <is>
          <t>新北市林口區</t>
        </is>
      </c>
      <c r="I201" s="24" t="n"/>
      <c r="J201" s="24" t="n"/>
      <c r="K201" s="24" t="n"/>
      <c r="L201" s="24" t="n"/>
      <c r="M201" s="25" t="n"/>
      <c r="N201" s="24" t="n"/>
      <c r="O201" s="25" t="n"/>
      <c r="P201" s="26" t="n"/>
      <c r="Q201" s="24" t="inlineStr">
        <is>
          <t>THILF04326</t>
        </is>
      </c>
      <c r="R201" s="24" t="inlineStr">
        <is>
          <t>新北一</t>
        </is>
      </c>
      <c r="S201" s="24" t="inlineStr">
        <is>
          <t>湯家瑋</t>
        </is>
      </c>
      <c r="T201" s="24" t="n">
        <v>1</v>
      </c>
      <c r="U201" s="24" t="inlineStr">
        <is>
          <t>已完工</t>
        </is>
      </c>
      <c r="V201" s="24" t="inlineStr">
        <is>
          <t>2025-02-17 13:10:07</t>
        </is>
      </c>
      <c r="W201" s="24" t="inlineStr">
        <is>
          <t>2025-02-17 12:55:00</t>
        </is>
      </c>
      <c r="X201" s="199" t="n">
        <v>45705.54861111111</v>
      </c>
      <c r="Y201" s="24" t="n"/>
      <c r="Z201" s="24" t="n">
        <v>0.3</v>
      </c>
      <c r="AA201" s="24" t="n"/>
      <c r="AB201" s="24" t="inlineStr">
        <is>
          <t>到場處理</t>
        </is>
      </c>
      <c r="AC201" s="26" t="inlineStr">
        <is>
          <t>PMQ1</t>
        </is>
      </c>
      <c r="AD201" s="24" t="inlineStr">
        <is>
          <t>O</t>
        </is>
      </c>
      <c r="AE201" s="24" t="n"/>
      <c r="AF201" s="24" t="n"/>
      <c r="AG201" s="24" t="n"/>
      <c r="AH201" s="24" t="n"/>
      <c r="AI201" s="24" t="n"/>
      <c r="AJ201" s="24" t="n"/>
      <c r="AK201" s="24" t="inlineStr">
        <is>
          <t>O</t>
        </is>
      </c>
      <c r="AL201" s="304">
        <f>DATEVALUE(TEXT(I201, "yyyy/mm/dd"))</f>
        <v/>
      </c>
      <c r="AM201" s="108">
        <f>DATEVALUE(TEXT(X201, "yyyy/mm/dd"))</f>
        <v/>
      </c>
    </row>
    <row r="202" ht="21.6" customHeight="1" s="127">
      <c r="A202" s="21" t="n">
        <v>77</v>
      </c>
      <c r="B202" s="21" t="inlineStr">
        <is>
          <t>維修</t>
        </is>
      </c>
      <c r="C202" s="21" t="n">
        <v>2025022007</v>
      </c>
      <c r="D202" s="21" t="inlineStr">
        <is>
          <t>14167114021801</t>
        </is>
      </c>
      <c r="E202" s="21" t="inlineStr">
        <is>
          <t>一般件</t>
        </is>
      </c>
      <c r="F202" s="21" t="n">
        <v>4167</v>
      </c>
      <c r="G202" s="21" t="inlineStr">
        <is>
          <t>板橋松翠店</t>
        </is>
      </c>
      <c r="H202" s="21" t="inlineStr">
        <is>
          <t>新北市板橋區</t>
        </is>
      </c>
      <c r="I202" s="21" t="inlineStr">
        <is>
          <t>2025-02-18 09:03:28</t>
        </is>
      </c>
      <c r="J202" s="21" t="inlineStr">
        <is>
          <t>星期二</t>
        </is>
      </c>
      <c r="K202" s="21" t="inlineStr">
        <is>
          <t>上午</t>
        </is>
      </c>
      <c r="L202" s="21" t="inlineStr">
        <is>
          <t>HLF2</t>
        </is>
      </c>
      <c r="M202" s="22" t="inlineStr">
        <is>
          <t>HL-CCD掃描器(TM)</t>
        </is>
      </c>
      <c r="N202" s="21" t="inlineStr">
        <is>
          <t>F201</t>
        </is>
      </c>
      <c r="O202" s="22" t="inlineStr">
        <is>
          <t>掃描無反應或感應不良</t>
        </is>
      </c>
      <c r="P202" s="23" t="inlineStr">
        <is>
          <t>門市反應昨晚工程師到店更換TM2主機後，TM2-CCD掃描器(HC76-TR)即無法使用，無亮燈無反應，已確認後方線路無鬆脫..請台芝到店協助</t>
        </is>
      </c>
      <c r="Q202" s="21" t="inlineStr">
        <is>
          <t>THILF04167</t>
        </is>
      </c>
      <c r="R202" s="21" t="inlineStr">
        <is>
          <t>新北一</t>
        </is>
      </c>
      <c r="S202" s="21" t="inlineStr">
        <is>
          <t>狄澤洋</t>
        </is>
      </c>
      <c r="T202" s="21" t="n">
        <v>1</v>
      </c>
      <c r="U202" s="21" t="inlineStr">
        <is>
          <t>已完工</t>
        </is>
      </c>
      <c r="V202" s="21" t="inlineStr">
        <is>
          <t>2025-02-18 09:07:05</t>
        </is>
      </c>
      <c r="W202" s="21" t="inlineStr">
        <is>
          <t>2025-02-18 11:51:00</t>
        </is>
      </c>
      <c r="X202" s="128" t="n">
        <v>45706.51041666666</v>
      </c>
      <c r="Y202" s="21" t="inlineStr">
        <is>
          <t>2025-02-19 13:07:00</t>
        </is>
      </c>
      <c r="Z202" s="21" t="n">
        <v>0.4</v>
      </c>
      <c r="AA202" s="21" t="n"/>
      <c r="AB202" s="21" t="inlineStr">
        <is>
          <t>到場處理</t>
        </is>
      </c>
      <c r="AC202" s="23" t="inlineStr">
        <is>
          <t>線路重插後測試正常</t>
        </is>
      </c>
      <c r="AD202" s="21" t="n"/>
      <c r="AE202" s="21" t="n"/>
      <c r="AF202" s="21" t="n"/>
      <c r="AG202" s="21" t="n"/>
      <c r="AH202" s="21" t="n"/>
      <c r="AI202" s="21" t="n"/>
      <c r="AJ202" s="21" t="n"/>
      <c r="AK202" s="21" t="inlineStr">
        <is>
          <t>O</t>
        </is>
      </c>
      <c r="AL202" s="304">
        <f>DATEVALUE(TEXT(I202, "yyyy/mm/dd"))</f>
        <v/>
      </c>
      <c r="AM202" s="108">
        <f>DATEVALUE(TEXT(X202, "yyyy/mm/dd"))</f>
        <v/>
      </c>
    </row>
    <row r="203" ht="21.6" customHeight="1" s="127">
      <c r="A203" s="24" t="n">
        <v>78</v>
      </c>
      <c r="B203" s="24" t="inlineStr">
        <is>
          <t>維修</t>
        </is>
      </c>
      <c r="C203" s="24" t="n">
        <v>2025022008</v>
      </c>
      <c r="D203" s="24" t="inlineStr">
        <is>
          <t>E4352114021801</t>
        </is>
      </c>
      <c r="E203" s="24" t="inlineStr">
        <is>
          <t>一般件</t>
        </is>
      </c>
      <c r="F203" s="24" t="n">
        <v>4352</v>
      </c>
      <c r="G203" s="24" t="inlineStr">
        <is>
          <t>三重公園店</t>
        </is>
      </c>
      <c r="H203" s="24" t="inlineStr">
        <is>
          <t>新北市三重區</t>
        </is>
      </c>
      <c r="I203" s="24" t="inlineStr">
        <is>
          <t>2025-02-18 07:54:30</t>
        </is>
      </c>
      <c r="J203" s="24" t="inlineStr">
        <is>
          <t>星期二</t>
        </is>
      </c>
      <c r="K203" s="24" t="inlineStr">
        <is>
          <t>凌晨</t>
        </is>
      </c>
      <c r="L203" s="24" t="inlineStr">
        <is>
          <t>HLD3</t>
        </is>
      </c>
      <c r="M203" s="25" t="inlineStr">
        <is>
          <t>HL-熱感發票機</t>
        </is>
      </c>
      <c r="N203" s="24" t="inlineStr">
        <is>
          <t>D305</t>
        </is>
      </c>
      <c r="O203" s="25" t="inlineStr">
        <is>
          <t>無電源反應、無法開機</t>
        </is>
      </c>
      <c r="P203" s="26" t="inlineStr">
        <is>
          <t>門市反應tm2發票機(bsc-10)無電源反應無亮燈，門市已有重新拔差電源線更換到別的插座仍異常....須請台芝到店協助(011)</t>
        </is>
      </c>
      <c r="Q203" s="24" t="inlineStr">
        <is>
          <t>THILF04352</t>
        </is>
      </c>
      <c r="R203" s="24" t="inlineStr">
        <is>
          <t>新北一</t>
        </is>
      </c>
      <c r="S203" s="24" t="inlineStr">
        <is>
          <t>吳宗鴻</t>
        </is>
      </c>
      <c r="T203" s="24" t="n">
        <v>1</v>
      </c>
      <c r="U203" s="24" t="inlineStr">
        <is>
          <t>已完工</t>
        </is>
      </c>
      <c r="V203" s="24" t="inlineStr">
        <is>
          <t>2025-02-18 09:13:22</t>
        </is>
      </c>
      <c r="W203" s="24" t="inlineStr">
        <is>
          <t>2025-02-18 10:30:00</t>
        </is>
      </c>
      <c r="X203" s="199" t="n">
        <v>45706.44513888889</v>
      </c>
      <c r="Y203" s="24" t="inlineStr">
        <is>
          <t>2025-02-19 13:13:00</t>
        </is>
      </c>
      <c r="Z203" s="24" t="n">
        <v>0.2</v>
      </c>
      <c r="AA203" s="24" t="n"/>
      <c r="AB203" s="24" t="inlineStr">
        <is>
          <t>到場處理</t>
        </is>
      </c>
      <c r="AC203" s="26" t="inlineStr">
        <is>
          <t>電源變壓器鬆脫插緊之後通電正常</t>
        </is>
      </c>
      <c r="AD203" s="24" t="n"/>
      <c r="AE203" s="24" t="n"/>
      <c r="AF203" s="24" t="n"/>
      <c r="AG203" s="24" t="n"/>
      <c r="AH203" s="24" t="n"/>
      <c r="AI203" s="24" t="n"/>
      <c r="AJ203" s="24" t="n"/>
      <c r="AK203" s="24" t="inlineStr">
        <is>
          <t>O</t>
        </is>
      </c>
      <c r="AL203" s="304">
        <f>DATEVALUE(TEXT(I203, "yyyy/mm/dd"))</f>
        <v/>
      </c>
      <c r="AM203" s="108">
        <f>DATEVALUE(TEXT(X203, "yyyy/mm/dd"))</f>
        <v/>
      </c>
    </row>
    <row r="204" ht="21.6" customHeight="1" s="127">
      <c r="A204" s="21" t="n">
        <v>79</v>
      </c>
      <c r="B204" s="21" t="inlineStr">
        <is>
          <t>維修</t>
        </is>
      </c>
      <c r="C204" s="21" t="n">
        <v>2025022046</v>
      </c>
      <c r="D204" s="21" t="inlineStr">
        <is>
          <t>14923114021801</t>
        </is>
      </c>
      <c r="E204" s="21" t="inlineStr">
        <is>
          <t>一般件</t>
        </is>
      </c>
      <c r="F204" s="21" t="n">
        <v>4923</v>
      </c>
      <c r="G204" s="21" t="inlineStr">
        <is>
          <t>蘆洲永平店</t>
        </is>
      </c>
      <c r="H204" s="21" t="inlineStr">
        <is>
          <t>新北市蘆洲區</t>
        </is>
      </c>
      <c r="I204" s="21" t="inlineStr">
        <is>
          <t>2025-02-18 11:18:46</t>
        </is>
      </c>
      <c r="J204" s="21" t="inlineStr">
        <is>
          <t>星期二</t>
        </is>
      </c>
      <c r="K204" s="21" t="inlineStr">
        <is>
          <t>上午</t>
        </is>
      </c>
      <c r="L204" s="21" t="inlineStr">
        <is>
          <t>HL23</t>
        </is>
      </c>
      <c r="M204" s="22" t="inlineStr">
        <is>
          <t>HL-TM主機</t>
        </is>
      </c>
      <c r="N204" s="21" t="n">
        <v>2307</v>
      </c>
      <c r="O204" s="22" t="inlineStr">
        <is>
          <t>觸控不良(游標偏移)</t>
        </is>
      </c>
      <c r="P204" s="23" t="inlineStr">
        <is>
          <t>門市反應tm2(TCX800)觸控不良，臨時會員點選取消及消費者兌換整買領取刷讀後點選自助機台需用拖曳的方式才能點選，於tm1操作則正常，已執行觸控校正仍異常...請台芝到店協助</t>
        </is>
      </c>
      <c r="Q204" s="21" t="inlineStr">
        <is>
          <t>THILF04923</t>
        </is>
      </c>
      <c r="R204" s="21" t="inlineStr">
        <is>
          <t>新北一</t>
        </is>
      </c>
      <c r="S204" s="21" t="inlineStr">
        <is>
          <t>吳宗鴻</t>
        </is>
      </c>
      <c r="T204" s="21" t="n">
        <v>1</v>
      </c>
      <c r="U204" s="21" t="inlineStr">
        <is>
          <t>已完工</t>
        </is>
      </c>
      <c r="V204" s="21" t="inlineStr">
        <is>
          <t>2025-02-18 11:22:07</t>
        </is>
      </c>
      <c r="W204" s="21" t="inlineStr">
        <is>
          <t>2025-02-18 16:40:00</t>
        </is>
      </c>
      <c r="X204" s="128" t="n">
        <v>45706.71527777778</v>
      </c>
      <c r="Y204" s="21" t="inlineStr">
        <is>
          <t>2025-02-19 15:22:00</t>
        </is>
      </c>
      <c r="Z204" s="21" t="n">
        <v>0.5</v>
      </c>
      <c r="AA204" s="21" t="n"/>
      <c r="AB204" s="21" t="inlineStr">
        <is>
          <t>到場處理</t>
        </is>
      </c>
      <c r="AC204" s="23" t="inlineStr">
        <is>
          <t>重新螢幕校正，測試正常</t>
        </is>
      </c>
      <c r="AD204" s="21" t="n"/>
      <c r="AE204" s="21" t="n"/>
      <c r="AF204" s="21" t="n"/>
      <c r="AG204" s="21" t="n"/>
      <c r="AH204" s="21" t="n"/>
      <c r="AI204" s="21" t="n"/>
      <c r="AJ204" s="21" t="n"/>
      <c r="AK204" s="21" t="inlineStr">
        <is>
          <t>O</t>
        </is>
      </c>
      <c r="AL204" s="304">
        <f>DATEVALUE(TEXT(I204, "yyyy/mm/dd"))</f>
        <v/>
      </c>
      <c r="AM204" s="108">
        <f>DATEVALUE(TEXT(X204, "yyyy/mm/dd"))</f>
        <v/>
      </c>
    </row>
    <row r="205" ht="21.6" customHeight="1" s="127">
      <c r="A205" s="24" t="n">
        <v>80</v>
      </c>
      <c r="B205" s="24" t="inlineStr">
        <is>
          <t>服務</t>
        </is>
      </c>
      <c r="C205" s="24" t="n">
        <v>2025022167</v>
      </c>
      <c r="D205" s="24" t="n"/>
      <c r="E205" s="24" t="n"/>
      <c r="F205" s="24" t="n">
        <v>4923</v>
      </c>
      <c r="G205" s="24" t="inlineStr">
        <is>
          <t>蘆洲永平店</t>
        </is>
      </c>
      <c r="H205" s="24" t="inlineStr">
        <is>
          <t>新北市蘆洲區</t>
        </is>
      </c>
      <c r="I205" s="24" t="n"/>
      <c r="J205" s="24" t="n"/>
      <c r="K205" s="24" t="n"/>
      <c r="L205" s="24" t="n"/>
      <c r="M205" s="25" t="n"/>
      <c r="N205" s="24" t="n"/>
      <c r="O205" s="25" t="n"/>
      <c r="P205" s="26" t="n"/>
      <c r="Q205" s="24" t="inlineStr">
        <is>
          <t>THILF04923</t>
        </is>
      </c>
      <c r="R205" s="24" t="inlineStr">
        <is>
          <t>新北一</t>
        </is>
      </c>
      <c r="S205" s="24" t="inlineStr">
        <is>
          <t>吳宗鴻</t>
        </is>
      </c>
      <c r="T205" s="24" t="n">
        <v>1</v>
      </c>
      <c r="U205" s="24" t="inlineStr">
        <is>
          <t>已完工</t>
        </is>
      </c>
      <c r="V205" s="24" t="inlineStr">
        <is>
          <t>2025-02-18 17:18:43</t>
        </is>
      </c>
      <c r="W205" s="24" t="inlineStr">
        <is>
          <t>2025-02-18 17:01:00</t>
        </is>
      </c>
      <c r="X205" s="199" t="n">
        <v>45706.71944444445</v>
      </c>
      <c r="Y205" s="24" t="n"/>
      <c r="Z205" s="24" t="n">
        <v>0.3</v>
      </c>
      <c r="AA205" s="24" t="n"/>
      <c r="AB205" s="24" t="inlineStr">
        <is>
          <t>到場處理</t>
        </is>
      </c>
      <c r="AC205" s="26" t="inlineStr">
        <is>
          <t>PMQ1</t>
        </is>
      </c>
      <c r="AD205" s="24" t="inlineStr">
        <is>
          <t>O</t>
        </is>
      </c>
      <c r="AE205" s="24" t="n"/>
      <c r="AF205" s="24" t="n"/>
      <c r="AG205" s="24" t="n"/>
      <c r="AH205" s="24" t="n"/>
      <c r="AI205" s="24" t="n"/>
      <c r="AJ205" s="24" t="n"/>
      <c r="AK205" s="24" t="inlineStr">
        <is>
          <t>O</t>
        </is>
      </c>
      <c r="AL205" s="304">
        <f>DATEVALUE(TEXT(I205, "yyyy/mm/dd"))</f>
        <v/>
      </c>
      <c r="AM205" s="108">
        <f>DATEVALUE(TEXT(X205, "yyyy/mm/dd"))</f>
        <v/>
      </c>
    </row>
    <row r="206" ht="21.6" customHeight="1" s="127">
      <c r="A206" s="21" t="n">
        <v>81</v>
      </c>
      <c r="B206" s="21" t="inlineStr">
        <is>
          <t>維修</t>
        </is>
      </c>
      <c r="C206" s="21" t="n">
        <v>2025022275</v>
      </c>
      <c r="D206" s="21" t="inlineStr">
        <is>
          <t>12349114021901</t>
        </is>
      </c>
      <c r="E206" s="21" t="inlineStr">
        <is>
          <t>一般件</t>
        </is>
      </c>
      <c r="F206" s="21" t="n">
        <v>2349</v>
      </c>
      <c r="G206" s="21" t="inlineStr">
        <is>
          <t>三重永福店</t>
        </is>
      </c>
      <c r="H206" s="21" t="inlineStr">
        <is>
          <t>新北市三重區</t>
        </is>
      </c>
      <c r="I206" s="21" t="inlineStr">
        <is>
          <t>2025-02-19 14:57:28</t>
        </is>
      </c>
      <c r="J206" s="21" t="inlineStr">
        <is>
          <t>星期三</t>
        </is>
      </c>
      <c r="K206" s="21" t="inlineStr">
        <is>
          <t>下午</t>
        </is>
      </c>
      <c r="L206" s="21" t="inlineStr">
        <is>
          <t>HL60</t>
        </is>
      </c>
      <c r="M206" s="22" t="inlineStr">
        <is>
          <t>HL-LIFE-ET印票機L90</t>
        </is>
      </c>
      <c r="N206" s="21" t="n">
        <v>6004</v>
      </c>
      <c r="O206" s="22" t="inlineStr">
        <is>
          <t>無電源反應、無法開機</t>
        </is>
      </c>
      <c r="P206" s="23" t="inlineStr">
        <is>
          <t>門市反應印票機(L90)都沒有反應，請門市確認電源線未鬆脫，按電源開關無反應，連線燈號未亮，需請台芝入店協助</t>
        </is>
      </c>
      <c r="Q206" s="21" t="inlineStr">
        <is>
          <t>THILF02349</t>
        </is>
      </c>
      <c r="R206" s="21" t="inlineStr">
        <is>
          <t>新北一</t>
        </is>
      </c>
      <c r="S206" s="21" t="inlineStr">
        <is>
          <t>吳宗鴻</t>
        </is>
      </c>
      <c r="T206" s="21" t="n">
        <v>1</v>
      </c>
      <c r="U206" s="21" t="inlineStr">
        <is>
          <t>已完工</t>
        </is>
      </c>
      <c r="V206" s="21" t="inlineStr">
        <is>
          <t>2025-02-19 14:59:01</t>
        </is>
      </c>
      <c r="W206" s="21" t="inlineStr">
        <is>
          <t>2025-02-20 10:27:00</t>
        </is>
      </c>
      <c r="X206" s="128" t="n">
        <v>45708.45625</v>
      </c>
      <c r="Y206" s="21" t="inlineStr">
        <is>
          <t>2025-02-20 18:59:00</t>
        </is>
      </c>
      <c r="Z206" s="21" t="n">
        <v>0.5</v>
      </c>
      <c r="AA206" s="21" t="n"/>
      <c r="AB206" s="21" t="inlineStr">
        <is>
          <t>到場處理</t>
        </is>
      </c>
      <c r="AC206" s="23" t="inlineStr">
        <is>
          <t>到場檢測功能皆正常</t>
        </is>
      </c>
      <c r="AD206" s="21" t="n"/>
      <c r="AE206" s="21" t="n"/>
      <c r="AF206" s="21" t="n"/>
      <c r="AG206" s="21" t="n"/>
      <c r="AH206" s="21" t="n"/>
      <c r="AI206" s="21" t="n"/>
      <c r="AJ206" s="21" t="n"/>
      <c r="AK206" s="21" t="inlineStr">
        <is>
          <t>O</t>
        </is>
      </c>
      <c r="AL206" s="304">
        <f>DATEVALUE(TEXT(I206, "yyyy/mm/dd"))</f>
        <v/>
      </c>
      <c r="AM206" s="108">
        <f>DATEVALUE(TEXT(X206, "yyyy/mm/dd"))</f>
        <v/>
      </c>
    </row>
    <row r="207" ht="21.6" customHeight="1" s="127">
      <c r="A207" s="24" t="n">
        <v>82</v>
      </c>
      <c r="B207" s="24" t="inlineStr">
        <is>
          <t>維修</t>
        </is>
      </c>
      <c r="C207" s="24" t="n">
        <v>2025022338</v>
      </c>
      <c r="D207" s="24" t="inlineStr">
        <is>
          <t>E4083114021901</t>
        </is>
      </c>
      <c r="E207" s="24" t="inlineStr">
        <is>
          <t>急修件</t>
        </is>
      </c>
      <c r="F207" s="24" t="n">
        <v>4083</v>
      </c>
      <c r="G207" s="24" t="inlineStr">
        <is>
          <t>三重中央南</t>
        </is>
      </c>
      <c r="H207" s="24" t="inlineStr">
        <is>
          <t>新北市三重區</t>
        </is>
      </c>
      <c r="I207" s="24" t="inlineStr">
        <is>
          <t>2025-02-19 16:37:00</t>
        </is>
      </c>
      <c r="J207" s="24" t="inlineStr">
        <is>
          <t>星期三</t>
        </is>
      </c>
      <c r="K207" s="24" t="inlineStr">
        <is>
          <t>下午</t>
        </is>
      </c>
      <c r="L207" s="24" t="inlineStr">
        <is>
          <t>HL59</t>
        </is>
      </c>
      <c r="M207" s="25" t="inlineStr">
        <is>
          <t>HL-LIFE-ET熱感機T70II</t>
        </is>
      </c>
      <c r="N207" s="24" t="n">
        <v>5903</v>
      </c>
      <c r="O207" s="25" t="inlineStr">
        <is>
          <t>無反應，不會轉動</t>
        </is>
      </c>
      <c r="P207" s="26" t="inlineStr">
        <is>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is>
      </c>
      <c r="Q207" s="24" t="inlineStr">
        <is>
          <t>THILF04083</t>
        </is>
      </c>
      <c r="R207" s="24" t="inlineStr">
        <is>
          <t>新北一</t>
        </is>
      </c>
      <c r="S207" s="24" t="inlineStr">
        <is>
          <t>吳宗鴻</t>
        </is>
      </c>
      <c r="T207" s="24" t="n">
        <v>1</v>
      </c>
      <c r="U207" s="24" t="inlineStr">
        <is>
          <t>已完工</t>
        </is>
      </c>
      <c r="V207" s="24" t="inlineStr">
        <is>
          <t>2025-02-19 16:53:18</t>
        </is>
      </c>
      <c r="W207" s="24" t="inlineStr">
        <is>
          <t>2025-02-19 17:57:00</t>
        </is>
      </c>
      <c r="X207" s="199" t="n">
        <v>45707.77083333334</v>
      </c>
      <c r="Y207" s="24" t="inlineStr">
        <is>
          <t>2025-02-20 09:53:00</t>
        </is>
      </c>
      <c r="Z207" s="24" t="n">
        <v>0.6</v>
      </c>
      <c r="AA207" s="24" t="n"/>
      <c r="AB207" s="24" t="inlineStr">
        <is>
          <t>到場處理</t>
        </is>
      </c>
      <c r="AC207" s="26" t="inlineStr">
        <is>
          <t>更換備品 出單機
換下8138001816
換上8138002673</t>
        </is>
      </c>
      <c r="AD207" s="24" t="n"/>
      <c r="AE207" s="24" t="n"/>
      <c r="AF207" s="24" t="n"/>
      <c r="AG207" s="24" t="n"/>
      <c r="AH207" s="24" t="n"/>
      <c r="AI207" s="24" t="n"/>
      <c r="AJ207" s="24" t="n"/>
      <c r="AK207" s="24" t="inlineStr">
        <is>
          <t>O</t>
        </is>
      </c>
      <c r="AL207" s="304">
        <f>DATEVALUE(TEXT(I207, "yyyy/mm/dd"))</f>
        <v/>
      </c>
      <c r="AM207" s="108">
        <f>DATEVALUE(TEXT(X207, "yyyy/mm/dd"))</f>
        <v/>
      </c>
    </row>
    <row r="208" ht="21.6" customHeight="1" s="127">
      <c r="A208" s="21" t="n">
        <v>83</v>
      </c>
      <c r="B208" s="21" t="inlineStr">
        <is>
          <t>服務</t>
        </is>
      </c>
      <c r="C208" s="21" t="n">
        <v>2025022501</v>
      </c>
      <c r="D208" s="21" t="n"/>
      <c r="E208" s="21" t="n"/>
      <c r="F208" s="21" t="n">
        <v>2349</v>
      </c>
      <c r="G208" s="21" t="inlineStr">
        <is>
          <t>三重永福店</t>
        </is>
      </c>
      <c r="H208" s="21" t="inlineStr">
        <is>
          <t>新北市三重區</t>
        </is>
      </c>
      <c r="I208" s="21" t="n"/>
      <c r="J208" s="21" t="n"/>
      <c r="K208" s="21" t="n"/>
      <c r="L208" s="21" t="n"/>
      <c r="M208" s="22" t="n"/>
      <c r="N208" s="21" t="n"/>
      <c r="O208" s="22" t="n"/>
      <c r="P208" s="23" t="n"/>
      <c r="Q208" s="21" t="inlineStr">
        <is>
          <t>THILF02349</t>
        </is>
      </c>
      <c r="R208" s="21" t="inlineStr">
        <is>
          <t>新北一</t>
        </is>
      </c>
      <c r="S208" s="21" t="inlineStr">
        <is>
          <t>吳宗鴻</t>
        </is>
      </c>
      <c r="T208" s="21" t="n">
        <v>1</v>
      </c>
      <c r="U208" s="21" t="inlineStr">
        <is>
          <t>已完工</t>
        </is>
      </c>
      <c r="V208" s="21" t="inlineStr">
        <is>
          <t>2025-02-20 11:25:28</t>
        </is>
      </c>
      <c r="W208" s="21" t="inlineStr">
        <is>
          <t>2025-02-20 11:00:00</t>
        </is>
      </c>
      <c r="X208" s="128" t="n">
        <v>45708.47152777778</v>
      </c>
      <c r="Y208" s="21" t="n"/>
      <c r="Z208" s="21" t="n">
        <v>0.3</v>
      </c>
      <c r="AA208" s="21" t="n"/>
      <c r="AB208" s="21" t="inlineStr">
        <is>
          <t>到場處理</t>
        </is>
      </c>
      <c r="AC208" s="23" t="inlineStr">
        <is>
          <t>PMQ1</t>
        </is>
      </c>
      <c r="AD208" s="21" t="inlineStr">
        <is>
          <t>O</t>
        </is>
      </c>
      <c r="AE208" s="21" t="n"/>
      <c r="AF208" s="21" t="n"/>
      <c r="AG208" s="21" t="n"/>
      <c r="AH208" s="21" t="n"/>
      <c r="AI208" s="21" t="n"/>
      <c r="AJ208" s="21" t="n"/>
      <c r="AK208" s="21" t="inlineStr">
        <is>
          <t>O</t>
        </is>
      </c>
      <c r="AL208" s="304">
        <f>DATEVALUE(TEXT(I208, "yyyy/mm/dd"))</f>
        <v/>
      </c>
      <c r="AM208" s="108">
        <f>DATEVALUE(TEXT(X208, "yyyy/mm/dd"))</f>
        <v/>
      </c>
    </row>
    <row r="209" ht="21.6" customHeight="1" s="127">
      <c r="A209" s="24" t="n">
        <v>84</v>
      </c>
      <c r="B209" s="24" t="inlineStr">
        <is>
          <t>服務</t>
        </is>
      </c>
      <c r="C209" s="24" t="n">
        <v>2025022522</v>
      </c>
      <c r="D209" s="24" t="n"/>
      <c r="E209" s="24" t="n"/>
      <c r="F209" s="24" t="inlineStr">
        <is>
          <t>D057</t>
        </is>
      </c>
      <c r="G209" s="24" t="inlineStr">
        <is>
          <t>北縣溪尾二店</t>
        </is>
      </c>
      <c r="H209" s="24" t="inlineStr">
        <is>
          <t>新北市三重區</t>
        </is>
      </c>
      <c r="I209" s="24" t="n"/>
      <c r="J209" s="24" t="n"/>
      <c r="K209" s="24" t="n"/>
      <c r="L209" s="24" t="n"/>
      <c r="M209" s="25" t="n"/>
      <c r="N209" s="24" t="n"/>
      <c r="O209" s="25" t="n"/>
      <c r="P209" s="26" t="n"/>
      <c r="Q209" s="24" t="inlineStr">
        <is>
          <t>THILF0D057</t>
        </is>
      </c>
      <c r="R209" s="24" t="inlineStr">
        <is>
          <t>新北一</t>
        </is>
      </c>
      <c r="S209" s="24" t="inlineStr">
        <is>
          <t>吳宗鴻</t>
        </is>
      </c>
      <c r="T209" s="24" t="n">
        <v>1</v>
      </c>
      <c r="U209" s="24" t="inlineStr">
        <is>
          <t>已完工</t>
        </is>
      </c>
      <c r="V209" s="24" t="inlineStr">
        <is>
          <t>2025-02-20 14:02:32</t>
        </is>
      </c>
      <c r="W209" s="24" t="inlineStr">
        <is>
          <t>2025-02-20 13:47:00</t>
        </is>
      </c>
      <c r="X209" s="199" t="n">
        <v>45708.58472222222</v>
      </c>
      <c r="Y209" s="24" t="n"/>
      <c r="Z209" s="24" t="n">
        <v>0.3</v>
      </c>
      <c r="AA209" s="24" t="n"/>
      <c r="AB209" s="24" t="inlineStr">
        <is>
          <t>到場處理</t>
        </is>
      </c>
      <c r="AC209" s="26" t="inlineStr">
        <is>
          <t>PMQ1</t>
        </is>
      </c>
      <c r="AD209" s="24" t="inlineStr">
        <is>
          <t>O</t>
        </is>
      </c>
      <c r="AE209" s="24" t="n"/>
      <c r="AF209" s="24" t="n"/>
      <c r="AG209" s="24" t="n"/>
      <c r="AH209" s="24" t="n"/>
      <c r="AI209" s="24" t="n"/>
      <c r="AJ209" s="24" t="n"/>
      <c r="AK209" s="24" t="inlineStr">
        <is>
          <t>O</t>
        </is>
      </c>
      <c r="AL209" s="304">
        <f>DATEVALUE(TEXT(I209, "yyyy/mm/dd"))</f>
        <v/>
      </c>
      <c r="AM209" s="108">
        <f>DATEVALUE(TEXT(X209, "yyyy/mm/dd"))</f>
        <v/>
      </c>
    </row>
    <row r="210" ht="21.6" customHeight="1" s="127">
      <c r="A210" s="21" t="n">
        <v>85</v>
      </c>
      <c r="B210" s="21" t="inlineStr">
        <is>
          <t>服務</t>
        </is>
      </c>
      <c r="C210" s="21" t="n">
        <v>2025022554</v>
      </c>
      <c r="D210" s="21" t="n"/>
      <c r="E210" s="21" t="n"/>
      <c r="F210" s="21" t="n">
        <v>4196</v>
      </c>
      <c r="G210" s="21" t="inlineStr">
        <is>
          <t>三重蝶愛店</t>
        </is>
      </c>
      <c r="H210" s="21" t="inlineStr">
        <is>
          <t>新北市三重區</t>
        </is>
      </c>
      <c r="I210" s="21" t="n"/>
      <c r="J210" s="21" t="n"/>
      <c r="K210" s="21" t="n"/>
      <c r="L210" s="21" t="n"/>
      <c r="M210" s="22" t="n"/>
      <c r="N210" s="21" t="n"/>
      <c r="O210" s="22" t="n"/>
      <c r="P210" s="23" t="n"/>
      <c r="Q210" s="21" t="inlineStr">
        <is>
          <t>THILF04196</t>
        </is>
      </c>
      <c r="R210" s="21" t="inlineStr">
        <is>
          <t>新北一</t>
        </is>
      </c>
      <c r="S210" s="21" t="inlineStr">
        <is>
          <t>吳宗鴻</t>
        </is>
      </c>
      <c r="T210" s="21" t="n">
        <v>1</v>
      </c>
      <c r="U210" s="21" t="inlineStr">
        <is>
          <t>已完工</t>
        </is>
      </c>
      <c r="V210" s="21" t="inlineStr">
        <is>
          <t>2025-02-20 14:42:17</t>
        </is>
      </c>
      <c r="W210" s="21" t="inlineStr">
        <is>
          <t>2025-02-20 02:20:00</t>
        </is>
      </c>
      <c r="X210" s="128" t="n">
        <v>45708.61180555556</v>
      </c>
      <c r="Y210" s="21" t="n"/>
      <c r="Z210" s="21" t="n">
        <v>12.4</v>
      </c>
      <c r="AA210" s="21" t="n"/>
      <c r="AB210" s="21" t="inlineStr">
        <is>
          <t>到場處理</t>
        </is>
      </c>
      <c r="AC210" s="23" t="inlineStr">
        <is>
          <t>PMQ1</t>
        </is>
      </c>
      <c r="AD210" s="21" t="inlineStr">
        <is>
          <t>O</t>
        </is>
      </c>
      <c r="AE210" s="21" t="n"/>
      <c r="AF210" s="21" t="n"/>
      <c r="AG210" s="21" t="n"/>
      <c r="AH210" s="21" t="n"/>
      <c r="AI210" s="21" t="n"/>
      <c r="AJ210" s="21" t="n"/>
      <c r="AK210" s="21" t="inlineStr">
        <is>
          <t>O</t>
        </is>
      </c>
      <c r="AL210" s="304">
        <f>DATEVALUE(TEXT(I210, "yyyy/mm/dd"))</f>
        <v/>
      </c>
      <c r="AM210" s="108">
        <f>DATEVALUE(TEXT(X210, "yyyy/mm/dd"))</f>
        <v/>
      </c>
    </row>
    <row r="211" ht="21.6" customHeight="1" s="127">
      <c r="A211" s="24" t="n">
        <v>86</v>
      </c>
      <c r="B211" s="24" t="inlineStr">
        <is>
          <t>服務</t>
        </is>
      </c>
      <c r="C211" s="24" t="n">
        <v>2025022567</v>
      </c>
      <c r="D211" s="24" t="n"/>
      <c r="E211" s="24" t="n"/>
      <c r="F211" s="24" t="n">
        <v>4210</v>
      </c>
      <c r="G211" s="24" t="inlineStr">
        <is>
          <t>三重福華店</t>
        </is>
      </c>
      <c r="H211" s="24" t="inlineStr">
        <is>
          <t>新北市三重區</t>
        </is>
      </c>
      <c r="I211" s="24" t="n"/>
      <c r="J211" s="24" t="n"/>
      <c r="K211" s="24" t="n"/>
      <c r="L211" s="24" t="n"/>
      <c r="M211" s="25" t="n"/>
      <c r="N211" s="24" t="n"/>
      <c r="O211" s="25" t="n"/>
      <c r="P211" s="26" t="n"/>
      <c r="Q211" s="24" t="inlineStr">
        <is>
          <t>THILF04210</t>
        </is>
      </c>
      <c r="R211" s="24" t="inlineStr">
        <is>
          <t>新北一</t>
        </is>
      </c>
      <c r="S211" s="24" t="inlineStr">
        <is>
          <t>吳宗鴻</t>
        </is>
      </c>
      <c r="T211" s="24" t="n">
        <v>1</v>
      </c>
      <c r="U211" s="24" t="inlineStr">
        <is>
          <t>已完工</t>
        </is>
      </c>
      <c r="V211" s="24" t="inlineStr">
        <is>
          <t>2025-02-20 15:13:36</t>
        </is>
      </c>
      <c r="W211" s="24" t="inlineStr">
        <is>
          <t>2025-02-20 14:50:00</t>
        </is>
      </c>
      <c r="X211" s="199" t="n">
        <v>45708.63333333333</v>
      </c>
      <c r="Y211" s="24" t="n"/>
      <c r="Z211" s="24" t="n">
        <v>0.4</v>
      </c>
      <c r="AA211" s="24" t="n"/>
      <c r="AB211" s="24" t="inlineStr">
        <is>
          <t>到場處理</t>
        </is>
      </c>
      <c r="AC211" s="26" t="inlineStr">
        <is>
          <t>PMQ1</t>
        </is>
      </c>
      <c r="AD211" s="24" t="inlineStr">
        <is>
          <t>O</t>
        </is>
      </c>
      <c r="AE211" s="24" t="n"/>
      <c r="AF211" s="24" t="n"/>
      <c r="AG211" s="24" t="n"/>
      <c r="AH211" s="24" t="n"/>
      <c r="AI211" s="24" t="n"/>
      <c r="AJ211" s="24" t="n"/>
      <c r="AK211" s="24" t="inlineStr">
        <is>
          <t>O</t>
        </is>
      </c>
      <c r="AL211" s="304">
        <f>DATEVALUE(TEXT(I211, "yyyy/mm/dd"))</f>
        <v/>
      </c>
      <c r="AM211" s="108">
        <f>DATEVALUE(TEXT(X211, "yyyy/mm/dd"))</f>
        <v/>
      </c>
    </row>
    <row r="212" ht="21.6" customHeight="1" s="127">
      <c r="A212" s="21" t="n">
        <v>87</v>
      </c>
      <c r="B212" s="21" t="inlineStr">
        <is>
          <t>服務</t>
        </is>
      </c>
      <c r="C212" s="21" t="n">
        <v>2025022589</v>
      </c>
      <c r="D212" s="21" t="n"/>
      <c r="E212" s="21" t="n"/>
      <c r="F212" s="21" t="inlineStr">
        <is>
          <t>D194</t>
        </is>
      </c>
      <c r="G212" s="21" t="inlineStr">
        <is>
          <t>北縣五華三店</t>
        </is>
      </c>
      <c r="H212" s="21" t="inlineStr">
        <is>
          <t>新北市三重區</t>
        </is>
      </c>
      <c r="I212" s="21" t="n"/>
      <c r="J212" s="21" t="n"/>
      <c r="K212" s="21" t="n"/>
      <c r="L212" s="21" t="n"/>
      <c r="M212" s="22" t="n"/>
      <c r="N212" s="21" t="n"/>
      <c r="O212" s="22" t="n"/>
      <c r="P212" s="23" t="n"/>
      <c r="Q212" s="21" t="inlineStr">
        <is>
          <t>THILF0D194</t>
        </is>
      </c>
      <c r="R212" s="21" t="inlineStr">
        <is>
          <t>新北一</t>
        </is>
      </c>
      <c r="S212" s="21" t="inlineStr">
        <is>
          <t>吳宗鴻</t>
        </is>
      </c>
      <c r="T212" s="21" t="n">
        <v>1</v>
      </c>
      <c r="U212" s="21" t="inlineStr">
        <is>
          <t>已完工</t>
        </is>
      </c>
      <c r="V212" s="21" t="inlineStr">
        <is>
          <t>2025-02-20 15:50:08</t>
        </is>
      </c>
      <c r="W212" s="21" t="inlineStr">
        <is>
          <t>2025-02-20 15:30:00</t>
        </is>
      </c>
      <c r="X212" s="128" t="n">
        <v>45708.65902777778</v>
      </c>
      <c r="Y212" s="21" t="n"/>
      <c r="Z212" s="21" t="n">
        <v>0.3</v>
      </c>
      <c r="AA212" s="21" t="n"/>
      <c r="AB212" s="21" t="inlineStr">
        <is>
          <t>到場處理</t>
        </is>
      </c>
      <c r="AC212" s="23" t="inlineStr">
        <is>
          <t>PMQ1</t>
        </is>
      </c>
      <c r="AD212" s="21" t="inlineStr">
        <is>
          <t>O</t>
        </is>
      </c>
      <c r="AE212" s="21" t="n"/>
      <c r="AF212" s="21" t="n"/>
      <c r="AG212" s="21" t="n"/>
      <c r="AH212" s="21" t="n"/>
      <c r="AI212" s="21" t="n"/>
      <c r="AJ212" s="21" t="n"/>
      <c r="AK212" s="21" t="inlineStr">
        <is>
          <t>O</t>
        </is>
      </c>
      <c r="AL212" s="304">
        <f>DATEVALUE(TEXT(I212, "yyyy/mm/dd"))</f>
        <v/>
      </c>
      <c r="AM212" s="108">
        <f>DATEVALUE(TEXT(X212, "yyyy/mm/dd"))</f>
        <v/>
      </c>
    </row>
    <row r="213" ht="21.6" customHeight="1" s="127">
      <c r="A213" s="24" t="n">
        <v>88</v>
      </c>
      <c r="B213" s="24" t="inlineStr">
        <is>
          <t>維修</t>
        </is>
      </c>
      <c r="C213" s="24" t="n">
        <v>2025022676</v>
      </c>
      <c r="D213" s="24" t="inlineStr">
        <is>
          <t>E4906114022101</t>
        </is>
      </c>
      <c r="E213" s="24" t="inlineStr">
        <is>
          <t>急修件</t>
        </is>
      </c>
      <c r="F213" s="24" t="n">
        <v>4906</v>
      </c>
      <c r="G213" s="24" t="inlineStr">
        <is>
          <t>金山銀山店</t>
        </is>
      </c>
      <c r="H213" s="24" t="inlineStr">
        <is>
          <t>新北市金山區</t>
        </is>
      </c>
      <c r="I213" s="24" t="inlineStr">
        <is>
          <t>2025-02-21 10:15:05</t>
        </is>
      </c>
      <c r="J213" s="24" t="inlineStr">
        <is>
          <t>星期五</t>
        </is>
      </c>
      <c r="K213" s="24" t="inlineStr">
        <is>
          <t>上午</t>
        </is>
      </c>
      <c r="L213" s="24" t="inlineStr">
        <is>
          <t>HL59</t>
        </is>
      </c>
      <c r="M213" s="25" t="inlineStr">
        <is>
          <t>HL-LIFE-ET熱感機T70II</t>
        </is>
      </c>
      <c r="N213" s="24" t="n">
        <v>5903</v>
      </c>
      <c r="O213" s="25" t="inlineStr">
        <is>
          <t>無反應，不會轉動</t>
        </is>
      </c>
      <c r="P213" s="26" t="inlineStr">
        <is>
          <t>02/21  10:22 萊爾富百大門市啟動緊急叫修:門市反應LIFEET熱感機T70II無法正常出紙，設備綠燈，已有嘗試將設備重啟、紙捲重裝，再次測試仍異常，請台芝到店協助(列印繳費單當機沒有反應，重新開機也無法出現畫面)</t>
        </is>
      </c>
      <c r="Q213" s="24" t="inlineStr">
        <is>
          <t>THILF04906</t>
        </is>
      </c>
      <c r="R213" s="24" t="inlineStr">
        <is>
          <t>新北一</t>
        </is>
      </c>
      <c r="S213" s="24" t="inlineStr">
        <is>
          <t>吳宗鴻</t>
        </is>
      </c>
      <c r="T213" s="24" t="n">
        <v>1</v>
      </c>
      <c r="U213" s="24" t="inlineStr">
        <is>
          <t>已完工</t>
        </is>
      </c>
      <c r="V213" s="24" t="inlineStr">
        <is>
          <t>2025-02-21 10:22:32</t>
        </is>
      </c>
      <c r="W213" s="24" t="inlineStr">
        <is>
          <t>2025-02-21 11:13:00</t>
        </is>
      </c>
      <c r="X213" s="199" t="n">
        <v>45709.48819444444</v>
      </c>
      <c r="Y213" s="24" t="inlineStr">
        <is>
          <t>2025-02-21 16:22:00</t>
        </is>
      </c>
      <c r="Z213" s="24" t="n">
        <v>0.5</v>
      </c>
      <c r="AA213" s="24" t="n"/>
      <c r="AB213" s="24" t="inlineStr">
        <is>
          <t>取消叫修</t>
        </is>
      </c>
      <c r="AC213" s="26" t="inlineStr">
        <is>
          <t>已取消報修</t>
        </is>
      </c>
      <c r="AD213" s="24" t="n"/>
      <c r="AE213" s="24" t="n"/>
      <c r="AF213" s="24" t="n"/>
      <c r="AG213" s="24" t="n"/>
      <c r="AH213" s="24" t="n"/>
      <c r="AI213" s="24" t="n"/>
      <c r="AJ213" s="24" t="n"/>
      <c r="AK213" s="24" t="inlineStr">
        <is>
          <t>O</t>
        </is>
      </c>
      <c r="AL213" s="304">
        <f>DATEVALUE(TEXT(I213, "yyyy/mm/dd"))</f>
        <v/>
      </c>
      <c r="AM213" s="108">
        <f>DATEVALUE(TEXT(X213, "yyyy/mm/dd"))</f>
        <v/>
      </c>
    </row>
    <row r="214" ht="21.6" customHeight="1" s="127">
      <c r="A214" s="21" t="n">
        <v>89</v>
      </c>
      <c r="B214" s="21" t="inlineStr">
        <is>
          <t>服務</t>
        </is>
      </c>
      <c r="C214" s="21" t="n">
        <v>2025022776</v>
      </c>
      <c r="D214" s="21" t="n"/>
      <c r="E214" s="21" t="n"/>
      <c r="F214" s="21" t="n">
        <v>3892</v>
      </c>
      <c r="G214" s="21" t="inlineStr">
        <is>
          <t>蘆洲光榮店</t>
        </is>
      </c>
      <c r="H214" s="21" t="inlineStr">
        <is>
          <t>新北市蘆洲區</t>
        </is>
      </c>
      <c r="I214" s="21" t="n"/>
      <c r="J214" s="21" t="n"/>
      <c r="K214" s="21" t="n"/>
      <c r="L214" s="21" t="n"/>
      <c r="M214" s="22" t="n"/>
      <c r="N214" s="21" t="n"/>
      <c r="O214" s="22" t="n"/>
      <c r="P214" s="23" t="n"/>
      <c r="Q214" s="21" t="inlineStr">
        <is>
          <t>THILF03892</t>
        </is>
      </c>
      <c r="R214" s="21" t="inlineStr">
        <is>
          <t>新北一</t>
        </is>
      </c>
      <c r="S214" s="21" t="inlineStr">
        <is>
          <t>吳宗鴻</t>
        </is>
      </c>
      <c r="T214" s="21" t="n">
        <v>1</v>
      </c>
      <c r="U214" s="21" t="inlineStr">
        <is>
          <t>已完工</t>
        </is>
      </c>
      <c r="V214" s="21" t="inlineStr">
        <is>
          <t>2025-02-21 11:46:33</t>
        </is>
      </c>
      <c r="W214" s="21" t="inlineStr">
        <is>
          <t>2025-02-21 11:20:00</t>
        </is>
      </c>
      <c r="X214" s="128" t="n">
        <v>45709.49027777778</v>
      </c>
      <c r="Y214" s="21" t="n"/>
      <c r="Z214" s="21" t="n">
        <v>0.4</v>
      </c>
      <c r="AA214" s="21" t="n"/>
      <c r="AB214" s="21" t="inlineStr">
        <is>
          <t>到場處理</t>
        </is>
      </c>
      <c r="AC214" s="23" t="inlineStr">
        <is>
          <t>PMQ1</t>
        </is>
      </c>
      <c r="AD214" s="21" t="inlineStr">
        <is>
          <t>O</t>
        </is>
      </c>
      <c r="AE214" s="21" t="n"/>
      <c r="AF214" s="21" t="n"/>
      <c r="AG214" s="21" t="n"/>
      <c r="AH214" s="21" t="n"/>
      <c r="AI214" s="21" t="n"/>
      <c r="AJ214" s="21" t="n"/>
      <c r="AK214" s="21" t="inlineStr">
        <is>
          <t>O</t>
        </is>
      </c>
      <c r="AL214" s="304">
        <f>DATEVALUE(TEXT(I214, "yyyy/mm/dd"))</f>
        <v/>
      </c>
      <c r="AM214" s="108">
        <f>DATEVALUE(TEXT(X214, "yyyy/mm/dd"))</f>
        <v/>
      </c>
    </row>
    <row r="215" ht="21.6" customHeight="1" s="127">
      <c r="A215" s="24" t="n">
        <v>90</v>
      </c>
      <c r="B215" s="24" t="inlineStr">
        <is>
          <t>服務</t>
        </is>
      </c>
      <c r="C215" s="24" t="n">
        <v>2025022777</v>
      </c>
      <c r="D215" s="24" t="n"/>
      <c r="E215" s="24" t="n"/>
      <c r="F215" s="24" t="n">
        <v>4125</v>
      </c>
      <c r="G215" s="24" t="inlineStr">
        <is>
          <t>蘆洲長樂店</t>
        </is>
      </c>
      <c r="H215" s="24" t="inlineStr">
        <is>
          <t>新北市蘆洲區</t>
        </is>
      </c>
      <c r="I215" s="24" t="n"/>
      <c r="J215" s="24" t="n"/>
      <c r="K215" s="24" t="n"/>
      <c r="L215" s="24" t="n"/>
      <c r="M215" s="25" t="n"/>
      <c r="N215" s="24" t="n"/>
      <c r="O215" s="25" t="n"/>
      <c r="P215" s="26" t="n"/>
      <c r="Q215" s="24" t="inlineStr">
        <is>
          <t>THILF04125</t>
        </is>
      </c>
      <c r="R215" s="24" t="inlineStr">
        <is>
          <t>新北一</t>
        </is>
      </c>
      <c r="S215" s="24" t="inlineStr">
        <is>
          <t>吳宗鴻</t>
        </is>
      </c>
      <c r="T215" s="24" t="n">
        <v>1</v>
      </c>
      <c r="U215" s="24" t="inlineStr">
        <is>
          <t>已完工</t>
        </is>
      </c>
      <c r="V215" s="24" t="inlineStr">
        <is>
          <t>2025-02-21 12:10:39</t>
        </is>
      </c>
      <c r="W215" s="24" t="inlineStr">
        <is>
          <t>2025-02-21 11:50:00</t>
        </is>
      </c>
      <c r="X215" s="199" t="n">
        <v>45709.50694444445</v>
      </c>
      <c r="Y215" s="24" t="n"/>
      <c r="Z215" s="24" t="n">
        <v>0.3</v>
      </c>
      <c r="AA215" s="24" t="n"/>
      <c r="AB215" s="24" t="inlineStr">
        <is>
          <t>到場處理</t>
        </is>
      </c>
      <c r="AC215" s="26" t="inlineStr">
        <is>
          <t>PMQ1</t>
        </is>
      </c>
      <c r="AD215" s="24" t="inlineStr">
        <is>
          <t>O</t>
        </is>
      </c>
      <c r="AE215" s="24" t="n"/>
      <c r="AF215" s="24" t="n"/>
      <c r="AG215" s="24" t="n"/>
      <c r="AH215" s="24" t="n"/>
      <c r="AI215" s="24" t="n"/>
      <c r="AJ215" s="24" t="n"/>
      <c r="AK215" s="24" t="inlineStr">
        <is>
          <t>O</t>
        </is>
      </c>
      <c r="AL215" s="304">
        <f>DATEVALUE(TEXT(I215, "yyyy/mm/dd"))</f>
        <v/>
      </c>
      <c r="AM215" s="108">
        <f>DATEVALUE(TEXT(X215, "yyyy/mm/dd"))</f>
        <v/>
      </c>
    </row>
    <row r="216" ht="21.6" customHeight="1" s="127">
      <c r="A216" s="21" t="n">
        <v>91</v>
      </c>
      <c r="B216" s="21" t="inlineStr">
        <is>
          <t>維修</t>
        </is>
      </c>
      <c r="C216" s="21" t="n">
        <v>2025022788</v>
      </c>
      <c r="D216" s="21" t="inlineStr">
        <is>
          <t>E3983114022101</t>
        </is>
      </c>
      <c r="E216" s="21" t="inlineStr">
        <is>
          <t>一般件</t>
        </is>
      </c>
      <c r="F216" s="21" t="n">
        <v>3983</v>
      </c>
      <c r="G216" s="21" t="inlineStr">
        <is>
          <t>三重星光店</t>
        </is>
      </c>
      <c r="H216" s="21" t="inlineStr">
        <is>
          <t>新北市三重區</t>
        </is>
      </c>
      <c r="I216" s="21" t="inlineStr">
        <is>
          <t>2025-02-21 13:51:36</t>
        </is>
      </c>
      <c r="J216" s="21" t="inlineStr">
        <is>
          <t>星期五</t>
        </is>
      </c>
      <c r="K216" s="21" t="inlineStr">
        <is>
          <t>下午</t>
        </is>
      </c>
      <c r="L216" s="21" t="inlineStr">
        <is>
          <t>HL23</t>
        </is>
      </c>
      <c r="M216" s="22" t="inlineStr">
        <is>
          <t>HL-TM主機</t>
        </is>
      </c>
      <c r="N216" s="21" t="n">
        <v>2305</v>
      </c>
      <c r="O216" s="22" t="inlineStr">
        <is>
          <t>抽屜無法正常開關</t>
        </is>
      </c>
      <c r="P216" s="23" t="inlineStr">
        <is>
          <t>門市反應tm2(TCX800)(抽屜顏色:白色、鑰匙孔位子(中)、鎖頭編號:5001)抽屜紙會彈出來一點點，需自行用手拉...請台芝到店協助(收銀機抽屜開關不順TM按開抽屜後只會彈出一點點手動抽出會有點卡確認滑軌內無明顯異物)</t>
        </is>
      </c>
      <c r="Q216" s="21" t="inlineStr">
        <is>
          <t>THILF03983</t>
        </is>
      </c>
      <c r="R216" s="21" t="inlineStr">
        <is>
          <t>新北一</t>
        </is>
      </c>
      <c r="S216" s="21" t="inlineStr">
        <is>
          <t>吳宗鴻</t>
        </is>
      </c>
      <c r="T216" s="21" t="n">
        <v>1</v>
      </c>
      <c r="U216" s="21" t="inlineStr">
        <is>
          <t>已完工</t>
        </is>
      </c>
      <c r="V216" s="21" t="inlineStr">
        <is>
          <t>2025-02-21 13:58:12</t>
        </is>
      </c>
      <c r="W216" s="21" t="inlineStr">
        <is>
          <t>2025-02-24 10:45:00</t>
        </is>
      </c>
      <c r="X216" s="128" t="n">
        <v>45712.46875</v>
      </c>
      <c r="Y216" s="21" t="inlineStr">
        <is>
          <t>2025-02-24 17:58:00</t>
        </is>
      </c>
      <c r="Z216" s="21" t="n">
        <v>0.5</v>
      </c>
      <c r="AA216" s="21" t="n"/>
      <c r="AB216" s="21" t="inlineStr">
        <is>
          <t>到場處理</t>
        </is>
      </c>
      <c r="AC216" s="23" t="inlineStr">
        <is>
          <t>更換備機 錢櫃
換下81Z1000893
換上81Z1004169</t>
        </is>
      </c>
      <c r="AD216" s="21" t="n"/>
      <c r="AE216" s="21" t="n"/>
      <c r="AF216" s="21" t="n"/>
      <c r="AG216" s="21" t="n"/>
      <c r="AH216" s="21" t="n"/>
      <c r="AI216" s="21" t="n"/>
      <c r="AJ216" s="21" t="n"/>
      <c r="AK216" s="21" t="inlineStr">
        <is>
          <t>O</t>
        </is>
      </c>
      <c r="AL216" s="304">
        <f>DATEVALUE(TEXT(I216, "yyyy/mm/dd"))</f>
        <v/>
      </c>
      <c r="AM216" s="108">
        <f>DATEVALUE(TEXT(X216, "yyyy/mm/dd"))</f>
        <v/>
      </c>
    </row>
    <row r="217" ht="21.6" customHeight="1" s="127">
      <c r="A217" s="24" t="n">
        <v>92</v>
      </c>
      <c r="B217" s="24" t="inlineStr">
        <is>
          <t>服務</t>
        </is>
      </c>
      <c r="C217" s="24" t="n">
        <v>2025022802</v>
      </c>
      <c r="D217" s="24" t="n"/>
      <c r="E217" s="24" t="n"/>
      <c r="F217" s="24" t="n">
        <v>4609</v>
      </c>
      <c r="G217" s="24" t="inlineStr">
        <is>
          <t>蘆洲洲正店</t>
        </is>
      </c>
      <c r="H217" s="24" t="inlineStr">
        <is>
          <t>新北市蘆洲區</t>
        </is>
      </c>
      <c r="I217" s="24" t="n"/>
      <c r="J217" s="24" t="n"/>
      <c r="K217" s="24" t="n"/>
      <c r="L217" s="24" t="n"/>
      <c r="M217" s="25" t="n"/>
      <c r="N217" s="24" t="n"/>
      <c r="O217" s="25" t="n"/>
      <c r="P217" s="26" t="n"/>
      <c r="Q217" s="24" t="inlineStr">
        <is>
          <t>THILF04609</t>
        </is>
      </c>
      <c r="R217" s="24" t="inlineStr">
        <is>
          <t>新北一</t>
        </is>
      </c>
      <c r="S217" s="24" t="inlineStr">
        <is>
          <t>吳宗鴻</t>
        </is>
      </c>
      <c r="T217" s="24" t="n">
        <v>1</v>
      </c>
      <c r="U217" s="24" t="inlineStr">
        <is>
          <t>已完工</t>
        </is>
      </c>
      <c r="V217" s="24" t="inlineStr">
        <is>
          <t>2025-02-21 14:26:11</t>
        </is>
      </c>
      <c r="W217" s="24" t="inlineStr">
        <is>
          <t>2025-02-21 14:05:00</t>
        </is>
      </c>
      <c r="X217" s="199" t="n">
        <v>45709.60069444445</v>
      </c>
      <c r="Y217" s="24" t="n"/>
      <c r="Z217" s="24" t="n">
        <v>0.3</v>
      </c>
      <c r="AA217" s="24" t="n"/>
      <c r="AB217" s="24" t="inlineStr">
        <is>
          <t>到場處理</t>
        </is>
      </c>
      <c r="AC217" s="26" t="inlineStr">
        <is>
          <t>PMQ1</t>
        </is>
      </c>
      <c r="AD217" s="24" t="inlineStr">
        <is>
          <t>O</t>
        </is>
      </c>
      <c r="AE217" s="24" t="n"/>
      <c r="AF217" s="24" t="n"/>
      <c r="AG217" s="24" t="n"/>
      <c r="AH217" s="24" t="n"/>
      <c r="AI217" s="24" t="n"/>
      <c r="AJ217" s="24" t="n"/>
      <c r="AK217" s="24" t="inlineStr">
        <is>
          <t>O</t>
        </is>
      </c>
      <c r="AL217" s="304">
        <f>DATEVALUE(TEXT(I217, "yyyy/mm/dd"))</f>
        <v/>
      </c>
      <c r="AM217" s="108">
        <f>DATEVALUE(TEXT(X217, "yyyy/mm/dd"))</f>
        <v/>
      </c>
    </row>
    <row r="218" ht="21.6" customHeight="1" s="127">
      <c r="A218" s="21" t="n">
        <v>93</v>
      </c>
      <c r="B218" s="21" t="inlineStr">
        <is>
          <t>服務</t>
        </is>
      </c>
      <c r="C218" s="21" t="n">
        <v>2025022808</v>
      </c>
      <c r="D218" s="21" t="n"/>
      <c r="E218" s="21" t="n"/>
      <c r="F218" s="21" t="n">
        <v>2958</v>
      </c>
      <c r="G218" s="21" t="inlineStr">
        <is>
          <t>北縣蘆旺店</t>
        </is>
      </c>
      <c r="H218" s="21" t="inlineStr">
        <is>
          <t>新北市蘆洲區</t>
        </is>
      </c>
      <c r="I218" s="21" t="n"/>
      <c r="J218" s="21" t="n"/>
      <c r="K218" s="21" t="n"/>
      <c r="L218" s="21" t="n"/>
      <c r="M218" s="22" t="n"/>
      <c r="N218" s="21" t="n"/>
      <c r="O218" s="22" t="n"/>
      <c r="P218" s="23" t="n"/>
      <c r="Q218" s="21" t="inlineStr">
        <is>
          <t>THILF02958</t>
        </is>
      </c>
      <c r="R218" s="21" t="inlineStr">
        <is>
          <t>新北一</t>
        </is>
      </c>
      <c r="S218" s="21" t="inlineStr">
        <is>
          <t>吳宗鴻</t>
        </is>
      </c>
      <c r="T218" s="21" t="n">
        <v>1</v>
      </c>
      <c r="U218" s="21" t="inlineStr">
        <is>
          <t>已完工</t>
        </is>
      </c>
      <c r="V218" s="21" t="inlineStr">
        <is>
          <t>2025-02-21 14:53:16</t>
        </is>
      </c>
      <c r="W218" s="21" t="inlineStr">
        <is>
          <t>2025-02-21 14:30:00</t>
        </is>
      </c>
      <c r="X218" s="128" t="n">
        <v>45709.61944444444</v>
      </c>
      <c r="Y218" s="21" t="n"/>
      <c r="Z218" s="21" t="n">
        <v>0.4</v>
      </c>
      <c r="AA218" s="21" t="n"/>
      <c r="AB218" s="21" t="inlineStr">
        <is>
          <t>到場處理</t>
        </is>
      </c>
      <c r="AC218" s="23" t="inlineStr">
        <is>
          <t>PMQ1</t>
        </is>
      </c>
      <c r="AD218" s="21" t="inlineStr">
        <is>
          <t>O</t>
        </is>
      </c>
      <c r="AE218" s="21" t="n"/>
      <c r="AF218" s="21" t="n"/>
      <c r="AG218" s="21" t="n"/>
      <c r="AH218" s="21" t="n"/>
      <c r="AI218" s="21" t="n"/>
      <c r="AJ218" s="21" t="n"/>
      <c r="AK218" s="21" t="inlineStr">
        <is>
          <t>O</t>
        </is>
      </c>
      <c r="AL218" s="304">
        <f>DATEVALUE(TEXT(I218, "yyyy/mm/dd"))</f>
        <v/>
      </c>
      <c r="AM218" s="108">
        <f>DATEVALUE(TEXT(X218, "yyyy/mm/dd"))</f>
        <v/>
      </c>
    </row>
    <row r="219" ht="21.6" customHeight="1" s="127">
      <c r="A219" s="24" t="n">
        <v>94</v>
      </c>
      <c r="B219" s="24" t="inlineStr">
        <is>
          <t>維修</t>
        </is>
      </c>
      <c r="C219" s="24" t="n">
        <v>2025022837</v>
      </c>
      <c r="D219" s="24" t="inlineStr">
        <is>
          <t>15082114022101</t>
        </is>
      </c>
      <c r="E219" s="24" t="inlineStr">
        <is>
          <t>一般件</t>
        </is>
      </c>
      <c r="F219" s="24" t="n">
        <v>5082</v>
      </c>
      <c r="G219" s="24" t="inlineStr">
        <is>
          <t>蘆洲水湳店</t>
        </is>
      </c>
      <c r="H219" s="24" t="inlineStr">
        <is>
          <t>新北市蘆洲區</t>
        </is>
      </c>
      <c r="I219" s="24" t="inlineStr">
        <is>
          <t>2025-02-21 16:18:02</t>
        </is>
      </c>
      <c r="J219" s="24" t="inlineStr">
        <is>
          <t>星期五</t>
        </is>
      </c>
      <c r="K219" s="24" t="inlineStr">
        <is>
          <t>下午</t>
        </is>
      </c>
      <c r="L219" s="24" t="inlineStr">
        <is>
          <t>HL23</t>
        </is>
      </c>
      <c r="M219" s="25" t="inlineStr">
        <is>
          <t>HL-TM主機</t>
        </is>
      </c>
      <c r="N219" s="24" t="n">
        <v>2302</v>
      </c>
      <c r="O219" s="25" t="inlineStr">
        <is>
          <t>客顯示器畫面不正常</t>
        </is>
      </c>
      <c r="P219" s="26" t="inlineStr">
        <is>
          <t>門市反應TM2(TCX800)客顯畫面黑屏很暗看不到，確認無調整到畫面，確認右下角燈號為藍燈，也有重新開機但仍無法排除....還請台芝到店協助</t>
        </is>
      </c>
      <c r="Q219" s="24" t="inlineStr">
        <is>
          <t>THILF05082</t>
        </is>
      </c>
      <c r="R219" s="24" t="inlineStr">
        <is>
          <t>新北一</t>
        </is>
      </c>
      <c r="S219" s="24" t="inlineStr">
        <is>
          <t>吳宗鴻</t>
        </is>
      </c>
      <c r="T219" s="24" t="n">
        <v>1</v>
      </c>
      <c r="U219" s="24" t="inlineStr">
        <is>
          <t>已完工</t>
        </is>
      </c>
      <c r="V219" s="24" t="inlineStr">
        <is>
          <t>2025-02-21 16:19:19</t>
        </is>
      </c>
      <c r="W219" s="24" t="inlineStr">
        <is>
          <t>2025-02-24 13:32:00</t>
        </is>
      </c>
      <c r="X219" s="199" t="n">
        <v>45712.58472222222</v>
      </c>
      <c r="Y219" s="24" t="inlineStr">
        <is>
          <t>2025-02-24 20:19:00</t>
        </is>
      </c>
      <c r="Z219" s="24" t="n">
        <v>0.5</v>
      </c>
      <c r="AA219" s="24" t="n"/>
      <c r="AB219" s="24" t="inlineStr">
        <is>
          <t>到場處理</t>
        </is>
      </c>
      <c r="AC219" s="26" t="inlineStr">
        <is>
          <t>重新插拔螢幕線，測試正常</t>
        </is>
      </c>
      <c r="AD219" s="24" t="n"/>
      <c r="AE219" s="24" t="n"/>
      <c r="AF219" s="24" t="n"/>
      <c r="AG219" s="24" t="n"/>
      <c r="AH219" s="24" t="n"/>
      <c r="AI219" s="24" t="n"/>
      <c r="AJ219" s="24" t="n"/>
      <c r="AK219" s="24" t="inlineStr">
        <is>
          <t>O</t>
        </is>
      </c>
      <c r="AL219" s="304">
        <f>DATEVALUE(TEXT(I219, "yyyy/mm/dd"))</f>
        <v/>
      </c>
      <c r="AM219" s="108">
        <f>DATEVALUE(TEXT(X219, "yyyy/mm/dd"))</f>
        <v/>
      </c>
    </row>
    <row r="220" ht="21.6" customHeight="1" s="127">
      <c r="A220" s="21" t="n">
        <v>95</v>
      </c>
      <c r="B220" s="21" t="inlineStr">
        <is>
          <t>維修</t>
        </is>
      </c>
      <c r="C220" s="21" t="n">
        <v>2025022874</v>
      </c>
      <c r="D220" s="21" t="inlineStr">
        <is>
          <t>1D024114022101</t>
        </is>
      </c>
      <c r="E220" s="21" t="inlineStr">
        <is>
          <t>一般件</t>
        </is>
      </c>
      <c r="F220" s="21" t="inlineStr">
        <is>
          <t>D024</t>
        </is>
      </c>
      <c r="G220" s="21" t="inlineStr">
        <is>
          <t>三重三民店</t>
        </is>
      </c>
      <c r="H220" s="21" t="inlineStr">
        <is>
          <t>新北市三重區</t>
        </is>
      </c>
      <c r="I220" s="21" t="inlineStr">
        <is>
          <t>2025-02-21 16:55:28</t>
        </is>
      </c>
      <c r="J220" s="21" t="inlineStr">
        <is>
          <t>星期五</t>
        </is>
      </c>
      <c r="K220" s="21" t="inlineStr">
        <is>
          <t>下午</t>
        </is>
      </c>
      <c r="L220" s="21" t="inlineStr">
        <is>
          <t>HL24</t>
        </is>
      </c>
      <c r="M220" s="22" t="inlineStr">
        <is>
          <t>HL-SC主機</t>
        </is>
      </c>
      <c r="N220" s="21" t="n">
        <v>2402</v>
      </c>
      <c r="O220" s="22" t="inlineStr">
        <is>
          <t>鍵盤按鍵不良或無反應</t>
        </is>
      </c>
      <c r="P220" s="23" t="inlineStr">
        <is>
          <t>門市反應SC(SHUTTLE6S)鍵盤只有Delete鍵無法按壓，其餘為正常，已嘗試重新拔插設備後方線路仍異常..請台芝到店協助</t>
        </is>
      </c>
      <c r="Q220" s="21" t="inlineStr">
        <is>
          <t>THILF0D024</t>
        </is>
      </c>
      <c r="R220" s="21" t="inlineStr">
        <is>
          <t>新北一</t>
        </is>
      </c>
      <c r="S220" s="21" t="inlineStr">
        <is>
          <t>吳宗鴻</t>
        </is>
      </c>
      <c r="T220" s="21" t="n">
        <v>1</v>
      </c>
      <c r="U220" s="21" t="inlineStr">
        <is>
          <t>已完工</t>
        </is>
      </c>
      <c r="V220" s="21" t="inlineStr">
        <is>
          <t>2025-02-21 17:00:26</t>
        </is>
      </c>
      <c r="W220" s="21" t="inlineStr">
        <is>
          <t>2025-02-24 13:35:00</t>
        </is>
      </c>
      <c r="X220" s="128" t="n">
        <v>45712.58680555555</v>
      </c>
      <c r="Y220" s="21" t="inlineStr">
        <is>
          <t>2025-02-24 21:00:00</t>
        </is>
      </c>
      <c r="Z220" s="21" t="n">
        <v>0.5</v>
      </c>
      <c r="AA220" s="21" t="n"/>
      <c r="AB220" s="21" t="inlineStr">
        <is>
          <t>到場處理</t>
        </is>
      </c>
      <c r="AC220" s="23" t="inlineStr">
        <is>
          <t>測試會偶發無反應，更換鍵盤</t>
        </is>
      </c>
      <c r="AD220" s="21" t="n"/>
      <c r="AE220" s="21" t="n"/>
      <c r="AF220" s="21" t="n"/>
      <c r="AG220" s="21" t="n"/>
      <c r="AH220" s="21" t="n"/>
      <c r="AI220" s="21" t="n"/>
      <c r="AJ220" s="21" t="n"/>
      <c r="AK220" s="21" t="inlineStr">
        <is>
          <t>O</t>
        </is>
      </c>
      <c r="AL220" s="304">
        <f>DATEVALUE(TEXT(I220, "yyyy/mm/dd"))</f>
        <v/>
      </c>
      <c r="AM220" s="108">
        <f>DATEVALUE(TEXT(X220, "yyyy/mm/dd"))</f>
        <v/>
      </c>
    </row>
    <row r="221" ht="21.6" customHeight="1" s="127">
      <c r="A221" s="24" t="n">
        <v>96</v>
      </c>
      <c r="B221" s="24" t="inlineStr">
        <is>
          <t>維修</t>
        </is>
      </c>
      <c r="C221" s="24" t="n">
        <v>2025022883</v>
      </c>
      <c r="D221" s="24" t="inlineStr">
        <is>
          <t>E4701114022201</t>
        </is>
      </c>
      <c r="E221" s="24" t="inlineStr">
        <is>
          <t>一般件</t>
        </is>
      </c>
      <c r="F221" s="24" t="n">
        <v>4701</v>
      </c>
      <c r="G221" s="24" t="inlineStr">
        <is>
          <t>新莊昌平店</t>
        </is>
      </c>
      <c r="H221" s="24" t="inlineStr">
        <is>
          <t>新北市新莊區</t>
        </is>
      </c>
      <c r="I221" s="24" t="inlineStr">
        <is>
          <t>2025-02-22 03:56:40</t>
        </is>
      </c>
      <c r="J221" s="24" t="inlineStr">
        <is>
          <t>星期六</t>
        </is>
      </c>
      <c r="K221" s="24" t="inlineStr">
        <is>
          <t>凌晨</t>
        </is>
      </c>
      <c r="L221" s="24" t="inlineStr">
        <is>
          <t>HLD3</t>
        </is>
      </c>
      <c r="M221" s="25" t="inlineStr">
        <is>
          <t>HL-熱感發票機</t>
        </is>
      </c>
      <c r="N221" s="24" t="inlineStr">
        <is>
          <t>D302</t>
        </is>
      </c>
      <c r="O221" s="25" t="inlineStr">
        <is>
          <t>發票印字不清</t>
        </is>
      </c>
      <c r="P221" s="26" t="inlineStr">
        <is>
          <t>門市反應TM1熱感發票機(BSC10)印出的每張發票都有明顯空白線條，門市已嘗試重啟設備+安裝新紙捲+簡易清潔仍異常..請台芝到店協助(TM1熱感條碼第二段印出來無法刷讀)</t>
        </is>
      </c>
      <c r="Q221" s="24" t="inlineStr">
        <is>
          <t>THILF04701</t>
        </is>
      </c>
      <c r="R221" s="24" t="inlineStr">
        <is>
          <t>新北一</t>
        </is>
      </c>
      <c r="S221" s="24" t="inlineStr">
        <is>
          <t>湯家瑋</t>
        </is>
      </c>
      <c r="T221" s="24" t="n">
        <v>1</v>
      </c>
      <c r="U221" s="24" t="inlineStr">
        <is>
          <t>已完工</t>
        </is>
      </c>
      <c r="V221" s="24" t="inlineStr">
        <is>
          <t>2025-02-22 09:05:09</t>
        </is>
      </c>
      <c r="W221" s="24" t="inlineStr">
        <is>
          <t>2025-02-24 13:30:00</t>
        </is>
      </c>
      <c r="X221" s="199" t="n">
        <v>45712.58333333334</v>
      </c>
      <c r="Y221" s="24" t="inlineStr">
        <is>
          <t>2025-02-25 13:00:00</t>
        </is>
      </c>
      <c r="Z221" s="24" t="n">
        <v>0.5</v>
      </c>
      <c r="AA221" s="24" t="n"/>
      <c r="AB221" s="24" t="inlineStr">
        <is>
          <t>到場處理</t>
        </is>
      </c>
      <c r="AC221" s="26" t="inlineStr">
        <is>
          <t>清潔印字頭</t>
        </is>
      </c>
      <c r="AD221" s="24" t="n"/>
      <c r="AE221" s="24" t="n"/>
      <c r="AF221" s="24" t="n"/>
      <c r="AG221" s="24" t="n"/>
      <c r="AH221" s="24" t="n"/>
      <c r="AI221" s="24" t="n"/>
      <c r="AJ221" s="24" t="n"/>
      <c r="AK221" s="24" t="inlineStr">
        <is>
          <t>O</t>
        </is>
      </c>
      <c r="AL221" s="304">
        <f>DATEVALUE(TEXT(I221, "yyyy/mm/dd"))</f>
        <v/>
      </c>
      <c r="AM221" s="108">
        <f>DATEVALUE(TEXT(X221, "yyyy/mm/dd"))</f>
        <v/>
      </c>
    </row>
    <row r="222" ht="21.6" customHeight="1" s="127">
      <c r="A222" s="21" t="n">
        <v>97</v>
      </c>
      <c r="B222" s="21" t="inlineStr">
        <is>
          <t>維修</t>
        </is>
      </c>
      <c r="C222" s="21" t="n">
        <v>2025022909</v>
      </c>
      <c r="D222" s="21" t="inlineStr">
        <is>
          <t>14084114022401</t>
        </is>
      </c>
      <c r="E222" s="21" t="inlineStr">
        <is>
          <t>一般件</t>
        </is>
      </c>
      <c r="F222" s="21" t="n">
        <v>4084</v>
      </c>
      <c r="G222" s="21" t="inlineStr">
        <is>
          <t>三重昌隆店</t>
        </is>
      </c>
      <c r="H222" s="21" t="inlineStr">
        <is>
          <t>新北市三重區</t>
        </is>
      </c>
      <c r="I222" s="21" t="inlineStr">
        <is>
          <t>2025-02-24 10:15:27</t>
        </is>
      </c>
      <c r="J222" s="21" t="inlineStr">
        <is>
          <t>星期一</t>
        </is>
      </c>
      <c r="K222" s="21" t="inlineStr">
        <is>
          <t>上午</t>
        </is>
      </c>
      <c r="L222" s="21" t="inlineStr">
        <is>
          <t>HL58</t>
        </is>
      </c>
      <c r="M222" s="22" t="inlineStr">
        <is>
          <t>HL-LIFE-ET主機</t>
        </is>
      </c>
      <c r="N222" s="21" t="n">
        <v>5804</v>
      </c>
      <c r="O222" s="22" t="inlineStr">
        <is>
          <t>無法連線</t>
        </is>
      </c>
      <c r="P222" s="23" t="inlineStr">
        <is>
          <t xml:space="preserve">門市反應MMK四代機出現網路設定介面，無法連線，PING60不通，已有引導門市點選重新設定&gt;偵測網路後出現網路異常，請台芝到店協助	</t>
        </is>
      </c>
      <c r="Q222" s="21" t="inlineStr">
        <is>
          <t>THILF04084</t>
        </is>
      </c>
      <c r="R222" s="21" t="inlineStr">
        <is>
          <t>新北一</t>
        </is>
      </c>
      <c r="S222" s="21" t="inlineStr">
        <is>
          <t>吳宗鴻</t>
        </is>
      </c>
      <c r="T222" s="21" t="n">
        <v>1</v>
      </c>
      <c r="U222" s="21" t="inlineStr">
        <is>
          <t>已完工</t>
        </is>
      </c>
      <c r="V222" s="21" t="inlineStr">
        <is>
          <t>2025-02-24 10:17:53</t>
        </is>
      </c>
      <c r="W222" s="21" t="inlineStr">
        <is>
          <t>2025-02-24 12:15:00</t>
        </is>
      </c>
      <c r="X222" s="128" t="n">
        <v>45712.51388888889</v>
      </c>
      <c r="Y222" s="21" t="inlineStr">
        <is>
          <t>2025-02-25 14:17:00</t>
        </is>
      </c>
      <c r="Z222" s="21" t="n">
        <v>0.1</v>
      </c>
      <c r="AA222" s="21" t="n"/>
      <c r="AB222" s="21" t="inlineStr">
        <is>
          <t>取消叫修</t>
        </is>
      </c>
      <c r="AC222" s="23" t="inlineStr">
        <is>
          <t>取消報修</t>
        </is>
      </c>
      <c r="AD222" s="21" t="n"/>
      <c r="AE222" s="21" t="n"/>
      <c r="AF222" s="21" t="n"/>
      <c r="AG222" s="21" t="n"/>
      <c r="AH222" s="21" t="n"/>
      <c r="AI222" s="21" t="n"/>
      <c r="AJ222" s="21" t="n"/>
      <c r="AK222" s="21" t="inlineStr">
        <is>
          <t>O</t>
        </is>
      </c>
      <c r="AL222" s="304">
        <f>DATEVALUE(TEXT(I222, "yyyy/mm/dd"))</f>
        <v/>
      </c>
      <c r="AM222" s="108">
        <f>DATEVALUE(TEXT(X222, "yyyy/mm/dd"))</f>
        <v/>
      </c>
    </row>
    <row r="223" ht="21.6" customHeight="1" s="127">
      <c r="A223" s="24" t="n">
        <v>98</v>
      </c>
      <c r="B223" s="24" t="inlineStr">
        <is>
          <t>維修</t>
        </is>
      </c>
      <c r="C223" s="24" t="n">
        <v>2025022919</v>
      </c>
      <c r="D223" s="24" t="inlineStr">
        <is>
          <t>14167114022402</t>
        </is>
      </c>
      <c r="E223" s="24" t="inlineStr">
        <is>
          <t>一般件</t>
        </is>
      </c>
      <c r="F223" s="24" t="n">
        <v>4167</v>
      </c>
      <c r="G223" s="24" t="inlineStr">
        <is>
          <t>板橋松翠店</t>
        </is>
      </c>
      <c r="H223" s="24" t="inlineStr">
        <is>
          <t>新北市板橋區</t>
        </is>
      </c>
      <c r="I223" s="24" t="inlineStr">
        <is>
          <t>2025-02-24 11:17:37</t>
        </is>
      </c>
      <c r="J223" s="24" t="inlineStr">
        <is>
          <t>星期一</t>
        </is>
      </c>
      <c r="K223" s="24" t="inlineStr">
        <is>
          <t>上午</t>
        </is>
      </c>
      <c r="L223" s="24" t="inlineStr">
        <is>
          <t>HL23</t>
        </is>
      </c>
      <c r="M223" s="25" t="inlineStr">
        <is>
          <t>HL-TM主機</t>
        </is>
      </c>
      <c r="N223" s="24" t="n">
        <v>2307</v>
      </c>
      <c r="O223" s="25" t="inlineStr">
        <is>
          <t>觸控不良(游標偏移)</t>
        </is>
      </c>
      <c r="P223" s="26" t="inlineStr">
        <is>
          <t>門市反應TM1(TCX800)觸控點選手輸會員、小鍵盤都會卡頓，已嘗試執行觸控校正仍無改善..請台芝到店協助</t>
        </is>
      </c>
      <c r="Q223" s="24" t="inlineStr">
        <is>
          <t>THILF04167</t>
        </is>
      </c>
      <c r="R223" s="24" t="inlineStr">
        <is>
          <t>新北一</t>
        </is>
      </c>
      <c r="S223" s="24" t="inlineStr">
        <is>
          <t>狄澤洋</t>
        </is>
      </c>
      <c r="T223" s="24" t="n">
        <v>1</v>
      </c>
      <c r="U223" s="24" t="inlineStr">
        <is>
          <t>已完工</t>
        </is>
      </c>
      <c r="V223" s="24" t="inlineStr">
        <is>
          <t>2025-02-24 11:20:15</t>
        </is>
      </c>
      <c r="W223" s="24" t="inlineStr">
        <is>
          <t>2025-02-25 13:33:00</t>
        </is>
      </c>
      <c r="X223" s="199" t="n">
        <v>45713.60416666666</v>
      </c>
      <c r="Y223" s="24" t="inlineStr">
        <is>
          <t>2025-02-25 15:20:00</t>
        </is>
      </c>
      <c r="Z223" s="24" t="n">
        <v>1</v>
      </c>
      <c r="AA223" s="24" t="n"/>
      <c r="AB223" s="24" t="inlineStr">
        <is>
          <t>到場處理</t>
        </is>
      </c>
      <c r="AC223" s="26" t="inlineStr">
        <is>
          <t>更換TM1主機（1、2顆硬碟無更換）
換上：8185003687
換下：8185000081</t>
        </is>
      </c>
      <c r="AD223" s="24" t="n"/>
      <c r="AE223" s="24" t="n"/>
      <c r="AF223" s="24" t="n"/>
      <c r="AG223" s="24" t="n"/>
      <c r="AH223" s="24" t="n"/>
      <c r="AI223" s="24" t="n"/>
      <c r="AJ223" s="24" t="n"/>
      <c r="AK223" s="24" t="inlineStr">
        <is>
          <t>O</t>
        </is>
      </c>
      <c r="AL223" s="304">
        <f>DATEVALUE(TEXT(I223, "yyyy/mm/dd"))</f>
        <v/>
      </c>
      <c r="AM223" s="108">
        <f>DATEVALUE(TEXT(X223, "yyyy/mm/dd"))</f>
        <v/>
      </c>
    </row>
    <row r="224" ht="21.6" customHeight="1" s="127">
      <c r="A224" s="21" t="n">
        <v>99</v>
      </c>
      <c r="B224" s="21" t="inlineStr">
        <is>
          <t>服務</t>
        </is>
      </c>
      <c r="C224" s="21" t="n">
        <v>2025022953</v>
      </c>
      <c r="D224" s="21" t="n"/>
      <c r="E224" s="21" t="n"/>
      <c r="F224" s="21" t="n">
        <v>4701</v>
      </c>
      <c r="G224" s="21" t="inlineStr">
        <is>
          <t>新莊昌平店</t>
        </is>
      </c>
      <c r="H224" s="21" t="inlineStr">
        <is>
          <t>新北市新莊區</t>
        </is>
      </c>
      <c r="I224" s="21" t="n"/>
      <c r="J224" s="21" t="n"/>
      <c r="K224" s="21" t="n"/>
      <c r="L224" s="21" t="n"/>
      <c r="M224" s="22" t="n"/>
      <c r="N224" s="21" t="n"/>
      <c r="O224" s="22" t="n"/>
      <c r="P224" s="23" t="n"/>
      <c r="Q224" s="21" t="inlineStr">
        <is>
          <t>THILF04701</t>
        </is>
      </c>
      <c r="R224" s="21" t="inlineStr">
        <is>
          <t>新北一</t>
        </is>
      </c>
      <c r="S224" s="21" t="inlineStr">
        <is>
          <t>湯家瑋</t>
        </is>
      </c>
      <c r="T224" s="21" t="n">
        <v>1</v>
      </c>
      <c r="U224" s="21" t="inlineStr">
        <is>
          <t>已完工</t>
        </is>
      </c>
      <c r="V224" s="21" t="inlineStr">
        <is>
          <t>2025-02-24 14:32:33</t>
        </is>
      </c>
      <c r="W224" s="21" t="inlineStr">
        <is>
          <t>2025-02-24 14:00:00</t>
        </is>
      </c>
      <c r="X224" s="128" t="n">
        <v>45712.60416666666</v>
      </c>
      <c r="Y224" s="21" t="n"/>
      <c r="Z224" s="21" t="n">
        <v>0.5</v>
      </c>
      <c r="AA224" s="21" t="n"/>
      <c r="AB224" s="21" t="inlineStr">
        <is>
          <t>到場處理</t>
        </is>
      </c>
      <c r="AC224" s="23" t="inlineStr">
        <is>
          <t>PMQ1</t>
        </is>
      </c>
      <c r="AD224" s="21" t="inlineStr">
        <is>
          <t>O</t>
        </is>
      </c>
      <c r="AE224" s="21" t="n"/>
      <c r="AF224" s="21" t="n"/>
      <c r="AG224" s="21" t="n"/>
      <c r="AH224" s="21" t="n"/>
      <c r="AI224" s="21" t="n"/>
      <c r="AJ224" s="21" t="n"/>
      <c r="AK224" s="21" t="inlineStr">
        <is>
          <t>O</t>
        </is>
      </c>
      <c r="AL224" s="304">
        <f>DATEVALUE(TEXT(I224, "yyyy/mm/dd"))</f>
        <v/>
      </c>
      <c r="AM224" s="108">
        <f>DATEVALUE(TEXT(X224, "yyyy/mm/dd"))</f>
        <v/>
      </c>
    </row>
    <row r="225" ht="21.6" customHeight="1" s="127">
      <c r="A225" s="24" t="n">
        <v>100</v>
      </c>
      <c r="B225" s="24" t="inlineStr">
        <is>
          <t>服務</t>
        </is>
      </c>
      <c r="C225" s="24" t="n">
        <v>2025022980</v>
      </c>
      <c r="D225" s="24" t="n"/>
      <c r="E225" s="24" t="n"/>
      <c r="F225" s="24" t="n">
        <v>3999</v>
      </c>
      <c r="G225" s="24" t="inlineStr">
        <is>
          <t>新莊福祐店</t>
        </is>
      </c>
      <c r="H225" s="24" t="inlineStr">
        <is>
          <t>新北市新莊區</t>
        </is>
      </c>
      <c r="I225" s="24" t="n"/>
      <c r="J225" s="24" t="n"/>
      <c r="K225" s="24" t="n"/>
      <c r="L225" s="24" t="n"/>
      <c r="M225" s="25" t="n"/>
      <c r="N225" s="24" t="n"/>
      <c r="O225" s="25" t="n"/>
      <c r="P225" s="26" t="n"/>
      <c r="Q225" s="24" t="inlineStr">
        <is>
          <t>THILF03999</t>
        </is>
      </c>
      <c r="R225" s="24" t="inlineStr">
        <is>
          <t>新北一</t>
        </is>
      </c>
      <c r="S225" s="24" t="inlineStr">
        <is>
          <t>湯家瑋</t>
        </is>
      </c>
      <c r="T225" s="24" t="n">
        <v>1</v>
      </c>
      <c r="U225" s="24" t="inlineStr">
        <is>
          <t>已完工</t>
        </is>
      </c>
      <c r="V225" s="24" t="inlineStr">
        <is>
          <t>2025-02-24 14:50:49</t>
        </is>
      </c>
      <c r="W225" s="24" t="inlineStr">
        <is>
          <t>2025-02-24 14:35:00</t>
        </is>
      </c>
      <c r="X225" s="199" t="n">
        <v>45712.61805555555</v>
      </c>
      <c r="Y225" s="24" t="n"/>
      <c r="Z225" s="24" t="n">
        <v>0.3</v>
      </c>
      <c r="AA225" s="24" t="n"/>
      <c r="AB225" s="24" t="inlineStr">
        <is>
          <t>到場處理</t>
        </is>
      </c>
      <c r="AC225" s="26" t="inlineStr">
        <is>
          <t>PMQ1</t>
        </is>
      </c>
      <c r="AD225" s="24" t="inlineStr">
        <is>
          <t>O</t>
        </is>
      </c>
      <c r="AE225" s="24" t="n"/>
      <c r="AF225" s="24" t="n"/>
      <c r="AG225" s="24" t="n"/>
      <c r="AH225" s="24" t="n"/>
      <c r="AI225" s="24" t="n"/>
      <c r="AJ225" s="24" t="n"/>
      <c r="AK225" s="24" t="inlineStr">
        <is>
          <t>O</t>
        </is>
      </c>
      <c r="AL225" s="304">
        <f>DATEVALUE(TEXT(I225, "yyyy/mm/dd"))</f>
        <v/>
      </c>
      <c r="AM225" s="108">
        <f>DATEVALUE(TEXT(X225, "yyyy/mm/dd"))</f>
        <v/>
      </c>
    </row>
    <row r="226" ht="21.6" customHeight="1" s="127">
      <c r="A226" s="21" t="n">
        <v>101</v>
      </c>
      <c r="B226" s="21" t="inlineStr">
        <is>
          <t>服務</t>
        </is>
      </c>
      <c r="C226" s="21" t="n">
        <v>2025023019</v>
      </c>
      <c r="D226" s="21" t="n"/>
      <c r="E226" s="21" t="n"/>
      <c r="F226" s="21" t="n">
        <v>4762</v>
      </c>
      <c r="G226" s="21" t="inlineStr">
        <is>
          <t>新莊巷口店</t>
        </is>
      </c>
      <c r="H226" s="21" t="inlineStr">
        <is>
          <t>新北市新莊區</t>
        </is>
      </c>
      <c r="I226" s="21" t="n"/>
      <c r="J226" s="21" t="n"/>
      <c r="K226" s="21" t="n"/>
      <c r="L226" s="21" t="n"/>
      <c r="M226" s="22" t="n"/>
      <c r="N226" s="21" t="n"/>
      <c r="O226" s="22" t="n"/>
      <c r="P226" s="23" t="n"/>
      <c r="Q226" s="21" t="inlineStr">
        <is>
          <t>THILF04762</t>
        </is>
      </c>
      <c r="R226" s="21" t="inlineStr">
        <is>
          <t>新北一</t>
        </is>
      </c>
      <c r="S226" s="21" t="inlineStr">
        <is>
          <t>湯家瑋</t>
        </is>
      </c>
      <c r="T226" s="21" t="n">
        <v>1</v>
      </c>
      <c r="U226" s="21" t="inlineStr">
        <is>
          <t>已完工</t>
        </is>
      </c>
      <c r="V226" s="21" t="inlineStr">
        <is>
          <t>2025-02-24 17:05:16</t>
        </is>
      </c>
      <c r="W226" s="21" t="inlineStr">
        <is>
          <t>2025-02-24 14:55:00</t>
        </is>
      </c>
      <c r="X226" s="128" t="n">
        <v>45712.63194444445</v>
      </c>
      <c r="Y226" s="21" t="n"/>
      <c r="Z226" s="21" t="n">
        <v>0.3</v>
      </c>
      <c r="AA226" s="21" t="n"/>
      <c r="AB226" s="21" t="inlineStr">
        <is>
          <t>到場處理</t>
        </is>
      </c>
      <c r="AC226" s="23" t="inlineStr">
        <is>
          <t>PMQ1</t>
        </is>
      </c>
      <c r="AD226" s="21" t="inlineStr">
        <is>
          <t>O</t>
        </is>
      </c>
      <c r="AE226" s="21" t="n"/>
      <c r="AF226" s="21" t="n"/>
      <c r="AG226" s="21" t="n"/>
      <c r="AH226" s="21" t="n"/>
      <c r="AI226" s="21" t="n"/>
      <c r="AJ226" s="21" t="n"/>
      <c r="AK226" s="21" t="inlineStr">
        <is>
          <t>O</t>
        </is>
      </c>
      <c r="AL226" s="304">
        <f>DATEVALUE(TEXT(I226, "yyyy/mm/dd"))</f>
        <v/>
      </c>
      <c r="AM226" s="108">
        <f>DATEVALUE(TEXT(X226, "yyyy/mm/dd"))</f>
        <v/>
      </c>
    </row>
    <row r="227" ht="21.6" customHeight="1" s="127">
      <c r="A227" s="24" t="n">
        <v>102</v>
      </c>
      <c r="B227" s="24" t="inlineStr">
        <is>
          <t>維修</t>
        </is>
      </c>
      <c r="C227" s="24" t="n">
        <v>2025023023</v>
      </c>
      <c r="D227" s="24" t="inlineStr">
        <is>
          <t>13811114022401</t>
        </is>
      </c>
      <c r="E227" s="24" t="inlineStr">
        <is>
          <t>一般件</t>
        </is>
      </c>
      <c r="F227" s="24" t="n">
        <v>3811</v>
      </c>
      <c r="G227" s="24" t="inlineStr">
        <is>
          <t>三重碧華公園</t>
        </is>
      </c>
      <c r="H227" s="24" t="inlineStr">
        <is>
          <t>新北市三重區</t>
        </is>
      </c>
      <c r="I227" s="24" t="inlineStr">
        <is>
          <t>2025-02-24 17:32:39</t>
        </is>
      </c>
      <c r="J227" s="24" t="inlineStr">
        <is>
          <t>星期一</t>
        </is>
      </c>
      <c r="K227" s="24" t="inlineStr">
        <is>
          <t>下午</t>
        </is>
      </c>
      <c r="L227" s="24" t="inlineStr">
        <is>
          <t>HLF6</t>
        </is>
      </c>
      <c r="M227" s="25" t="inlineStr">
        <is>
          <t>HL-多卡機QP3000E</t>
        </is>
      </c>
      <c r="N227" s="24" t="inlineStr">
        <is>
          <t>F603</t>
        </is>
      </c>
      <c r="O227" s="25" t="inlineStr">
        <is>
          <t>無法連線</t>
        </is>
      </c>
      <c r="P227" s="26" t="inlineStr">
        <is>
          <t>門市反應TM2多卡機(QP3000E)無法使用悠遊卡，協助點選版更後執行悠遊卡機重開TM顯示悠遊卡通訊逾時...請台芝到店協助</t>
        </is>
      </c>
      <c r="Q227" s="24" t="inlineStr">
        <is>
          <t>THILF03811</t>
        </is>
      </c>
      <c r="R227" s="24" t="inlineStr">
        <is>
          <t>新北一</t>
        </is>
      </c>
      <c r="S227" s="24" t="inlineStr">
        <is>
          <t>吳宗鴻</t>
        </is>
      </c>
      <c r="T227" s="24" t="n">
        <v>1</v>
      </c>
      <c r="U227" s="24" t="inlineStr">
        <is>
          <t>已完工</t>
        </is>
      </c>
      <c r="V227" s="24" t="inlineStr">
        <is>
          <t>2025-02-24 17:33:31</t>
        </is>
      </c>
      <c r="W227" s="24" t="inlineStr">
        <is>
          <t>2025-02-25 17:57:00</t>
        </is>
      </c>
      <c r="X227" s="199" t="n">
        <v>45713.76875</v>
      </c>
      <c r="Y227" s="24" t="inlineStr">
        <is>
          <t>2025-02-25 21:33:00</t>
        </is>
      </c>
      <c r="Z227" s="24" t="n">
        <v>0.5</v>
      </c>
      <c r="AA227" s="24" t="n"/>
      <c r="AB227" s="24" t="inlineStr">
        <is>
          <t>到場處理</t>
        </is>
      </c>
      <c r="AC227" s="26" t="inlineStr">
        <is>
          <t>卡機com線脫落，接回正常使用</t>
        </is>
      </c>
      <c r="AD227" s="24" t="n"/>
      <c r="AE227" s="24" t="n"/>
      <c r="AF227" s="24" t="n"/>
      <c r="AG227" s="24" t="n"/>
      <c r="AH227" s="24" t="n"/>
      <c r="AI227" s="24" t="n"/>
      <c r="AJ227" s="24" t="n"/>
      <c r="AK227" s="24" t="inlineStr">
        <is>
          <t>O</t>
        </is>
      </c>
      <c r="AL227" s="304">
        <f>DATEVALUE(TEXT(I227, "yyyy/mm/dd"))</f>
        <v/>
      </c>
      <c r="AM227" s="108">
        <f>DATEVALUE(TEXT(X227, "yyyy/mm/dd"))</f>
        <v/>
      </c>
    </row>
    <row r="228" ht="21.6" customHeight="1" s="127">
      <c r="A228" s="21" t="n">
        <v>103</v>
      </c>
      <c r="B228" s="21" t="inlineStr">
        <is>
          <t>維修</t>
        </is>
      </c>
      <c r="C228" s="21" t="n">
        <v>2025023035</v>
      </c>
      <c r="D228" s="21" t="inlineStr">
        <is>
          <t>E4163114022401</t>
        </is>
      </c>
      <c r="E228" s="21" t="inlineStr">
        <is>
          <t>一般件</t>
        </is>
      </c>
      <c r="F228" s="21" t="n">
        <v>4163</v>
      </c>
      <c r="G228" s="21" t="inlineStr">
        <is>
          <t>新莊中泉店</t>
        </is>
      </c>
      <c r="H228" s="21" t="inlineStr">
        <is>
          <t>新北市新莊區</t>
        </is>
      </c>
      <c r="I228" s="21" t="inlineStr">
        <is>
          <t>2025-02-24 19:17:54</t>
        </is>
      </c>
      <c r="J228" s="21" t="inlineStr">
        <is>
          <t>星期一</t>
        </is>
      </c>
      <c r="K228" s="21" t="inlineStr">
        <is>
          <t>夜間</t>
        </is>
      </c>
      <c r="L228" s="21" t="inlineStr">
        <is>
          <t>HL59</t>
        </is>
      </c>
      <c r="M228" s="22" t="inlineStr">
        <is>
          <t>HL-LIFE-ET熱感機T70II</t>
        </is>
      </c>
      <c r="N228" s="21" t="n">
        <v>5902</v>
      </c>
      <c r="O228" s="22" t="inlineStr">
        <is>
          <t>印字不清</t>
        </is>
      </c>
      <c r="P228" s="23" t="inlineStr">
        <is>
          <t>門市反應今天有消費者到門市在MMK附近噴滅火器，造成MMK熱感機(T70II)疑似有卡粉末無法清除導致印字不清......還請台芝到店協助(印字不清)</t>
        </is>
      </c>
      <c r="Q228" s="21" t="inlineStr">
        <is>
          <t>THILF04163</t>
        </is>
      </c>
      <c r="R228" s="21" t="inlineStr">
        <is>
          <t>新北一</t>
        </is>
      </c>
      <c r="S228" s="21" t="inlineStr">
        <is>
          <t>湯家瑋</t>
        </is>
      </c>
      <c r="T228" s="21" t="n">
        <v>1</v>
      </c>
      <c r="U228" s="21" t="inlineStr">
        <is>
          <t>已完工</t>
        </is>
      </c>
      <c r="V228" s="21" t="inlineStr">
        <is>
          <t>2025-02-24 19:43:24</t>
        </is>
      </c>
      <c r="W228" s="21" t="inlineStr">
        <is>
          <t>2025-02-25 09:00:00</t>
        </is>
      </c>
      <c r="X228" s="128" t="n">
        <v>45713.4125</v>
      </c>
      <c r="Y228" s="21" t="inlineStr">
        <is>
          <t>2025-02-25 23:43:00</t>
        </is>
      </c>
      <c r="Z228" s="21" t="n">
        <v>0.9</v>
      </c>
      <c r="AA228" s="21" t="n"/>
      <c r="AB228" s="21" t="inlineStr">
        <is>
          <t>到場處理</t>
        </is>
      </c>
      <c r="AC228" s="23" t="inlineStr">
        <is>
          <t>清潔熱感機</t>
        </is>
      </c>
      <c r="AD228" s="21" t="n"/>
      <c r="AE228" s="21" t="n"/>
      <c r="AF228" s="21" t="n"/>
      <c r="AG228" s="21" t="n"/>
      <c r="AH228" s="21" t="n"/>
      <c r="AI228" s="21" t="n"/>
      <c r="AJ228" s="21" t="n"/>
      <c r="AK228" s="21" t="inlineStr">
        <is>
          <t>O</t>
        </is>
      </c>
      <c r="AL228" s="304">
        <f>DATEVALUE(TEXT(I228, "yyyy/mm/dd"))</f>
        <v/>
      </c>
      <c r="AM228" s="108">
        <f>DATEVALUE(TEXT(X228, "yyyy/mm/dd"))</f>
        <v/>
      </c>
    </row>
    <row r="229" ht="21.6" customHeight="1" s="127">
      <c r="A229" s="24" t="n">
        <v>104</v>
      </c>
      <c r="B229" s="24" t="inlineStr">
        <is>
          <t>維修</t>
        </is>
      </c>
      <c r="C229" s="24" t="n">
        <v>2025023068</v>
      </c>
      <c r="D229" s="24" t="inlineStr">
        <is>
          <t>E4093114022501</t>
        </is>
      </c>
      <c r="E229" s="24" t="inlineStr">
        <is>
          <t>一般件</t>
        </is>
      </c>
      <c r="F229" s="24" t="n">
        <v>4093</v>
      </c>
      <c r="G229" s="24" t="inlineStr">
        <is>
          <t>淡水新市一</t>
        </is>
      </c>
      <c r="H229" s="24" t="inlineStr">
        <is>
          <t>新北市淡水區</t>
        </is>
      </c>
      <c r="I229" s="24" t="inlineStr">
        <is>
          <t>2025-02-25 12:51:51</t>
        </is>
      </c>
      <c r="J229" s="24" t="inlineStr">
        <is>
          <t>星期二</t>
        </is>
      </c>
      <c r="K229" s="24" t="inlineStr">
        <is>
          <t>下午</t>
        </is>
      </c>
      <c r="L229" s="24" t="inlineStr">
        <is>
          <t>HL25</t>
        </is>
      </c>
      <c r="M229" s="25" t="inlineStr">
        <is>
          <t>HL-SC螢幕</t>
        </is>
      </c>
      <c r="N229" s="24" t="n">
        <v>2501</v>
      </c>
      <c r="O229" s="25" t="inlineStr">
        <is>
          <t>螢幕畫面閃爍頻繁或無畫面</t>
        </is>
      </c>
      <c r="P229" s="26" t="inlineStr">
        <is>
          <t>門市反應sc螢幕(LCD)顏色異常，切到監視器畫面也一樣，已有重新拔插線路仍異常..請台芝到店協助(螢幕顏色異常無法使用!)</t>
        </is>
      </c>
      <c r="Q229" s="24" t="inlineStr">
        <is>
          <t>THILF04093</t>
        </is>
      </c>
      <c r="R229" s="24" t="inlineStr">
        <is>
          <t>新北一</t>
        </is>
      </c>
      <c r="S229" s="24" t="inlineStr">
        <is>
          <t>吳宗鴻</t>
        </is>
      </c>
      <c r="T229" s="24" t="n">
        <v>1</v>
      </c>
      <c r="U229" s="24" t="inlineStr">
        <is>
          <t>已完工</t>
        </is>
      </c>
      <c r="V229" s="24" t="inlineStr">
        <is>
          <t>2025-02-25 12:57:35</t>
        </is>
      </c>
      <c r="W229" s="24" t="inlineStr">
        <is>
          <t>2025-02-26 12:00:00</t>
        </is>
      </c>
      <c r="X229" s="199" t="n">
        <v>45714.53819444445</v>
      </c>
      <c r="Y229" s="24" t="inlineStr">
        <is>
          <t>2025-02-26 16:57:00</t>
        </is>
      </c>
      <c r="Z229" s="24" t="n">
        <v>0.9</v>
      </c>
      <c r="AA229" s="24" t="n"/>
      <c r="AB229" s="24" t="inlineStr">
        <is>
          <t>到場處理</t>
        </is>
      </c>
      <c r="AC229" s="26" t="inlineStr">
        <is>
          <t>更換螢幕一樣顏色會跑掉，已經請店家報修監視器廠商更換螢幕轉接器
先換新螢幕至現場
更換備機 螢幕
換下8133002259
換上8133003664</t>
        </is>
      </c>
      <c r="AD229" s="24" t="n"/>
      <c r="AE229" s="24" t="n"/>
      <c r="AF229" s="24" t="n"/>
      <c r="AG229" s="24" t="n"/>
      <c r="AH229" s="24" t="n"/>
      <c r="AI229" s="24" t="n"/>
      <c r="AJ229" s="24" t="n"/>
      <c r="AK229" s="24" t="inlineStr">
        <is>
          <t>O</t>
        </is>
      </c>
      <c r="AL229" s="304">
        <f>DATEVALUE(TEXT(I229, "yyyy/mm/dd"))</f>
        <v/>
      </c>
      <c r="AM229" s="108">
        <f>DATEVALUE(TEXT(X229, "yyyy/mm/dd"))</f>
        <v/>
      </c>
    </row>
    <row r="230" ht="21.6" customHeight="1" s="127">
      <c r="A230" s="21" t="n">
        <v>105</v>
      </c>
      <c r="B230" s="21" t="inlineStr">
        <is>
          <t>維修</t>
        </is>
      </c>
      <c r="C230" s="21" t="n">
        <v>2025023107</v>
      </c>
      <c r="D230" s="21" t="inlineStr">
        <is>
          <t>E2069114022501</t>
        </is>
      </c>
      <c r="E230" s="21" t="inlineStr">
        <is>
          <t>一般件</t>
        </is>
      </c>
      <c r="F230" s="21" t="n">
        <v>2069</v>
      </c>
      <c r="G230" s="21" t="inlineStr">
        <is>
          <t>板橋江子翠站</t>
        </is>
      </c>
      <c r="H230" s="21" t="inlineStr">
        <is>
          <t>新北市板橋區</t>
        </is>
      </c>
      <c r="I230" s="21" t="inlineStr">
        <is>
          <t>2025-02-25 15:26:59</t>
        </is>
      </c>
      <c r="J230" s="21" t="inlineStr">
        <is>
          <t>星期二</t>
        </is>
      </c>
      <c r="K230" s="21" t="inlineStr">
        <is>
          <t>下午</t>
        </is>
      </c>
      <c r="L230" s="21" t="inlineStr">
        <is>
          <t>HL27</t>
        </is>
      </c>
      <c r="M230" s="22" t="inlineStr">
        <is>
          <t>HL-雷射印表機</t>
        </is>
      </c>
      <c r="N230" s="21" t="n">
        <v>2702</v>
      </c>
      <c r="O230" s="22" t="inlineStr">
        <is>
          <t>無法進紙、印表機無反應</t>
        </is>
      </c>
      <c r="P230" s="23" t="inlineStr">
        <is>
          <t>門市反應雷射印表機(M6600NW)無法列印，協助查看後端設定正常，與門市確認已關機休息、重新拔插後方線路，重啟仍異常，門市告知印表機面板也非正常待機畫面..請台芝到店協助(印表機無法列印)</t>
        </is>
      </c>
      <c r="Q230" s="21" t="inlineStr">
        <is>
          <t>THILF02069</t>
        </is>
      </c>
      <c r="R230" s="21" t="inlineStr">
        <is>
          <t>新北一</t>
        </is>
      </c>
      <c r="S230" s="21" t="inlineStr">
        <is>
          <t>狄澤洋</t>
        </is>
      </c>
      <c r="T230" s="21" t="n">
        <v>1</v>
      </c>
      <c r="U230" s="21" t="inlineStr">
        <is>
          <t>已完工</t>
        </is>
      </c>
      <c r="V230" s="21" t="inlineStr">
        <is>
          <t>2025-02-25 15:34:06</t>
        </is>
      </c>
      <c r="W230" s="21" t="inlineStr">
        <is>
          <t>2025-02-26 14:36:00</t>
        </is>
      </c>
      <c r="X230" s="128" t="n">
        <v>45714.64236111111</v>
      </c>
      <c r="Y230" s="21" t="inlineStr">
        <is>
          <t>2025-02-26 19:34:00</t>
        </is>
      </c>
      <c r="Z230" s="21" t="n">
        <v>0.8</v>
      </c>
      <c r="AA230" s="21" t="n"/>
      <c r="AB230" s="21" t="inlineStr">
        <is>
          <t>到場處理</t>
        </is>
      </c>
      <c r="AC230" s="23" t="inlineStr">
        <is>
          <t>更換雷射印表機
換上：8103002140
換下：8103002246</t>
        </is>
      </c>
      <c r="AD230" s="21" t="n"/>
      <c r="AE230" s="21" t="n"/>
      <c r="AF230" s="21" t="n"/>
      <c r="AG230" s="21" t="n"/>
      <c r="AH230" s="21" t="n"/>
      <c r="AI230" s="21" t="n"/>
      <c r="AJ230" s="21" t="n"/>
      <c r="AK230" s="21" t="inlineStr">
        <is>
          <t>O</t>
        </is>
      </c>
      <c r="AL230" s="304">
        <f>DATEVALUE(TEXT(I230, "yyyy/mm/dd"))</f>
        <v/>
      </c>
      <c r="AM230" s="108">
        <f>DATEVALUE(TEXT(X230, "yyyy/mm/dd"))</f>
        <v/>
      </c>
    </row>
    <row r="231" ht="21.6" customHeight="1" s="127">
      <c r="A231" s="24" t="n">
        <v>106</v>
      </c>
      <c r="B231" s="24" t="inlineStr">
        <is>
          <t>維修</t>
        </is>
      </c>
      <c r="C231" s="24" t="n">
        <v>2025023146</v>
      </c>
      <c r="D231" s="24" t="inlineStr">
        <is>
          <t>13362114022501</t>
        </is>
      </c>
      <c r="E231" s="24" t="inlineStr">
        <is>
          <t>一般件</t>
        </is>
      </c>
      <c r="F231" s="24" t="n">
        <v>3362</v>
      </c>
      <c r="G231" s="24" t="inlineStr">
        <is>
          <t>北縣重武店</t>
        </is>
      </c>
      <c r="H231" s="24" t="inlineStr">
        <is>
          <t>新北市三重區</t>
        </is>
      </c>
      <c r="I231" s="24" t="inlineStr">
        <is>
          <t>2025-02-25 16:57:36</t>
        </is>
      </c>
      <c r="J231" s="24" t="inlineStr">
        <is>
          <t>星期二</t>
        </is>
      </c>
      <c r="K231" s="24" t="inlineStr">
        <is>
          <t>下午</t>
        </is>
      </c>
      <c r="L231" s="24" t="inlineStr">
        <is>
          <t>HL25</t>
        </is>
      </c>
      <c r="M231" s="25" t="inlineStr">
        <is>
          <t>HL-SC螢幕</t>
        </is>
      </c>
      <c r="N231" s="24" t="n">
        <v>2501</v>
      </c>
      <c r="O231" s="25" t="inlineStr">
        <is>
          <t>螢幕畫面閃爍頻繁或無畫面</t>
        </is>
      </c>
      <c r="P231" s="26" t="inlineStr">
        <is>
          <t>門市反應今日監視器廠商到門市換監視器主機，廠商告知因sc螢幕(LCD)太老舊導致監視器畫面無法看，請門市報修螢幕...請台芝到店協助</t>
        </is>
      </c>
      <c r="Q231" s="24" t="inlineStr">
        <is>
          <t>THILF03362</t>
        </is>
      </c>
      <c r="R231" s="24" t="inlineStr">
        <is>
          <t>新北一</t>
        </is>
      </c>
      <c r="S231" s="24" t="inlineStr">
        <is>
          <t>吳宗鴻</t>
        </is>
      </c>
      <c r="T231" s="24" t="n">
        <v>1</v>
      </c>
      <c r="U231" s="24" t="inlineStr">
        <is>
          <t>已完工</t>
        </is>
      </c>
      <c r="V231" s="24" t="inlineStr">
        <is>
          <t>2025-02-25 17:00:43</t>
        </is>
      </c>
      <c r="W231" s="24" t="inlineStr">
        <is>
          <t>2025-02-26 14:48:00</t>
        </is>
      </c>
      <c r="X231" s="199" t="n">
        <v>45714.6375</v>
      </c>
      <c r="Y231" s="24" t="inlineStr">
        <is>
          <t>2025-02-26 21:00:00</t>
        </is>
      </c>
      <c r="Z231" s="24" t="n">
        <v>0.5</v>
      </c>
      <c r="AA231" s="24" t="n"/>
      <c r="AB231" s="24" t="inlineStr">
        <is>
          <t>到場處理</t>
        </is>
      </c>
      <c r="AC231" s="26" t="inlineStr">
        <is>
          <t>更換備品 螢幕 
換下8133001864
換上8133003665</t>
        </is>
      </c>
      <c r="AD231" s="24" t="n"/>
      <c r="AE231" s="24" t="n"/>
      <c r="AF231" s="24" t="n"/>
      <c r="AG231" s="24" t="n"/>
      <c r="AH231" s="24" t="n"/>
      <c r="AI231" s="24" t="n"/>
      <c r="AJ231" s="24" t="n"/>
      <c r="AK231" s="24" t="inlineStr">
        <is>
          <t>O</t>
        </is>
      </c>
      <c r="AL231" s="304">
        <f>DATEVALUE(TEXT(I231, "yyyy/mm/dd"))</f>
        <v/>
      </c>
      <c r="AM231" s="108">
        <f>DATEVALUE(TEXT(X231, "yyyy/mm/dd"))</f>
        <v/>
      </c>
    </row>
    <row r="232" ht="21.6" customHeight="1" s="127">
      <c r="A232" s="21" t="n">
        <v>107</v>
      </c>
      <c r="B232" s="21" t="inlineStr">
        <is>
          <t>服務</t>
        </is>
      </c>
      <c r="C232" s="21" t="n">
        <v>2025023372</v>
      </c>
      <c r="D232" s="21" t="n"/>
      <c r="E232" s="21" t="n"/>
      <c r="F232" s="21" t="n">
        <v>2069</v>
      </c>
      <c r="G232" s="21" t="inlineStr">
        <is>
          <t>板橋江子翠站</t>
        </is>
      </c>
      <c r="H232" s="21" t="inlineStr">
        <is>
          <t>新北市板橋區</t>
        </is>
      </c>
      <c r="I232" s="21" t="n"/>
      <c r="J232" s="21" t="n"/>
      <c r="K232" s="21" t="n"/>
      <c r="L232" s="21" t="n"/>
      <c r="M232" s="22" t="n"/>
      <c r="N232" s="21" t="n"/>
      <c r="O232" s="22" t="n"/>
      <c r="P232" s="23" t="n"/>
      <c r="Q232" s="21" t="inlineStr">
        <is>
          <t>THILF02069</t>
        </is>
      </c>
      <c r="R232" s="21" t="inlineStr">
        <is>
          <t>新北一</t>
        </is>
      </c>
      <c r="S232" s="21" t="inlineStr">
        <is>
          <t>狄澤洋</t>
        </is>
      </c>
      <c r="T232" s="21" t="n">
        <v>1</v>
      </c>
      <c r="U232" s="21" t="inlineStr">
        <is>
          <t>已完工</t>
        </is>
      </c>
      <c r="V232" s="21" t="inlineStr">
        <is>
          <t>2025-02-26 15:25:55</t>
        </is>
      </c>
      <c r="W232" s="21" t="inlineStr">
        <is>
          <t>2025-02-26 14:36:00</t>
        </is>
      </c>
      <c r="X232" s="128" t="n">
        <v>45714.64236111111</v>
      </c>
      <c r="Y232" s="21" t="n"/>
      <c r="Z232" s="21" t="n">
        <v>0.8</v>
      </c>
      <c r="AA232" s="21" t="n"/>
      <c r="AB232" s="21" t="inlineStr">
        <is>
          <t>到場處理</t>
        </is>
      </c>
      <c r="AC232" s="23" t="inlineStr">
        <is>
          <t>PMQ1</t>
        </is>
      </c>
      <c r="AD232" s="21" t="inlineStr">
        <is>
          <t>O</t>
        </is>
      </c>
      <c r="AE232" s="21" t="n"/>
      <c r="AF232" s="21" t="n"/>
      <c r="AG232" s="21" t="n"/>
      <c r="AH232" s="21" t="n"/>
      <c r="AI232" s="21" t="n"/>
      <c r="AJ232" s="21" t="n"/>
      <c r="AK232" s="21" t="inlineStr">
        <is>
          <t>O</t>
        </is>
      </c>
      <c r="AL232" s="304">
        <f>DATEVALUE(TEXT(I232, "yyyy/mm/dd"))</f>
        <v/>
      </c>
      <c r="AM232" s="108">
        <f>DATEVALUE(TEXT(X232, "yyyy/mm/dd"))</f>
        <v/>
      </c>
    </row>
    <row r="233" ht="21.6" customHeight="1" s="127">
      <c r="A233" s="24" t="n">
        <v>108</v>
      </c>
      <c r="B233" s="24" t="inlineStr">
        <is>
          <t>服務</t>
        </is>
      </c>
      <c r="C233" s="24" t="n">
        <v>2025023434</v>
      </c>
      <c r="D233" s="24" t="n"/>
      <c r="E233" s="24" t="n"/>
      <c r="F233" s="24" t="inlineStr">
        <is>
          <t>D195</t>
        </is>
      </c>
      <c r="G233" s="24" t="inlineStr">
        <is>
          <t>三重車路頭</t>
        </is>
      </c>
      <c r="H233" s="24" t="inlineStr">
        <is>
          <t>新北市三重區</t>
        </is>
      </c>
      <c r="I233" s="24" t="n"/>
      <c r="J233" s="24" t="n"/>
      <c r="K233" s="24" t="n"/>
      <c r="L233" s="24" t="n"/>
      <c r="M233" s="25" t="n"/>
      <c r="N233" s="24" t="n"/>
      <c r="O233" s="25" t="n"/>
      <c r="P233" s="26" t="n"/>
      <c r="Q233" s="24" t="inlineStr">
        <is>
          <t>THILF0D195</t>
        </is>
      </c>
      <c r="R233" s="24" t="inlineStr">
        <is>
          <t>新北一</t>
        </is>
      </c>
      <c r="S233" s="24" t="inlineStr">
        <is>
          <t>吳宗鴻</t>
        </is>
      </c>
      <c r="T233" s="24" t="n">
        <v>1</v>
      </c>
      <c r="U233" s="24" t="inlineStr">
        <is>
          <t>已完工</t>
        </is>
      </c>
      <c r="V233" s="24" t="inlineStr">
        <is>
          <t>2025-02-27 12:18:11</t>
        </is>
      </c>
      <c r="W233" s="24" t="inlineStr">
        <is>
          <t>2025-02-27 11:50:00</t>
        </is>
      </c>
      <c r="X233" s="199" t="n">
        <v>45715.51041666666</v>
      </c>
      <c r="Y233" s="24" t="n"/>
      <c r="Z233" s="24" t="n">
        <v>0.4</v>
      </c>
      <c r="AA233" s="24" t="n"/>
      <c r="AB233" s="24" t="inlineStr">
        <is>
          <t>到場處理</t>
        </is>
      </c>
      <c r="AC233" s="26" t="inlineStr">
        <is>
          <t>PMQ1</t>
        </is>
      </c>
      <c r="AD233" s="24" t="inlineStr">
        <is>
          <t>O</t>
        </is>
      </c>
      <c r="AE233" s="24" t="n"/>
      <c r="AF233" s="24" t="n"/>
      <c r="AG233" s="24" t="n"/>
      <c r="AH233" s="24" t="n"/>
      <c r="AI233" s="24" t="n"/>
      <c r="AJ233" s="24" t="n"/>
      <c r="AK233" s="24" t="inlineStr">
        <is>
          <t>O</t>
        </is>
      </c>
      <c r="AL233" s="304">
        <f>DATEVALUE(TEXT(I233, "yyyy/mm/dd"))</f>
        <v/>
      </c>
      <c r="AM233" s="108">
        <f>DATEVALUE(TEXT(X233, "yyyy/mm/dd"))</f>
        <v/>
      </c>
    </row>
    <row r="234" ht="21.6" customHeight="1" s="127">
      <c r="A234" s="21" t="n">
        <v>109</v>
      </c>
      <c r="B234" s="21" t="inlineStr">
        <is>
          <t>服務</t>
        </is>
      </c>
      <c r="C234" s="21" t="n">
        <v>2025023454</v>
      </c>
      <c r="D234" s="21" t="n"/>
      <c r="E234" s="21" t="n"/>
      <c r="F234" s="21" t="n">
        <v>2222</v>
      </c>
      <c r="G234" s="21" t="inlineStr">
        <is>
          <t>三重義天店</t>
        </is>
      </c>
      <c r="H234" s="21" t="inlineStr">
        <is>
          <t>新北市三重區</t>
        </is>
      </c>
      <c r="I234" s="21" t="n"/>
      <c r="J234" s="21" t="n"/>
      <c r="K234" s="21" t="n"/>
      <c r="L234" s="21" t="n"/>
      <c r="M234" s="22" t="n"/>
      <c r="N234" s="21" t="n"/>
      <c r="O234" s="22" t="n"/>
      <c r="P234" s="23" t="n"/>
      <c r="Q234" s="21" t="inlineStr">
        <is>
          <t>THILF02222</t>
        </is>
      </c>
      <c r="R234" s="21" t="inlineStr">
        <is>
          <t>新北一</t>
        </is>
      </c>
      <c r="S234" s="21" t="inlineStr">
        <is>
          <t>吳宗鴻</t>
        </is>
      </c>
      <c r="T234" s="21" t="n">
        <v>1</v>
      </c>
      <c r="U234" s="21" t="inlineStr">
        <is>
          <t>已完工</t>
        </is>
      </c>
      <c r="V234" s="21" t="inlineStr">
        <is>
          <t>2025-02-27 14:47:09</t>
        </is>
      </c>
      <c r="W234" s="21" t="inlineStr">
        <is>
          <t>2025-02-27 14:25:00</t>
        </is>
      </c>
      <c r="X234" s="128" t="n">
        <v>45715.61527777778</v>
      </c>
      <c r="Y234" s="21" t="n"/>
      <c r="Z234" s="21" t="n">
        <v>0.4</v>
      </c>
      <c r="AA234" s="21" t="n"/>
      <c r="AB234" s="21" t="inlineStr">
        <is>
          <t>到場處理</t>
        </is>
      </c>
      <c r="AC234" s="23" t="inlineStr">
        <is>
          <t>PMQ1</t>
        </is>
      </c>
      <c r="AD234" s="21" t="inlineStr">
        <is>
          <t>O</t>
        </is>
      </c>
      <c r="AE234" s="21" t="n"/>
      <c r="AF234" s="21" t="n"/>
      <c r="AG234" s="21" t="n"/>
      <c r="AH234" s="21" t="n"/>
      <c r="AI234" s="21" t="n"/>
      <c r="AJ234" s="21" t="n"/>
      <c r="AK234" s="21" t="inlineStr">
        <is>
          <t>O</t>
        </is>
      </c>
      <c r="AL234" s="304">
        <f>DATEVALUE(TEXT(I234, "yyyy/mm/dd"))</f>
        <v/>
      </c>
      <c r="AM234" s="108">
        <f>DATEVALUE(TEXT(X234, "yyyy/mm/dd"))</f>
        <v/>
      </c>
    </row>
    <row r="235" ht="21.6" customHeight="1" s="127">
      <c r="A235" s="24" t="n">
        <v>110</v>
      </c>
      <c r="B235" s="24" t="inlineStr">
        <is>
          <t>服務</t>
        </is>
      </c>
      <c r="C235" s="24" t="n">
        <v>2025023469</v>
      </c>
      <c r="D235" s="24" t="n"/>
      <c r="E235" s="24" t="n"/>
      <c r="F235" s="24" t="n">
        <v>3772</v>
      </c>
      <c r="G235" s="24" t="inlineStr">
        <is>
          <t>三重美溪店</t>
        </is>
      </c>
      <c r="H235" s="24" t="inlineStr">
        <is>
          <t>新北市三重區</t>
        </is>
      </c>
      <c r="I235" s="24" t="n"/>
      <c r="J235" s="24" t="n"/>
      <c r="K235" s="24" t="n"/>
      <c r="L235" s="24" t="n"/>
      <c r="M235" s="25" t="n"/>
      <c r="N235" s="24" t="n"/>
      <c r="O235" s="25" t="n"/>
      <c r="P235" s="25" t="n"/>
      <c r="Q235" s="24" t="inlineStr">
        <is>
          <t>THILF03772</t>
        </is>
      </c>
      <c r="R235" s="24" t="inlineStr">
        <is>
          <t>新北一</t>
        </is>
      </c>
      <c r="S235" s="24" t="inlineStr">
        <is>
          <t>吳宗鴻</t>
        </is>
      </c>
      <c r="T235" s="24" t="n">
        <v>1</v>
      </c>
      <c r="U235" s="24" t="inlineStr">
        <is>
          <t>已完工</t>
        </is>
      </c>
      <c r="V235" s="24" t="inlineStr">
        <is>
          <t>2025-02-27 15:25:39</t>
        </is>
      </c>
      <c r="W235" s="24" t="inlineStr">
        <is>
          <t>2025-02-27 15:00:00</t>
        </is>
      </c>
      <c r="X235" s="199" t="n">
        <v>45715.64236111111</v>
      </c>
      <c r="Y235" s="24" t="n"/>
      <c r="Z235" s="24" t="n">
        <v>0.4</v>
      </c>
      <c r="AA235" s="24" t="n"/>
      <c r="AB235" s="24" t="inlineStr">
        <is>
          <t>到場處理</t>
        </is>
      </c>
      <c r="AC235" s="25" t="inlineStr">
        <is>
          <t>PMQ1</t>
        </is>
      </c>
      <c r="AD235" s="24" t="inlineStr">
        <is>
          <t>O</t>
        </is>
      </c>
      <c r="AE235" s="24" t="n"/>
      <c r="AF235" s="24" t="n"/>
      <c r="AG235" s="24" t="n"/>
      <c r="AH235" s="24" t="n"/>
      <c r="AI235" s="24" t="n"/>
      <c r="AJ235" s="24" t="n"/>
      <c r="AK235" s="24" t="inlineStr">
        <is>
          <t>O</t>
        </is>
      </c>
      <c r="AL235" s="304">
        <f>DATEVALUE(TEXT(I235, "yyyy/mm/dd"))</f>
        <v/>
      </c>
      <c r="AM235" s="108">
        <f>DATEVALUE(TEXT(X235, "yyyy/mm/dd"))</f>
        <v/>
      </c>
    </row>
    <row r="236" ht="21.6" customHeight="1" s="127">
      <c r="A236" s="21" t="n">
        <v>1</v>
      </c>
      <c r="B236" s="21" t="inlineStr">
        <is>
          <t>維修</t>
        </is>
      </c>
      <c r="C236" s="21" t="n">
        <v>2025030001</v>
      </c>
      <c r="D236" s="21" t="inlineStr">
        <is>
          <t>E3380114022801</t>
        </is>
      </c>
      <c r="E236" s="21" t="inlineStr">
        <is>
          <t>一般件</t>
        </is>
      </c>
      <c r="F236" s="21" t="n">
        <v>3380</v>
      </c>
      <c r="G236" s="21" t="inlineStr">
        <is>
          <t>北縣莊勝店</t>
        </is>
      </c>
      <c r="H236" s="21" t="inlineStr">
        <is>
          <t>新北市新莊區</t>
        </is>
      </c>
      <c r="I236" s="21" t="inlineStr">
        <is>
          <t>2025-02-28 23:03:55</t>
        </is>
      </c>
      <c r="J236" s="21" t="inlineStr">
        <is>
          <t>星期五</t>
        </is>
      </c>
      <c r="K236" s="21" t="inlineStr">
        <is>
          <t>夜間</t>
        </is>
      </c>
      <c r="L236" s="21" t="inlineStr">
        <is>
          <t>HL23</t>
        </is>
      </c>
      <c r="M236" s="22" t="inlineStr">
        <is>
          <t>HL-TM主機</t>
        </is>
      </c>
      <c r="N236" s="21" t="n">
        <v>2304</v>
      </c>
      <c r="O236" s="22" t="inlineStr">
        <is>
          <t>錢匣損壞</t>
        </is>
      </c>
      <c r="P236" s="23" t="inlineStr">
        <is>
          <t>門市反應tm1收銀機(TCX800)(抽屜顏色:白色、鑰匙孔位子(右)、鎖頭編號:K01)抽屜內彈簧斷掉..請台芝到店協助(壓紙鈔的彈簧架，斷掉了)</t>
        </is>
      </c>
      <c r="Q236" s="21" t="inlineStr">
        <is>
          <t>THILF03380</t>
        </is>
      </c>
      <c r="R236" s="21" t="inlineStr">
        <is>
          <t>新北一</t>
        </is>
      </c>
      <c r="S236" s="21" t="inlineStr">
        <is>
          <t>湯家瑋</t>
        </is>
      </c>
      <c r="T236" s="21" t="n">
        <v>1</v>
      </c>
      <c r="U236" s="21" t="inlineStr">
        <is>
          <t>已完工</t>
        </is>
      </c>
      <c r="V236" s="21" t="inlineStr">
        <is>
          <t>2025-03-01 09:04:27</t>
        </is>
      </c>
      <c r="W236" s="21" t="inlineStr">
        <is>
          <t>2025-03-03 09:30:00</t>
        </is>
      </c>
      <c r="X236" s="128" t="n">
        <v>45719.4375</v>
      </c>
      <c r="Y236" s="21" t="inlineStr">
        <is>
          <t>2025-03-04 13:00:00</t>
        </is>
      </c>
      <c r="Z236" s="21" t="n">
        <v>1</v>
      </c>
      <c r="AA236" s="21" t="n"/>
      <c r="AB236" s="21" t="inlineStr">
        <is>
          <t>到場處理</t>
        </is>
      </c>
      <c r="AC236" s="23" t="inlineStr">
        <is>
          <t>更換錢匣彈簧架</t>
        </is>
      </c>
      <c r="AD236" s="21" t="n"/>
      <c r="AE236" s="21" t="n"/>
      <c r="AF236" s="21" t="n"/>
      <c r="AG236" s="21" t="n"/>
      <c r="AH236" s="21" t="n"/>
      <c r="AI236" s="21" t="n"/>
      <c r="AJ236" s="21" t="n"/>
      <c r="AK236" s="21" t="inlineStr">
        <is>
          <t>O</t>
        </is>
      </c>
      <c r="AL236" s="304">
        <f>DATEVALUE(TEXT(I236, "yyyy/mm/dd"))</f>
        <v/>
      </c>
      <c r="AM236" s="108">
        <f>DATEVALUE(TEXT(X236, "yyyy/mm/dd"))</f>
        <v/>
      </c>
    </row>
    <row r="237" ht="21.6" customHeight="1" s="127">
      <c r="A237" s="24" t="n">
        <v>2</v>
      </c>
      <c r="B237" s="24" t="inlineStr">
        <is>
          <t>維修</t>
        </is>
      </c>
      <c r="C237" s="24" t="n">
        <v>2025030006</v>
      </c>
      <c r="D237" s="24" t="inlineStr">
        <is>
          <t>E3601114030101</t>
        </is>
      </c>
      <c r="E237" s="24" t="inlineStr">
        <is>
          <t>一般件</t>
        </is>
      </c>
      <c r="F237" s="24" t="n">
        <v>3601</v>
      </c>
      <c r="G237" s="24" t="inlineStr">
        <is>
          <t>北縣重富店</t>
        </is>
      </c>
      <c r="H237" s="24" t="inlineStr">
        <is>
          <t>新北市三重區</t>
        </is>
      </c>
      <c r="I237" s="24" t="inlineStr">
        <is>
          <t>2025-03-01 23:41:48</t>
        </is>
      </c>
      <c r="J237" s="24" t="inlineStr">
        <is>
          <t>星期六</t>
        </is>
      </c>
      <c r="K237" s="24" t="inlineStr">
        <is>
          <t>夜間</t>
        </is>
      </c>
      <c r="L237" s="24" t="inlineStr">
        <is>
          <t>HL23</t>
        </is>
      </c>
      <c r="M237" s="25" t="inlineStr">
        <is>
          <t>HL-TM主機</t>
        </is>
      </c>
      <c r="N237" s="24" t="n">
        <v>2302</v>
      </c>
      <c r="O237" s="25" t="inlineStr">
        <is>
          <t>客顯示器畫面不正常</t>
        </is>
      </c>
      <c r="P237" s="26" t="inlineStr">
        <is>
          <t>TM2(TCX800)客顯黑屏，VNC查看畫面正常，門市確認右下角有亮藍燈，線路無鬆脫，已協助遠端重開仍異常...請台芝到店協助(沒有畫面。)</t>
        </is>
      </c>
      <c r="Q237" s="24" t="inlineStr">
        <is>
          <t>THILF03601</t>
        </is>
      </c>
      <c r="R237" s="24" t="inlineStr">
        <is>
          <t>新北一</t>
        </is>
      </c>
      <c r="S237" s="24" t="inlineStr">
        <is>
          <t>吳宗鴻</t>
        </is>
      </c>
      <c r="T237" s="24" t="n">
        <v>1</v>
      </c>
      <c r="U237" s="24" t="inlineStr">
        <is>
          <t>已完工</t>
        </is>
      </c>
      <c r="V237" s="24" t="inlineStr">
        <is>
          <t>2025-03-02 09:08:55</t>
        </is>
      </c>
      <c r="W237" s="24" t="inlineStr">
        <is>
          <t>2025-03-03 09:37:00</t>
        </is>
      </c>
      <c r="X237" s="199" t="n">
        <v>45719.42152777778</v>
      </c>
      <c r="Y237" s="24" t="inlineStr">
        <is>
          <t>2025-03-04 13:00:00</t>
        </is>
      </c>
      <c r="Z237" s="24" t="n">
        <v>0.5</v>
      </c>
      <c r="AA237" s="24" t="n"/>
      <c r="AB237" s="24" t="inlineStr">
        <is>
          <t>到場處理</t>
        </is>
      </c>
      <c r="AC237" s="26" t="inlineStr">
        <is>
          <t>重新插上客顯電源USB比且重新開機，測試正常</t>
        </is>
      </c>
      <c r="AD237" s="24" t="n"/>
      <c r="AE237" s="24" t="n"/>
      <c r="AF237" s="24" t="n"/>
      <c r="AG237" s="24" t="n"/>
      <c r="AH237" s="24" t="n"/>
      <c r="AI237" s="24" t="n"/>
      <c r="AJ237" s="24" t="n"/>
      <c r="AK237" s="24" t="inlineStr">
        <is>
          <t>O</t>
        </is>
      </c>
      <c r="AL237" s="304">
        <f>DATEVALUE(TEXT(I237, "yyyy/mm/dd"))</f>
        <v/>
      </c>
      <c r="AM237" s="108">
        <f>DATEVALUE(TEXT(X237, "yyyy/mm/dd"))</f>
        <v/>
      </c>
    </row>
    <row r="238" ht="21.6" customHeight="1" s="127">
      <c r="A238" s="21" t="n">
        <v>3</v>
      </c>
      <c r="B238" s="21" t="inlineStr">
        <is>
          <t>服務</t>
        </is>
      </c>
      <c r="C238" s="21" t="n">
        <v>2025030070</v>
      </c>
      <c r="D238" s="21" t="n"/>
      <c r="E238" s="21" t="n"/>
      <c r="F238" s="21" t="n">
        <v>3601</v>
      </c>
      <c r="G238" s="21" t="inlineStr">
        <is>
          <t>北縣重富店</t>
        </is>
      </c>
      <c r="H238" s="21" t="inlineStr">
        <is>
          <t>新北市三重區</t>
        </is>
      </c>
      <c r="I238" s="21" t="n"/>
      <c r="J238" s="21" t="n"/>
      <c r="K238" s="21" t="n"/>
      <c r="L238" s="21" t="n"/>
      <c r="M238" s="22" t="n"/>
      <c r="N238" s="21" t="n"/>
      <c r="O238" s="22" t="n"/>
      <c r="P238" s="23" t="n"/>
      <c r="Q238" s="21" t="inlineStr">
        <is>
          <t>THILF03601</t>
        </is>
      </c>
      <c r="R238" s="21" t="inlineStr">
        <is>
          <t>新北一</t>
        </is>
      </c>
      <c r="S238" s="21" t="inlineStr">
        <is>
          <t>吳宗鴻</t>
        </is>
      </c>
      <c r="T238" s="21" t="n">
        <v>1</v>
      </c>
      <c r="U238" s="21" t="inlineStr">
        <is>
          <t>已完工</t>
        </is>
      </c>
      <c r="V238" s="21" t="inlineStr">
        <is>
          <t>2025-03-03 10:43:21</t>
        </is>
      </c>
      <c r="W238" s="21" t="inlineStr">
        <is>
          <t>2025-03-03 10:21:00</t>
        </is>
      </c>
      <c r="X238" s="128" t="n">
        <v>45719.44583333333</v>
      </c>
      <c r="Y238" s="21" t="n"/>
      <c r="Z238" s="21" t="n">
        <v>0.4</v>
      </c>
      <c r="AA238" s="21" t="n"/>
      <c r="AB238" s="21" t="inlineStr">
        <is>
          <t>到場處理</t>
        </is>
      </c>
      <c r="AC238" s="23" t="inlineStr">
        <is>
          <t>PMQ1</t>
        </is>
      </c>
      <c r="AD238" s="21" t="inlineStr">
        <is>
          <t>O</t>
        </is>
      </c>
      <c r="AE238" s="21" t="n"/>
      <c r="AF238" s="21" t="n"/>
      <c r="AG238" s="21" t="n"/>
      <c r="AH238" s="21" t="n"/>
      <c r="AI238" s="21" t="n"/>
      <c r="AJ238" s="21" t="n"/>
      <c r="AK238" s="21" t="inlineStr">
        <is>
          <t>O</t>
        </is>
      </c>
      <c r="AL238" s="304">
        <f>DATEVALUE(TEXT(I238, "yyyy/mm/dd"))</f>
        <v/>
      </c>
      <c r="AM238" s="108">
        <f>DATEVALUE(TEXT(X238, "yyyy/mm/dd"))</f>
        <v/>
      </c>
    </row>
    <row r="239" ht="21.6" customHeight="1" s="127">
      <c r="A239" s="24" t="n">
        <v>4</v>
      </c>
      <c r="B239" s="24" t="inlineStr">
        <is>
          <t>服務</t>
        </is>
      </c>
      <c r="C239" s="24" t="n">
        <v>2025030082</v>
      </c>
      <c r="D239" s="24" t="n"/>
      <c r="E239" s="24" t="n"/>
      <c r="F239" s="24" t="n">
        <v>3840</v>
      </c>
      <c r="G239" s="24" t="inlineStr">
        <is>
          <t>北縣天龍店</t>
        </is>
      </c>
      <c r="H239" s="24" t="inlineStr">
        <is>
          <t>新北市三重區</t>
        </is>
      </c>
      <c r="I239" s="24" t="n"/>
      <c r="J239" s="24" t="n"/>
      <c r="K239" s="24" t="n"/>
      <c r="L239" s="24" t="n"/>
      <c r="M239" s="25" t="n"/>
      <c r="N239" s="24" t="n"/>
      <c r="O239" s="25" t="n"/>
      <c r="P239" s="26" t="n"/>
      <c r="Q239" s="24" t="inlineStr">
        <is>
          <t>THILF03840</t>
        </is>
      </c>
      <c r="R239" s="24" t="inlineStr">
        <is>
          <t>新北一</t>
        </is>
      </c>
      <c r="S239" s="24" t="inlineStr">
        <is>
          <t>吳宗鴻</t>
        </is>
      </c>
      <c r="T239" s="24" t="n">
        <v>1</v>
      </c>
      <c r="U239" s="24" t="inlineStr">
        <is>
          <t>已完工</t>
        </is>
      </c>
      <c r="V239" s="24" t="inlineStr">
        <is>
          <t>2025-03-03 11:42:27</t>
        </is>
      </c>
      <c r="W239" s="24" t="inlineStr">
        <is>
          <t>2025-03-03 11:20:00</t>
        </is>
      </c>
      <c r="X239" s="199" t="n">
        <v>45719.48680555556</v>
      </c>
      <c r="Y239" s="24" t="n"/>
      <c r="Z239" s="24" t="n">
        <v>0.4</v>
      </c>
      <c r="AA239" s="24" t="n"/>
      <c r="AB239" s="24" t="inlineStr">
        <is>
          <t>到場處理</t>
        </is>
      </c>
      <c r="AC239" s="26" t="inlineStr">
        <is>
          <t>PMQ1</t>
        </is>
      </c>
      <c r="AD239" s="24" t="inlineStr">
        <is>
          <t>O</t>
        </is>
      </c>
      <c r="AE239" s="24" t="n"/>
      <c r="AF239" s="24" t="n"/>
      <c r="AG239" s="24" t="n"/>
      <c r="AH239" s="24" t="n"/>
      <c r="AI239" s="24" t="n"/>
      <c r="AJ239" s="24" t="n"/>
      <c r="AK239" s="24" t="inlineStr">
        <is>
          <t>O</t>
        </is>
      </c>
      <c r="AL239" s="304">
        <f>DATEVALUE(TEXT(I239, "yyyy/mm/dd"))</f>
        <v/>
      </c>
      <c r="AM239" s="108">
        <f>DATEVALUE(TEXT(X239, "yyyy/mm/dd"))</f>
        <v/>
      </c>
    </row>
    <row r="240" ht="21.6" customHeight="1" s="127">
      <c r="A240" s="21" t="n">
        <v>5</v>
      </c>
      <c r="B240" s="21" t="inlineStr">
        <is>
          <t>服務</t>
        </is>
      </c>
      <c r="C240" s="21" t="n">
        <v>2025030101</v>
      </c>
      <c r="D240" s="21" t="n"/>
      <c r="E240" s="21" t="n"/>
      <c r="F240" s="21" t="n">
        <v>4352</v>
      </c>
      <c r="G240" s="21" t="inlineStr">
        <is>
          <t>三重公園店</t>
        </is>
      </c>
      <c r="H240" s="21" t="inlineStr">
        <is>
          <t>新北市三重區</t>
        </is>
      </c>
      <c r="I240" s="21" t="n"/>
      <c r="J240" s="21" t="n"/>
      <c r="K240" s="21" t="n"/>
      <c r="L240" s="21" t="n"/>
      <c r="M240" s="22" t="n"/>
      <c r="N240" s="21" t="n"/>
      <c r="O240" s="22" t="n"/>
      <c r="P240" s="23" t="n"/>
      <c r="Q240" s="21" t="inlineStr">
        <is>
          <t>THILF04352</t>
        </is>
      </c>
      <c r="R240" s="21" t="inlineStr">
        <is>
          <t>新北一</t>
        </is>
      </c>
      <c r="S240" s="21" t="inlineStr">
        <is>
          <t>吳宗鴻</t>
        </is>
      </c>
      <c r="T240" s="21" t="n">
        <v>1</v>
      </c>
      <c r="U240" s="21" t="inlineStr">
        <is>
          <t>已完工</t>
        </is>
      </c>
      <c r="V240" s="21" t="inlineStr">
        <is>
          <t>2025-03-03 14:02:25</t>
        </is>
      </c>
      <c r="W240" s="21" t="inlineStr">
        <is>
          <t>2025-03-03 13:40:00</t>
        </is>
      </c>
      <c r="X240" s="128" t="n">
        <v>45719.58402777778</v>
      </c>
      <c r="Y240" s="21" t="n"/>
      <c r="Z240" s="21" t="n">
        <v>0.4</v>
      </c>
      <c r="AA240" s="21" t="n"/>
      <c r="AB240" s="21" t="inlineStr">
        <is>
          <t>到場處理</t>
        </is>
      </c>
      <c r="AC240" s="23" t="inlineStr">
        <is>
          <t>PMQ1</t>
        </is>
      </c>
      <c r="AD240" s="21" t="inlineStr">
        <is>
          <t>O</t>
        </is>
      </c>
      <c r="AE240" s="21" t="n"/>
      <c r="AF240" s="21" t="n"/>
      <c r="AG240" s="21" t="n"/>
      <c r="AH240" s="21" t="n"/>
      <c r="AI240" s="21" t="n"/>
      <c r="AJ240" s="21" t="n"/>
      <c r="AK240" s="21" t="inlineStr">
        <is>
          <t>O</t>
        </is>
      </c>
      <c r="AL240" s="304">
        <f>DATEVALUE(TEXT(I240, "yyyy/mm/dd"))</f>
        <v/>
      </c>
      <c r="AM240" s="108">
        <f>DATEVALUE(TEXT(X240, "yyyy/mm/dd"))</f>
        <v/>
      </c>
    </row>
    <row r="241" ht="21.6" customHeight="1" s="127">
      <c r="A241" s="24" t="n">
        <v>6</v>
      </c>
      <c r="B241" s="24" t="inlineStr">
        <is>
          <t>服務</t>
        </is>
      </c>
      <c r="C241" s="24" t="n">
        <v>2025030104</v>
      </c>
      <c r="D241" s="24" t="n"/>
      <c r="E241" s="24" t="n"/>
      <c r="F241" s="24" t="n">
        <v>4241</v>
      </c>
      <c r="G241" s="24" t="inlineStr">
        <is>
          <t>三重仁義店</t>
        </is>
      </c>
      <c r="H241" s="24" t="inlineStr">
        <is>
          <t>新北市三重區</t>
        </is>
      </c>
      <c r="I241" s="24" t="n"/>
      <c r="J241" s="24" t="n"/>
      <c r="K241" s="24" t="n"/>
      <c r="L241" s="24" t="n"/>
      <c r="M241" s="25" t="n"/>
      <c r="N241" s="24" t="n"/>
      <c r="O241" s="25" t="n"/>
      <c r="P241" s="26" t="n"/>
      <c r="Q241" s="24" t="inlineStr">
        <is>
          <t>THILF04241</t>
        </is>
      </c>
      <c r="R241" s="24" t="inlineStr">
        <is>
          <t>新北一</t>
        </is>
      </c>
      <c r="S241" s="24" t="inlineStr">
        <is>
          <t>吳宗鴻</t>
        </is>
      </c>
      <c r="T241" s="24" t="n">
        <v>1</v>
      </c>
      <c r="U241" s="24" t="inlineStr">
        <is>
          <t>已完工</t>
        </is>
      </c>
      <c r="V241" s="24" t="inlineStr">
        <is>
          <t>2025-03-03 14:34:44</t>
        </is>
      </c>
      <c r="W241" s="24" t="inlineStr">
        <is>
          <t>2025-03-03 14:19:00</t>
        </is>
      </c>
      <c r="X241" s="199" t="n">
        <v>45719.60694444444</v>
      </c>
      <c r="Y241" s="24" t="n"/>
      <c r="Z241" s="24" t="n">
        <v>0.3</v>
      </c>
      <c r="AA241" s="24" t="n"/>
      <c r="AB241" s="24" t="inlineStr">
        <is>
          <t>到場處理</t>
        </is>
      </c>
      <c r="AC241" s="26" t="inlineStr">
        <is>
          <t>PMQ1</t>
        </is>
      </c>
      <c r="AD241" s="24" t="inlineStr">
        <is>
          <t>O</t>
        </is>
      </c>
      <c r="AE241" s="24" t="n"/>
      <c r="AF241" s="24" t="n"/>
      <c r="AG241" s="24" t="n"/>
      <c r="AH241" s="24" t="n"/>
      <c r="AI241" s="24" t="n"/>
      <c r="AJ241" s="24" t="n"/>
      <c r="AK241" s="24" t="inlineStr">
        <is>
          <t>O</t>
        </is>
      </c>
      <c r="AL241" s="304">
        <f>DATEVALUE(TEXT(I241, "yyyy/mm/dd"))</f>
        <v/>
      </c>
      <c r="AM241" s="108">
        <f>DATEVALUE(TEXT(X241, "yyyy/mm/dd"))</f>
        <v/>
      </c>
    </row>
    <row r="242" ht="21.6" customHeight="1" s="127">
      <c r="A242" s="21" t="n">
        <v>7</v>
      </c>
      <c r="B242" s="21" t="inlineStr">
        <is>
          <t>服務</t>
        </is>
      </c>
      <c r="C242" s="21" t="n">
        <v>2025030126</v>
      </c>
      <c r="D242" s="21" t="n"/>
      <c r="E242" s="21" t="n"/>
      <c r="F242" s="21" t="n">
        <v>3796</v>
      </c>
      <c r="G242" s="21" t="inlineStr">
        <is>
          <t>三重進安店</t>
        </is>
      </c>
      <c r="H242" s="21" t="inlineStr">
        <is>
          <t>新北市三重區</t>
        </is>
      </c>
      <c r="I242" s="21" t="n"/>
      <c r="J242" s="21" t="n"/>
      <c r="K242" s="21" t="n"/>
      <c r="L242" s="21" t="n"/>
      <c r="M242" s="22" t="n"/>
      <c r="N242" s="21" t="n"/>
      <c r="O242" s="22" t="n"/>
      <c r="P242" s="23" t="n"/>
      <c r="Q242" s="21" t="inlineStr">
        <is>
          <t>THILF03796</t>
        </is>
      </c>
      <c r="R242" s="21" t="inlineStr">
        <is>
          <t>新北一</t>
        </is>
      </c>
      <c r="S242" s="21" t="inlineStr">
        <is>
          <t>吳宗鴻</t>
        </is>
      </c>
      <c r="T242" s="21" t="n">
        <v>1</v>
      </c>
      <c r="U242" s="21" t="inlineStr">
        <is>
          <t>已完工</t>
        </is>
      </c>
      <c r="V242" s="21" t="inlineStr">
        <is>
          <t>2025-03-03 15:15:09</t>
        </is>
      </c>
      <c r="W242" s="21" t="inlineStr">
        <is>
          <t>2025-03-03 14:55:00</t>
        </is>
      </c>
      <c r="X242" s="128" t="n">
        <v>45719.63472222222</v>
      </c>
      <c r="Y242" s="21" t="n"/>
      <c r="Z242" s="21" t="n">
        <v>0.3</v>
      </c>
      <c r="AA242" s="21" t="n"/>
      <c r="AB242" s="21" t="inlineStr">
        <is>
          <t>到場處理</t>
        </is>
      </c>
      <c r="AC242" s="23" t="inlineStr">
        <is>
          <t>PMQ1</t>
        </is>
      </c>
      <c r="AD242" s="21" t="inlineStr">
        <is>
          <t>O</t>
        </is>
      </c>
      <c r="AE242" s="21" t="n"/>
      <c r="AF242" s="21" t="n"/>
      <c r="AG242" s="21" t="n"/>
      <c r="AH242" s="21" t="n"/>
      <c r="AI242" s="21" t="n"/>
      <c r="AJ242" s="21" t="n"/>
      <c r="AK242" s="21" t="inlineStr">
        <is>
          <t>O</t>
        </is>
      </c>
      <c r="AL242" s="304">
        <f>DATEVALUE(TEXT(I242, "yyyy/mm/dd"))</f>
        <v/>
      </c>
      <c r="AM242" s="108">
        <f>DATEVALUE(TEXT(X242, "yyyy/mm/dd"))</f>
        <v/>
      </c>
    </row>
    <row r="243" ht="21.6" customHeight="1" s="127">
      <c r="A243" s="24" t="n">
        <v>8</v>
      </c>
      <c r="B243" s="24" t="inlineStr">
        <is>
          <t>服務</t>
        </is>
      </c>
      <c r="C243" s="24" t="n">
        <v>2025030148</v>
      </c>
      <c r="D243" s="24" t="n"/>
      <c r="E243" s="24" t="n"/>
      <c r="F243" s="24" t="inlineStr">
        <is>
          <t>D620</t>
        </is>
      </c>
      <c r="G243" s="24" t="inlineStr">
        <is>
          <t>北縣三愛三店</t>
        </is>
      </c>
      <c r="H243" s="24" t="inlineStr">
        <is>
          <t>新北市三重區</t>
        </is>
      </c>
      <c r="I243" s="24" t="n"/>
      <c r="J243" s="24" t="n"/>
      <c r="K243" s="24" t="n"/>
      <c r="L243" s="24" t="n"/>
      <c r="M243" s="25" t="n"/>
      <c r="N243" s="24" t="n"/>
      <c r="O243" s="25" t="n"/>
      <c r="P243" s="26" t="n"/>
      <c r="Q243" s="24" t="inlineStr">
        <is>
          <t>THILF0D620</t>
        </is>
      </c>
      <c r="R243" s="24" t="inlineStr">
        <is>
          <t>新北一</t>
        </is>
      </c>
      <c r="S243" s="24" t="inlineStr">
        <is>
          <t>吳宗鴻</t>
        </is>
      </c>
      <c r="T243" s="24" t="n">
        <v>1</v>
      </c>
      <c r="U243" s="24" t="inlineStr">
        <is>
          <t>已完工</t>
        </is>
      </c>
      <c r="V243" s="24" t="inlineStr">
        <is>
          <t>2025-03-03 15:53:37</t>
        </is>
      </c>
      <c r="W243" s="24" t="inlineStr">
        <is>
          <t>2025-03-03 15:30:00</t>
        </is>
      </c>
      <c r="X243" s="199" t="n">
        <v>45719.66180555556</v>
      </c>
      <c r="Y243" s="24" t="n"/>
      <c r="Z243" s="24" t="n">
        <v>0.4</v>
      </c>
      <c r="AA243" s="24" t="n"/>
      <c r="AB243" s="24" t="inlineStr">
        <is>
          <t>到場處理</t>
        </is>
      </c>
      <c r="AC243" s="26" t="inlineStr">
        <is>
          <t>PMQ1</t>
        </is>
      </c>
      <c r="AD243" s="24" t="inlineStr">
        <is>
          <t>O</t>
        </is>
      </c>
      <c r="AE243" s="24" t="n"/>
      <c r="AF243" s="24" t="n"/>
      <c r="AG243" s="24" t="n"/>
      <c r="AH243" s="24" t="n"/>
      <c r="AI243" s="24" t="n"/>
      <c r="AJ243" s="24" t="n"/>
      <c r="AK243" s="24" t="inlineStr">
        <is>
          <t>O</t>
        </is>
      </c>
      <c r="AL243" s="304">
        <f>DATEVALUE(TEXT(I243, "yyyy/mm/dd"))</f>
        <v/>
      </c>
      <c r="AM243" s="108">
        <f>DATEVALUE(TEXT(X243, "yyyy/mm/dd"))</f>
        <v/>
      </c>
    </row>
    <row r="244" ht="21.6" customHeight="1" s="127">
      <c r="A244" s="21" t="n">
        <v>9</v>
      </c>
      <c r="B244" s="21" t="inlineStr">
        <is>
          <t>服務</t>
        </is>
      </c>
      <c r="C244" s="21" t="n">
        <v>2025030302</v>
      </c>
      <c r="D244" s="21" t="n"/>
      <c r="E244" s="21" t="n"/>
      <c r="F244" s="21" t="inlineStr">
        <is>
          <t>D346</t>
        </is>
      </c>
      <c r="G244" s="21" t="inlineStr">
        <is>
          <t>三重維德店</t>
        </is>
      </c>
      <c r="H244" s="21" t="inlineStr">
        <is>
          <t>新北市三重區</t>
        </is>
      </c>
      <c r="I244" s="21" t="n"/>
      <c r="J244" s="21" t="n"/>
      <c r="K244" s="21" t="n"/>
      <c r="L244" s="21" t="n"/>
      <c r="M244" s="22" t="n"/>
      <c r="N244" s="21" t="n"/>
      <c r="O244" s="22" t="n"/>
      <c r="P244" s="23" t="n"/>
      <c r="Q244" s="21" t="inlineStr">
        <is>
          <t>THILF0D346</t>
        </is>
      </c>
      <c r="R244" s="21" t="inlineStr">
        <is>
          <t>新北一</t>
        </is>
      </c>
      <c r="S244" s="21" t="inlineStr">
        <is>
          <t>吳宗鴻</t>
        </is>
      </c>
      <c r="T244" s="21" t="n">
        <v>1</v>
      </c>
      <c r="U244" s="21" t="inlineStr">
        <is>
          <t>已完工</t>
        </is>
      </c>
      <c r="V244" s="21" t="inlineStr">
        <is>
          <t>2025-03-03 16:51:02</t>
        </is>
      </c>
      <c r="W244" s="21" t="inlineStr">
        <is>
          <t>2025-03-03 04:30:00</t>
        </is>
      </c>
      <c r="X244" s="128" t="n">
        <v>45719.70138888889</v>
      </c>
      <c r="Y244" s="21" t="n"/>
      <c r="Z244" s="21" t="n">
        <v>12.3</v>
      </c>
      <c r="AA244" s="21" t="n"/>
      <c r="AB244" s="21" t="inlineStr">
        <is>
          <t>到場處理</t>
        </is>
      </c>
      <c r="AC244" s="23" t="inlineStr">
        <is>
          <t>PMQ1</t>
        </is>
      </c>
      <c r="AD244" s="21" t="inlineStr">
        <is>
          <t>O</t>
        </is>
      </c>
      <c r="AE244" s="21" t="n"/>
      <c r="AF244" s="21" t="n"/>
      <c r="AG244" s="21" t="n"/>
      <c r="AH244" s="21" t="n"/>
      <c r="AI244" s="21" t="n"/>
      <c r="AJ244" s="21" t="n"/>
      <c r="AK244" s="21" t="inlineStr">
        <is>
          <t>O</t>
        </is>
      </c>
      <c r="AL244" s="304">
        <f>DATEVALUE(TEXT(I244, "yyyy/mm/dd"))</f>
        <v/>
      </c>
      <c r="AM244" s="108">
        <f>DATEVALUE(TEXT(X244, "yyyy/mm/dd"))</f>
        <v/>
      </c>
    </row>
    <row r="245" ht="21.6" customHeight="1" s="127">
      <c r="A245" s="24" t="n">
        <v>10</v>
      </c>
      <c r="B245" s="24" t="inlineStr">
        <is>
          <t>維修</t>
        </is>
      </c>
      <c r="C245" s="24" t="n">
        <v>2025030330</v>
      </c>
      <c r="D245" s="24" t="inlineStr">
        <is>
          <t>12691114030401</t>
        </is>
      </c>
      <c r="E245" s="24" t="inlineStr">
        <is>
          <t>急修件</t>
        </is>
      </c>
      <c r="F245" s="24" t="n">
        <v>2691</v>
      </c>
      <c r="G245" s="24" t="inlineStr">
        <is>
          <t>五股興珍店</t>
        </is>
      </c>
      <c r="H245" s="24" t="inlineStr">
        <is>
          <t>新北市五股區</t>
        </is>
      </c>
      <c r="I245" s="24" t="inlineStr">
        <is>
          <t>2025-03-04 09:04:23</t>
        </is>
      </c>
      <c r="J245" s="24" t="inlineStr">
        <is>
          <t>星期二</t>
        </is>
      </c>
      <c r="K245" s="24" t="inlineStr">
        <is>
          <t>上午</t>
        </is>
      </c>
      <c r="L245" s="24" t="inlineStr">
        <is>
          <t>HL24</t>
        </is>
      </c>
      <c r="M245" s="25" t="inlineStr">
        <is>
          <t>HL-SC主機</t>
        </is>
      </c>
      <c r="N245" s="24" t="n">
        <v>2401</v>
      </c>
      <c r="O245" s="25" t="inlineStr">
        <is>
          <t>當機/自動開關機</t>
        </is>
      </c>
      <c r="P245" s="26" t="inlineStr">
        <is>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is>
      </c>
      <c r="Q245" s="24" t="inlineStr">
        <is>
          <t>THILF02691</t>
        </is>
      </c>
      <c r="R245" s="24" t="inlineStr">
        <is>
          <t>新北一</t>
        </is>
      </c>
      <c r="S245" s="24" t="inlineStr">
        <is>
          <t>湯家瑋</t>
        </is>
      </c>
      <c r="T245" s="24" t="n">
        <v>1</v>
      </c>
      <c r="U245" s="24" t="inlineStr">
        <is>
          <t>已完工</t>
        </is>
      </c>
      <c r="V245" s="24" t="inlineStr">
        <is>
          <t>2025-03-04 09:08:13</t>
        </is>
      </c>
      <c r="W245" s="24" t="inlineStr">
        <is>
          <t>2025-03-04 09:40:00</t>
        </is>
      </c>
      <c r="X245" s="199" t="n">
        <v>45720.42361111111</v>
      </c>
      <c r="Y245" s="24" t="inlineStr">
        <is>
          <t>2025-03-04 15:08:00</t>
        </is>
      </c>
      <c r="Z245" s="24" t="n">
        <v>0.5</v>
      </c>
      <c r="AA245" s="24" t="n"/>
      <c r="AB245" s="24" t="inlineStr">
        <is>
          <t>到場處理</t>
        </is>
      </c>
      <c r="AC245" s="26" t="inlineStr">
        <is>
          <t>重開ups 重開機正常</t>
        </is>
      </c>
      <c r="AD245" s="24" t="n"/>
      <c r="AE245" s="24" t="n"/>
      <c r="AF245" s="24" t="n"/>
      <c r="AG245" s="24" t="n"/>
      <c r="AH245" s="24" t="n"/>
      <c r="AI245" s="24" t="n"/>
      <c r="AJ245" s="24" t="n"/>
      <c r="AK245" s="24" t="inlineStr">
        <is>
          <t>O</t>
        </is>
      </c>
      <c r="AL245" s="304">
        <f>DATEVALUE(TEXT(I245, "yyyy/mm/dd"))</f>
        <v/>
      </c>
      <c r="AM245" s="108">
        <f>DATEVALUE(TEXT(X245, "yyyy/mm/dd"))</f>
        <v/>
      </c>
    </row>
    <row r="246" ht="21.6" customHeight="1" s="127">
      <c r="A246" s="21" t="n">
        <v>11</v>
      </c>
      <c r="B246" s="21" t="inlineStr">
        <is>
          <t>服務</t>
        </is>
      </c>
      <c r="C246" s="21" t="n">
        <v>2025030359</v>
      </c>
      <c r="D246" s="21" t="n"/>
      <c r="E246" s="21" t="n"/>
      <c r="F246" s="21" t="n">
        <v>2303</v>
      </c>
      <c r="G246" s="21" t="inlineStr">
        <is>
          <t>三重三和夜市</t>
        </is>
      </c>
      <c r="H246" s="21" t="inlineStr">
        <is>
          <t>新北市三重區</t>
        </is>
      </c>
      <c r="I246" s="21" t="n"/>
      <c r="J246" s="21" t="n"/>
      <c r="K246" s="21" t="n"/>
      <c r="L246" s="21" t="n"/>
      <c r="M246" s="22" t="n"/>
      <c r="N246" s="21" t="n"/>
      <c r="O246" s="22" t="n"/>
      <c r="P246" s="23" t="n"/>
      <c r="Q246" s="21" t="inlineStr">
        <is>
          <t>THILF02303</t>
        </is>
      </c>
      <c r="R246" s="21" t="inlineStr">
        <is>
          <t>新北一</t>
        </is>
      </c>
      <c r="S246" s="21" t="inlineStr">
        <is>
          <t>吳宗鴻</t>
        </is>
      </c>
      <c r="T246" s="21" t="n">
        <v>1</v>
      </c>
      <c r="U246" s="21" t="inlineStr">
        <is>
          <t>已完工</t>
        </is>
      </c>
      <c r="V246" s="21" t="inlineStr">
        <is>
          <t>2025-03-04 11:14:16</t>
        </is>
      </c>
      <c r="W246" s="21" t="inlineStr">
        <is>
          <t>2025-03-04 10:45:00</t>
        </is>
      </c>
      <c r="X246" s="128" t="n">
        <v>45720.45833333334</v>
      </c>
      <c r="Y246" s="21" t="n"/>
      <c r="Z246" s="21" t="n">
        <v>0.3</v>
      </c>
      <c r="AA246" s="21" t="n"/>
      <c r="AB246" s="21" t="inlineStr">
        <is>
          <t>到場處理</t>
        </is>
      </c>
      <c r="AC246" s="23" t="inlineStr">
        <is>
          <t>PMQ1</t>
        </is>
      </c>
      <c r="AD246" s="21" t="inlineStr">
        <is>
          <t>O</t>
        </is>
      </c>
      <c r="AE246" s="21" t="n"/>
      <c r="AF246" s="21" t="n"/>
      <c r="AG246" s="21" t="n"/>
      <c r="AH246" s="21" t="n"/>
      <c r="AI246" s="21" t="n"/>
      <c r="AJ246" s="21" t="n"/>
      <c r="AK246" s="21" t="inlineStr">
        <is>
          <t>O</t>
        </is>
      </c>
      <c r="AL246" s="304">
        <f>DATEVALUE(TEXT(I246, "yyyy/mm/dd"))</f>
        <v/>
      </c>
      <c r="AM246" s="108">
        <f>DATEVALUE(TEXT(X246, "yyyy/mm/dd"))</f>
        <v/>
      </c>
    </row>
    <row r="247" ht="21.6" customHeight="1" s="127">
      <c r="A247" s="24" t="n">
        <v>12</v>
      </c>
      <c r="B247" s="24" t="inlineStr">
        <is>
          <t>服務</t>
        </is>
      </c>
      <c r="C247" s="24" t="n">
        <v>2025030372</v>
      </c>
      <c r="D247" s="24" t="n"/>
      <c r="E247" s="24" t="n"/>
      <c r="F247" s="24" t="n">
        <v>4098</v>
      </c>
      <c r="G247" s="24" t="inlineStr">
        <is>
          <t>三重仁美店</t>
        </is>
      </c>
      <c r="H247" s="24" t="inlineStr">
        <is>
          <t>新北市三重區</t>
        </is>
      </c>
      <c r="I247" s="24" t="n"/>
      <c r="J247" s="24" t="n"/>
      <c r="K247" s="24" t="n"/>
      <c r="L247" s="24" t="n"/>
      <c r="M247" s="25" t="n"/>
      <c r="N247" s="24" t="n"/>
      <c r="O247" s="25" t="n"/>
      <c r="P247" s="26" t="n"/>
      <c r="Q247" s="24" t="inlineStr">
        <is>
          <t>THILF04098</t>
        </is>
      </c>
      <c r="R247" s="24" t="inlineStr">
        <is>
          <t>新北一</t>
        </is>
      </c>
      <c r="S247" s="24" t="inlineStr">
        <is>
          <t>吳宗鴻</t>
        </is>
      </c>
      <c r="T247" s="24" t="n">
        <v>1</v>
      </c>
      <c r="U247" s="24" t="inlineStr">
        <is>
          <t>已完工</t>
        </is>
      </c>
      <c r="V247" s="24" t="inlineStr">
        <is>
          <t>2025-03-04 11:54:35</t>
        </is>
      </c>
      <c r="W247" s="24" t="inlineStr">
        <is>
          <t>2025-03-04 11:30:00</t>
        </is>
      </c>
      <c r="X247" s="199" t="n">
        <v>45720.49305555555</v>
      </c>
      <c r="Y247" s="24" t="n"/>
      <c r="Z247" s="24" t="n">
        <v>0.3</v>
      </c>
      <c r="AA247" s="24" t="n"/>
      <c r="AB247" s="24" t="inlineStr">
        <is>
          <t>到場處理</t>
        </is>
      </c>
      <c r="AC247" s="26" t="inlineStr">
        <is>
          <t>PMQ1</t>
        </is>
      </c>
      <c r="AD247" s="24" t="inlineStr">
        <is>
          <t>O</t>
        </is>
      </c>
      <c r="AE247" s="24" t="n"/>
      <c r="AF247" s="24" t="n"/>
      <c r="AG247" s="24" t="n"/>
      <c r="AH247" s="24" t="n"/>
      <c r="AI247" s="24" t="n"/>
      <c r="AJ247" s="24" t="n"/>
      <c r="AK247" s="24" t="inlineStr">
        <is>
          <t>O</t>
        </is>
      </c>
      <c r="AL247" s="304">
        <f>DATEVALUE(TEXT(I247, "yyyy/mm/dd"))</f>
        <v/>
      </c>
      <c r="AM247" s="108">
        <f>DATEVALUE(TEXT(X247, "yyyy/mm/dd"))</f>
        <v/>
      </c>
    </row>
    <row r="248" ht="21.6" customHeight="1" s="127">
      <c r="A248" s="21" t="n">
        <v>13</v>
      </c>
      <c r="B248" s="21" t="inlineStr">
        <is>
          <t>服務</t>
        </is>
      </c>
      <c r="C248" s="21" t="n">
        <v>2025030383</v>
      </c>
      <c r="D248" s="21" t="n"/>
      <c r="E248" s="21" t="n"/>
      <c r="F248" s="21" t="n">
        <v>3811</v>
      </c>
      <c r="G248" s="21" t="inlineStr">
        <is>
          <t>三重碧華公園</t>
        </is>
      </c>
      <c r="H248" s="21" t="inlineStr">
        <is>
          <t>新北市三重區</t>
        </is>
      </c>
      <c r="I248" s="21" t="n"/>
      <c r="J248" s="21" t="n"/>
      <c r="K248" s="21" t="n"/>
      <c r="L248" s="21" t="n"/>
      <c r="M248" s="22" t="n"/>
      <c r="N248" s="21" t="n"/>
      <c r="O248" s="22" t="n"/>
      <c r="P248" s="23" t="n"/>
      <c r="Q248" s="21" t="inlineStr">
        <is>
          <t>THILF03811</t>
        </is>
      </c>
      <c r="R248" s="21" t="inlineStr">
        <is>
          <t>新北一</t>
        </is>
      </c>
      <c r="S248" s="21" t="inlineStr">
        <is>
          <t>吳宗鴻</t>
        </is>
      </c>
      <c r="T248" s="21" t="n">
        <v>1</v>
      </c>
      <c r="U248" s="21" t="inlineStr">
        <is>
          <t>已完工</t>
        </is>
      </c>
      <c r="V248" s="21" t="inlineStr">
        <is>
          <t>2025-03-04 13:56:18</t>
        </is>
      </c>
      <c r="W248" s="21" t="inlineStr">
        <is>
          <t>2025-03-04 13:30:00</t>
        </is>
      </c>
      <c r="X248" s="128" t="n">
        <v>45720.57986111111</v>
      </c>
      <c r="Y248" s="21" t="n"/>
      <c r="Z248" s="21" t="n">
        <v>0.4</v>
      </c>
      <c r="AA248" s="21" t="n"/>
      <c r="AB248" s="21" t="inlineStr">
        <is>
          <t>到場處理</t>
        </is>
      </c>
      <c r="AC248" s="23" t="inlineStr">
        <is>
          <t>PMQ1</t>
        </is>
      </c>
      <c r="AD248" s="21" t="inlineStr">
        <is>
          <t>O</t>
        </is>
      </c>
      <c r="AE248" s="21" t="n"/>
      <c r="AF248" s="21" t="n"/>
      <c r="AG248" s="21" t="n"/>
      <c r="AH248" s="21" t="n"/>
      <c r="AI248" s="21" t="n"/>
      <c r="AJ248" s="21" t="n"/>
      <c r="AK248" s="21" t="inlineStr">
        <is>
          <t>O</t>
        </is>
      </c>
      <c r="AL248" s="304">
        <f>DATEVALUE(TEXT(I248, "yyyy/mm/dd"))</f>
        <v/>
      </c>
      <c r="AM248" s="108">
        <f>DATEVALUE(TEXT(X248, "yyyy/mm/dd"))</f>
        <v/>
      </c>
    </row>
    <row r="249" ht="21.6" customHeight="1" s="127">
      <c r="A249" s="24" t="n">
        <v>14</v>
      </c>
      <c r="B249" s="24" t="inlineStr">
        <is>
          <t>服務</t>
        </is>
      </c>
      <c r="C249" s="24" t="n">
        <v>2025030387</v>
      </c>
      <c r="D249" s="24" t="n"/>
      <c r="E249" s="24" t="n"/>
      <c r="F249" s="24" t="inlineStr">
        <is>
          <t>L517</t>
        </is>
      </c>
      <c r="G249" s="24" t="inlineStr">
        <is>
          <t>車麗屋蘆洲店</t>
        </is>
      </c>
      <c r="H249" s="24" t="inlineStr">
        <is>
          <t>新北市蘆洲區</t>
        </is>
      </c>
      <c r="I249" s="24" t="n"/>
      <c r="J249" s="24" t="n"/>
      <c r="K249" s="24" t="n"/>
      <c r="L249" s="24" t="n"/>
      <c r="M249" s="25" t="n"/>
      <c r="N249" s="24" t="n"/>
      <c r="O249" s="25" t="n"/>
      <c r="P249" s="26" t="n"/>
      <c r="Q249" s="24" t="inlineStr">
        <is>
          <t>THILF0L517</t>
        </is>
      </c>
      <c r="R249" s="24" t="inlineStr">
        <is>
          <t>新北一</t>
        </is>
      </c>
      <c r="S249" s="24" t="inlineStr">
        <is>
          <t>吳宗鴻</t>
        </is>
      </c>
      <c r="T249" s="24" t="n">
        <v>1</v>
      </c>
      <c r="U249" s="24" t="inlineStr">
        <is>
          <t>已完工</t>
        </is>
      </c>
      <c r="V249" s="24" t="inlineStr">
        <is>
          <t>2025-03-04 14:10:52</t>
        </is>
      </c>
      <c r="W249" s="24" t="inlineStr">
        <is>
          <t>2025-03-04 14:00:00</t>
        </is>
      </c>
      <c r="X249" s="199" t="n">
        <v>45720.59375</v>
      </c>
      <c r="Y249" s="24" t="n"/>
      <c r="Z249" s="24" t="n">
        <v>0.3</v>
      </c>
      <c r="AA249" s="24" t="n"/>
      <c r="AB249" s="24" t="inlineStr">
        <is>
          <t>到場處理</t>
        </is>
      </c>
      <c r="AC249" s="26" t="inlineStr">
        <is>
          <t>PMQ1</t>
        </is>
      </c>
      <c r="AD249" s="24" t="inlineStr">
        <is>
          <t>O</t>
        </is>
      </c>
      <c r="AE249" s="24" t="n"/>
      <c r="AF249" s="24" t="n"/>
      <c r="AG249" s="24" t="n"/>
      <c r="AH249" s="24" t="n"/>
      <c r="AI249" s="24" t="n"/>
      <c r="AJ249" s="24" t="n"/>
      <c r="AK249" s="24" t="inlineStr">
        <is>
          <t>O</t>
        </is>
      </c>
      <c r="AL249" s="304">
        <f>DATEVALUE(TEXT(I249, "yyyy/mm/dd"))</f>
        <v/>
      </c>
      <c r="AM249" s="108">
        <f>DATEVALUE(TEXT(X249, "yyyy/mm/dd"))</f>
        <v/>
      </c>
    </row>
    <row r="250" ht="21.6" customHeight="1" s="127">
      <c r="A250" s="21" t="n">
        <v>15</v>
      </c>
      <c r="B250" s="21" t="inlineStr">
        <is>
          <t>服務</t>
        </is>
      </c>
      <c r="C250" s="21" t="n">
        <v>2025030396</v>
      </c>
      <c r="D250" s="21" t="n"/>
      <c r="E250" s="21" t="n"/>
      <c r="F250" s="21" t="inlineStr">
        <is>
          <t>D350</t>
        </is>
      </c>
      <c r="G250" s="21" t="inlineStr">
        <is>
          <t>北縣仁和店</t>
        </is>
      </c>
      <c r="H250" s="21" t="inlineStr">
        <is>
          <t>新北市三重區</t>
        </is>
      </c>
      <c r="I250" s="21" t="n"/>
      <c r="J250" s="21" t="n"/>
      <c r="K250" s="21" t="n"/>
      <c r="L250" s="21" t="n"/>
      <c r="M250" s="22" t="n"/>
      <c r="N250" s="21" t="n"/>
      <c r="O250" s="22" t="n"/>
      <c r="P250" s="23" t="n"/>
      <c r="Q250" s="21" t="inlineStr">
        <is>
          <t>THILF0D350</t>
        </is>
      </c>
      <c r="R250" s="21" t="inlineStr">
        <is>
          <t>新北一</t>
        </is>
      </c>
      <c r="S250" s="21" t="inlineStr">
        <is>
          <t>吳宗鴻</t>
        </is>
      </c>
      <c r="T250" s="21" t="n">
        <v>1</v>
      </c>
      <c r="U250" s="21" t="inlineStr">
        <is>
          <t>已完工</t>
        </is>
      </c>
      <c r="V250" s="21" t="inlineStr">
        <is>
          <t>2025-03-04 14:51:19</t>
        </is>
      </c>
      <c r="W250" s="21" t="inlineStr">
        <is>
          <t>2025-03-04 14:30:00</t>
        </is>
      </c>
      <c r="X250" s="128" t="n">
        <v>45720.61805555555</v>
      </c>
      <c r="Y250" s="21" t="n"/>
      <c r="Z250" s="21" t="n">
        <v>0.3</v>
      </c>
      <c r="AA250" s="21" t="n"/>
      <c r="AB250" s="21" t="inlineStr">
        <is>
          <t>到場處理</t>
        </is>
      </c>
      <c r="AC250" s="23" t="inlineStr">
        <is>
          <t>PMQ1</t>
        </is>
      </c>
      <c r="AD250" s="21" t="inlineStr">
        <is>
          <t>O</t>
        </is>
      </c>
      <c r="AE250" s="21" t="n"/>
      <c r="AF250" s="21" t="n"/>
      <c r="AG250" s="21" t="n"/>
      <c r="AH250" s="21" t="n"/>
      <c r="AI250" s="21" t="n"/>
      <c r="AJ250" s="21" t="n"/>
      <c r="AK250" s="21" t="inlineStr">
        <is>
          <t>O</t>
        </is>
      </c>
      <c r="AL250" s="304">
        <f>DATEVALUE(TEXT(I250, "yyyy/mm/dd"))</f>
        <v/>
      </c>
      <c r="AM250" s="108">
        <f>DATEVALUE(TEXT(X250, "yyyy/mm/dd"))</f>
        <v/>
      </c>
    </row>
    <row r="251" ht="21.6" customHeight="1" s="127">
      <c r="A251" s="24" t="n">
        <v>16</v>
      </c>
      <c r="B251" s="24" t="inlineStr">
        <is>
          <t>服務</t>
        </is>
      </c>
      <c r="C251" s="24" t="n">
        <v>2025030434</v>
      </c>
      <c r="D251" s="24" t="n"/>
      <c r="E251" s="24" t="n"/>
      <c r="F251" s="24" t="n">
        <v>3957</v>
      </c>
      <c r="G251" s="24" t="inlineStr">
        <is>
          <t>三重福仁店</t>
        </is>
      </c>
      <c r="H251" s="24" t="inlineStr">
        <is>
          <t>新北市三重區</t>
        </is>
      </c>
      <c r="I251" s="24" t="n"/>
      <c r="J251" s="24" t="n"/>
      <c r="K251" s="24" t="n"/>
      <c r="L251" s="24" t="n"/>
      <c r="M251" s="25" t="n"/>
      <c r="N251" s="24" t="n"/>
      <c r="O251" s="25" t="n"/>
      <c r="P251" s="26" t="n"/>
      <c r="Q251" s="24" t="inlineStr">
        <is>
          <t>THILF03957</t>
        </is>
      </c>
      <c r="R251" s="24" t="inlineStr">
        <is>
          <t>新北一</t>
        </is>
      </c>
      <c r="S251" s="24" t="inlineStr">
        <is>
          <t>吳宗鴻</t>
        </is>
      </c>
      <c r="T251" s="24" t="n">
        <v>1</v>
      </c>
      <c r="U251" s="24" t="inlineStr">
        <is>
          <t>已完工</t>
        </is>
      </c>
      <c r="V251" s="24" t="inlineStr">
        <is>
          <t>2025-03-04 15:24:11</t>
        </is>
      </c>
      <c r="W251" s="24" t="inlineStr">
        <is>
          <t>2025-03-04 15:00:00</t>
        </is>
      </c>
      <c r="X251" s="199" t="n">
        <v>45720.64097222222</v>
      </c>
      <c r="Y251" s="24" t="n"/>
      <c r="Z251" s="24" t="n">
        <v>0.4</v>
      </c>
      <c r="AA251" s="24" t="n"/>
      <c r="AB251" s="24" t="inlineStr">
        <is>
          <t>到場處理</t>
        </is>
      </c>
      <c r="AC251" s="26" t="inlineStr">
        <is>
          <t>PMQ1</t>
        </is>
      </c>
      <c r="AD251" s="24" t="inlineStr">
        <is>
          <t>O</t>
        </is>
      </c>
      <c r="AE251" s="24" t="n"/>
      <c r="AF251" s="24" t="n"/>
      <c r="AG251" s="24" t="n"/>
      <c r="AH251" s="24" t="n"/>
      <c r="AI251" s="24" t="n"/>
      <c r="AJ251" s="24" t="n"/>
      <c r="AK251" s="24" t="inlineStr">
        <is>
          <t>O</t>
        </is>
      </c>
      <c r="AL251" s="304">
        <f>DATEVALUE(TEXT(I251, "yyyy/mm/dd"))</f>
        <v/>
      </c>
      <c r="AM251" s="108">
        <f>DATEVALUE(TEXT(X251, "yyyy/mm/dd"))</f>
        <v/>
      </c>
    </row>
    <row r="252" ht="21.6" customHeight="1" s="127">
      <c r="A252" s="21" t="n">
        <v>17</v>
      </c>
      <c r="B252" s="21" t="inlineStr">
        <is>
          <t>服務</t>
        </is>
      </c>
      <c r="C252" s="21" t="n">
        <v>2025030454</v>
      </c>
      <c r="D252" s="21" t="n"/>
      <c r="E252" s="21" t="n"/>
      <c r="F252" s="21" t="n">
        <v>3452</v>
      </c>
      <c r="G252" s="21" t="inlineStr">
        <is>
          <t>北縣蘆信店</t>
        </is>
      </c>
      <c r="H252" s="21" t="inlineStr">
        <is>
          <t>新北市蘆洲區</t>
        </is>
      </c>
      <c r="I252" s="21" t="n"/>
      <c r="J252" s="21" t="n"/>
      <c r="K252" s="21" t="n"/>
      <c r="L252" s="21" t="n"/>
      <c r="M252" s="22" t="n"/>
      <c r="N252" s="21" t="n"/>
      <c r="O252" s="22" t="n"/>
      <c r="P252" s="23" t="n"/>
      <c r="Q252" s="21" t="inlineStr">
        <is>
          <t>THILF03452</t>
        </is>
      </c>
      <c r="R252" s="21" t="inlineStr">
        <is>
          <t>新北一</t>
        </is>
      </c>
      <c r="S252" s="21" t="inlineStr">
        <is>
          <t>吳宗鴻</t>
        </is>
      </c>
      <c r="T252" s="21" t="n">
        <v>1</v>
      </c>
      <c r="U252" s="21" t="inlineStr">
        <is>
          <t>已完工</t>
        </is>
      </c>
      <c r="V252" s="21" t="inlineStr">
        <is>
          <t>2025-03-04 16:08:09</t>
        </is>
      </c>
      <c r="W252" s="21" t="inlineStr">
        <is>
          <t>2025-03-04 15:50:00</t>
        </is>
      </c>
      <c r="X252" s="128" t="n">
        <v>45720.67152777778</v>
      </c>
      <c r="Y252" s="21" t="n"/>
      <c r="Z252" s="21" t="n">
        <v>0.3</v>
      </c>
      <c r="AA252" s="21" t="n"/>
      <c r="AB252" s="21" t="inlineStr">
        <is>
          <t>到場處理</t>
        </is>
      </c>
      <c r="AC252" s="23" t="inlineStr">
        <is>
          <t>PMQ1</t>
        </is>
      </c>
      <c r="AD252" s="21" t="inlineStr">
        <is>
          <t>O</t>
        </is>
      </c>
      <c r="AE252" s="21" t="n"/>
      <c r="AF252" s="21" t="n"/>
      <c r="AG252" s="21" t="n"/>
      <c r="AH252" s="21" t="n"/>
      <c r="AI252" s="21" t="n"/>
      <c r="AJ252" s="21" t="n"/>
      <c r="AK252" s="21" t="inlineStr">
        <is>
          <t>O</t>
        </is>
      </c>
      <c r="AL252" s="304">
        <f>DATEVALUE(TEXT(I252, "yyyy/mm/dd"))</f>
        <v/>
      </c>
      <c r="AM252" s="108">
        <f>DATEVALUE(TEXT(X252, "yyyy/mm/dd"))</f>
        <v/>
      </c>
    </row>
    <row r="253" ht="21.6" customHeight="1" s="127">
      <c r="A253" s="24" t="n">
        <v>18</v>
      </c>
      <c r="B253" s="24" t="inlineStr">
        <is>
          <t>服務</t>
        </is>
      </c>
      <c r="C253" s="24" t="n">
        <v>2025030536</v>
      </c>
      <c r="D253" s="24" t="n"/>
      <c r="E253" s="24" t="n"/>
      <c r="F253" s="24" t="n">
        <v>2302</v>
      </c>
      <c r="G253" s="24" t="inlineStr">
        <is>
          <t>北縣重安店</t>
        </is>
      </c>
      <c r="H253" s="24" t="inlineStr">
        <is>
          <t>新北市三重區</t>
        </is>
      </c>
      <c r="I253" s="24" t="n"/>
      <c r="J253" s="24" t="n"/>
      <c r="K253" s="24" t="n"/>
      <c r="L253" s="24" t="n"/>
      <c r="M253" s="25" t="n"/>
      <c r="N253" s="24" t="n"/>
      <c r="O253" s="25" t="n"/>
      <c r="P253" s="26" t="n"/>
      <c r="Q253" s="24" t="inlineStr">
        <is>
          <t>THILF02302</t>
        </is>
      </c>
      <c r="R253" s="24" t="inlineStr">
        <is>
          <t>新北一</t>
        </is>
      </c>
      <c r="S253" s="24" t="inlineStr">
        <is>
          <t>吳宗鴻</t>
        </is>
      </c>
      <c r="T253" s="24" t="n">
        <v>1</v>
      </c>
      <c r="U253" s="24" t="inlineStr">
        <is>
          <t>已完工</t>
        </is>
      </c>
      <c r="V253" s="24" t="inlineStr">
        <is>
          <t>2025-03-05 11:56:32</t>
        </is>
      </c>
      <c r="W253" s="24" t="inlineStr">
        <is>
          <t>2025-03-05 11:30:00</t>
        </is>
      </c>
      <c r="X253" s="199" t="n">
        <v>45721.49722222222</v>
      </c>
      <c r="Y253" s="24" t="n"/>
      <c r="Z253" s="24" t="n">
        <v>0.4</v>
      </c>
      <c r="AA253" s="24" t="n"/>
      <c r="AB253" s="24" t="inlineStr">
        <is>
          <t>到場處理</t>
        </is>
      </c>
      <c r="AC253" s="26" t="inlineStr">
        <is>
          <t>PMQ1</t>
        </is>
      </c>
      <c r="AD253" s="24" t="inlineStr">
        <is>
          <t>O</t>
        </is>
      </c>
      <c r="AE253" s="24" t="n"/>
      <c r="AF253" s="24" t="n"/>
      <c r="AG253" s="24" t="n"/>
      <c r="AH253" s="24" t="n"/>
      <c r="AI253" s="24" t="n"/>
      <c r="AJ253" s="24" t="n"/>
      <c r="AK253" s="24" t="inlineStr">
        <is>
          <t>O</t>
        </is>
      </c>
      <c r="AL253" s="304">
        <f>DATEVALUE(TEXT(I253, "yyyy/mm/dd"))</f>
        <v/>
      </c>
      <c r="AM253" s="108">
        <f>DATEVALUE(TEXT(X253, "yyyy/mm/dd"))</f>
        <v/>
      </c>
    </row>
    <row r="254" ht="21.6" customHeight="1" s="127">
      <c r="A254" s="21" t="n">
        <v>19</v>
      </c>
      <c r="B254" s="21" t="inlineStr">
        <is>
          <t>維修</t>
        </is>
      </c>
      <c r="C254" s="21" t="n">
        <v>2025030556</v>
      </c>
      <c r="D254" s="21" t="inlineStr">
        <is>
          <t>E2069114030501</t>
        </is>
      </c>
      <c r="E254" s="21" t="inlineStr">
        <is>
          <t>一般件</t>
        </is>
      </c>
      <c r="F254" s="21" t="n">
        <v>2069</v>
      </c>
      <c r="G254" s="21" t="inlineStr">
        <is>
          <t>板橋江子翠站</t>
        </is>
      </c>
      <c r="H254" s="21" t="inlineStr">
        <is>
          <t>新北市板橋區</t>
        </is>
      </c>
      <c r="I254" s="21" t="inlineStr">
        <is>
          <t>2025-03-05 13:42:39</t>
        </is>
      </c>
      <c r="J254" s="21" t="inlineStr">
        <is>
          <t>星期三</t>
        </is>
      </c>
      <c r="K254" s="21" t="inlineStr">
        <is>
          <t>下午</t>
        </is>
      </c>
      <c r="L254" s="21" t="inlineStr">
        <is>
          <t>HL27</t>
        </is>
      </c>
      <c r="M254" s="22" t="inlineStr">
        <is>
          <t>HL-雷射印表機</t>
        </is>
      </c>
      <c r="N254" s="21" t="n">
        <v>2705</v>
      </c>
      <c r="O254" s="22" t="inlineStr">
        <is>
          <t>列印效果異常</t>
        </is>
      </c>
      <c r="P254" s="23" t="inlineStr">
        <is>
          <t>門市反應sc雷射印表機(M6600NW)列印出的紙張左半邊模糊黑掉，已有重開機仍異常...請台芝到店協助(列印模糊)</t>
        </is>
      </c>
      <c r="Q254" s="21" t="inlineStr">
        <is>
          <t>THILF02069</t>
        </is>
      </c>
      <c r="R254" s="21" t="inlineStr">
        <is>
          <t>新北一</t>
        </is>
      </c>
      <c r="S254" s="21" t="inlineStr">
        <is>
          <t>狄澤洋</t>
        </is>
      </c>
      <c r="T254" s="21" t="n">
        <v>1</v>
      </c>
      <c r="U254" s="21" t="inlineStr">
        <is>
          <t>已完工</t>
        </is>
      </c>
      <c r="V254" s="21" t="inlineStr">
        <is>
          <t>2025-03-05 13:47:00</t>
        </is>
      </c>
      <c r="W254" s="21" t="inlineStr">
        <is>
          <t>2025-03-06 14:33:00</t>
        </is>
      </c>
      <c r="X254" s="128" t="n">
        <v>45722.62222222222</v>
      </c>
      <c r="Y254" s="21" t="inlineStr">
        <is>
          <t>2025-03-06 17:47:00</t>
        </is>
      </c>
      <c r="Z254" s="21" t="n">
        <v>0.4</v>
      </c>
      <c r="AA254" s="21" t="n"/>
      <c r="AB254" s="21" t="inlineStr">
        <is>
          <t>到場處理</t>
        </is>
      </c>
      <c r="AC254" s="23" t="inlineStr">
        <is>
          <t>更換碳粉匣，測試正常</t>
        </is>
      </c>
      <c r="AD254" s="21" t="n"/>
      <c r="AE254" s="21" t="n"/>
      <c r="AF254" s="21" t="n"/>
      <c r="AG254" s="21" t="n"/>
      <c r="AH254" s="21" t="n"/>
      <c r="AI254" s="21" t="n"/>
      <c r="AJ254" s="21" t="n"/>
      <c r="AK254" s="21" t="inlineStr">
        <is>
          <t>O</t>
        </is>
      </c>
      <c r="AL254" s="304">
        <f>DATEVALUE(TEXT(I254, "yyyy/mm/dd"))</f>
        <v/>
      </c>
      <c r="AM254" s="108">
        <f>DATEVALUE(TEXT(X254, "yyyy/mm/dd"))</f>
        <v/>
      </c>
    </row>
    <row r="255" ht="21.6" customHeight="1" s="127">
      <c r="A255" s="24" t="n">
        <v>20</v>
      </c>
      <c r="B255" s="24" t="inlineStr">
        <is>
          <t>維修</t>
        </is>
      </c>
      <c r="C255" s="24" t="n">
        <v>2025030562</v>
      </c>
      <c r="D255" s="24" t="n"/>
      <c r="E255" s="24" t="n"/>
      <c r="F255" s="24" t="n">
        <v>3892</v>
      </c>
      <c r="G255" s="24" t="inlineStr">
        <is>
          <t>蘆洲光榮店</t>
        </is>
      </c>
      <c r="H255" s="24" t="inlineStr">
        <is>
          <t>新北市蘆洲區</t>
        </is>
      </c>
      <c r="I255" s="24" t="n"/>
      <c r="J255" s="24" t="n"/>
      <c r="K255" s="24" t="n"/>
      <c r="L255" s="24" t="n">
        <v>2</v>
      </c>
      <c r="M255" s="25" t="inlineStr">
        <is>
          <t>軟體、網路&amp;系統</t>
        </is>
      </c>
      <c r="N255" s="24" t="inlineStr">
        <is>
          <t>B01</t>
        </is>
      </c>
      <c r="O255" s="25" t="inlineStr">
        <is>
          <t>網路連線、設定</t>
        </is>
      </c>
      <c r="P255" s="26" t="n"/>
      <c r="Q255" s="24" t="inlineStr">
        <is>
          <t>THILF03892</t>
        </is>
      </c>
      <c r="R255" s="24" t="inlineStr">
        <is>
          <t>新北一</t>
        </is>
      </c>
      <c r="S255" s="24" t="inlineStr">
        <is>
          <t>吳宗鴻</t>
        </is>
      </c>
      <c r="T255" s="24" t="n">
        <v>1</v>
      </c>
      <c r="U255" s="24" t="inlineStr">
        <is>
          <t>已完工</t>
        </is>
      </c>
      <c r="V255" s="24" t="inlineStr">
        <is>
          <t>2025-03-05 13:59:24</t>
        </is>
      </c>
      <c r="W255" s="24" t="inlineStr">
        <is>
          <t>2025-03-05 12:00:00</t>
        </is>
      </c>
      <c r="X255" s="199" t="n">
        <v>45721.54166666666</v>
      </c>
      <c r="Y255" s="24" t="n"/>
      <c r="Z255" s="24" t="n">
        <v>1</v>
      </c>
      <c r="AA255" s="24" t="n"/>
      <c r="AB255" s="24" t="inlineStr">
        <is>
          <t>到場處理</t>
        </is>
      </c>
      <c r="AC255" s="26" t="inlineStr">
        <is>
          <t>現場無297Y271577數據機，TV線路測線器有通，已回報無數據機狀況</t>
        </is>
      </c>
      <c r="AD255" s="24" t="n"/>
      <c r="AE255" s="24" t="n"/>
      <c r="AF255" s="24" t="n"/>
      <c r="AG255" s="24" t="n"/>
      <c r="AH255" s="24" t="n"/>
      <c r="AI255" s="24" t="n"/>
      <c r="AJ255" s="24" t="n"/>
      <c r="AK255" s="24" t="inlineStr">
        <is>
          <t>O</t>
        </is>
      </c>
      <c r="AL255" s="304">
        <f>DATEVALUE(TEXT(I255, "yyyy/mm/dd"))</f>
        <v/>
      </c>
      <c r="AM255" s="108">
        <f>DATEVALUE(TEXT(X255, "yyyy/mm/dd"))</f>
        <v/>
      </c>
    </row>
    <row r="256" ht="21.6" customHeight="1" s="127">
      <c r="A256" s="21" t="n">
        <v>21</v>
      </c>
      <c r="B256" s="21" t="inlineStr">
        <is>
          <t>維修</t>
        </is>
      </c>
      <c r="C256" s="21" t="n">
        <v>2025030585</v>
      </c>
      <c r="D256" s="21" t="inlineStr">
        <is>
          <t>1A171114030501</t>
        </is>
      </c>
      <c r="E256" s="21" t="inlineStr">
        <is>
          <t>一般件</t>
        </is>
      </c>
      <c r="F256" s="21" t="inlineStr">
        <is>
          <t>A171</t>
        </is>
      </c>
      <c r="G256" s="21" t="inlineStr">
        <is>
          <t>淡水金龍店</t>
        </is>
      </c>
      <c r="H256" s="21" t="inlineStr">
        <is>
          <t>新北市淡水區</t>
        </is>
      </c>
      <c r="I256" s="21" t="inlineStr">
        <is>
          <t>2025-03-05 14:37:48</t>
        </is>
      </c>
      <c r="J256" s="21" t="inlineStr">
        <is>
          <t>星期三</t>
        </is>
      </c>
      <c r="K256" s="21" t="inlineStr">
        <is>
          <t>下午</t>
        </is>
      </c>
      <c r="L256" s="21" t="inlineStr">
        <is>
          <t>HL23</t>
        </is>
      </c>
      <c r="M256" s="22" t="inlineStr">
        <is>
          <t>HL-TM主機</t>
        </is>
      </c>
      <c r="N256" s="21" t="n">
        <v>2307</v>
      </c>
      <c r="O256" s="22" t="inlineStr">
        <is>
          <t>觸控不良(游標偏移)</t>
        </is>
      </c>
      <c r="P256" s="23" t="inlineStr">
        <is>
          <t>門市反應TM1(TCX800)觸控不良,尤其在點選會員號碼的時候幾乎沒反應,已有協助觸控校正仍無法排除.......還請台芝到店協助</t>
        </is>
      </c>
      <c r="Q256" s="21" t="inlineStr">
        <is>
          <t>THILF0A171</t>
        </is>
      </c>
      <c r="R256" s="21" t="inlineStr">
        <is>
          <t>新北一</t>
        </is>
      </c>
      <c r="S256" s="21" t="inlineStr">
        <is>
          <t>吳宗鴻</t>
        </is>
      </c>
      <c r="T256" s="21" t="n">
        <v>1</v>
      </c>
      <c r="U256" s="21" t="inlineStr">
        <is>
          <t>已完工</t>
        </is>
      </c>
      <c r="V256" s="21" t="inlineStr">
        <is>
          <t>2025-03-05 14:54:07</t>
        </is>
      </c>
      <c r="W256" s="21" t="inlineStr">
        <is>
          <t>2025-03-06 10:50:00</t>
        </is>
      </c>
      <c r="X256" s="128" t="n">
        <v>45722.48611111111</v>
      </c>
      <c r="Y256" s="21" t="inlineStr">
        <is>
          <t>2025-03-06 18:54:00</t>
        </is>
      </c>
      <c r="Z256" s="21" t="n">
        <v>0.8</v>
      </c>
      <c r="AA256" s="21" t="n"/>
      <c r="AB256" s="21" t="inlineStr">
        <is>
          <t>到場處理</t>
        </is>
      </c>
      <c r="AC256" s="23" t="inlineStr">
        <is>
          <t>重新矯正螢幕觸控，測試正常</t>
        </is>
      </c>
      <c r="AD256" s="21" t="n"/>
      <c r="AE256" s="21" t="n"/>
      <c r="AF256" s="21" t="n"/>
      <c r="AG256" s="21" t="n"/>
      <c r="AH256" s="21" t="n"/>
      <c r="AI256" s="21" t="n"/>
      <c r="AJ256" s="21" t="n"/>
      <c r="AK256" s="21" t="inlineStr">
        <is>
          <t>O</t>
        </is>
      </c>
      <c r="AL256" s="304">
        <f>DATEVALUE(TEXT(I256, "yyyy/mm/dd"))</f>
        <v/>
      </c>
      <c r="AM256" s="108">
        <f>DATEVALUE(TEXT(X256, "yyyy/mm/dd"))</f>
        <v/>
      </c>
    </row>
    <row r="257" ht="21.6" customHeight="1" s="127">
      <c r="A257" s="24" t="n">
        <v>22</v>
      </c>
      <c r="B257" s="24" t="inlineStr">
        <is>
          <t>服務</t>
        </is>
      </c>
      <c r="C257" s="24" t="n">
        <v>2025030669</v>
      </c>
      <c r="D257" s="24" t="n"/>
      <c r="E257" s="24" t="n"/>
      <c r="F257" s="24" t="n">
        <v>4218</v>
      </c>
      <c r="G257" s="24" t="inlineStr">
        <is>
          <t>蘆洲湧蓮店</t>
        </is>
      </c>
      <c r="H257" s="24" t="inlineStr">
        <is>
          <t>新北市蘆洲區</t>
        </is>
      </c>
      <c r="I257" s="24" t="n"/>
      <c r="J257" s="24" t="n"/>
      <c r="K257" s="24" t="n"/>
      <c r="L257" s="24" t="n"/>
      <c r="M257" s="25" t="n"/>
      <c r="N257" s="24" t="n"/>
      <c r="O257" s="25" t="n"/>
      <c r="P257" s="26" t="n"/>
      <c r="Q257" s="24" t="inlineStr">
        <is>
          <t>THILF04218</t>
        </is>
      </c>
      <c r="R257" s="24" t="inlineStr">
        <is>
          <t>新北一</t>
        </is>
      </c>
      <c r="S257" s="24" t="inlineStr">
        <is>
          <t>吳宗鴻</t>
        </is>
      </c>
      <c r="T257" s="24" t="n">
        <v>1</v>
      </c>
      <c r="U257" s="24" t="inlineStr">
        <is>
          <t>已完工</t>
        </is>
      </c>
      <c r="V257" s="24" t="inlineStr">
        <is>
          <t>2025-03-05 16:18:30</t>
        </is>
      </c>
      <c r="W257" s="24" t="inlineStr">
        <is>
          <t>2025-03-05 16:02:00</t>
        </is>
      </c>
      <c r="X257" s="199" t="n">
        <v>45721.67847222222</v>
      </c>
      <c r="Y257" s="24" t="n"/>
      <c r="Z257" s="24" t="n">
        <v>0.3</v>
      </c>
      <c r="AA257" s="24" t="n"/>
      <c r="AB257" s="24" t="inlineStr">
        <is>
          <t>到場處理</t>
        </is>
      </c>
      <c r="AC257" s="26" t="inlineStr">
        <is>
          <t>PMQ1</t>
        </is>
      </c>
      <c r="AD257" s="24" t="inlineStr">
        <is>
          <t>O</t>
        </is>
      </c>
      <c r="AE257" s="24" t="n"/>
      <c r="AF257" s="24" t="n"/>
      <c r="AG257" s="24" t="n"/>
      <c r="AH257" s="24" t="n"/>
      <c r="AI257" s="24" t="n"/>
      <c r="AJ257" s="24" t="n"/>
      <c r="AK257" s="24" t="inlineStr">
        <is>
          <t>O</t>
        </is>
      </c>
      <c r="AL257" s="304">
        <f>DATEVALUE(TEXT(I257, "yyyy/mm/dd"))</f>
        <v/>
      </c>
      <c r="AM257" s="108">
        <f>DATEVALUE(TEXT(X257, "yyyy/mm/dd"))</f>
        <v/>
      </c>
    </row>
    <row r="258" ht="21.6" customHeight="1" s="127">
      <c r="A258" s="21" t="n">
        <v>23</v>
      </c>
      <c r="B258" s="21" t="inlineStr">
        <is>
          <t>服務</t>
        </is>
      </c>
      <c r="C258" s="21" t="n">
        <v>2025030690</v>
      </c>
      <c r="D258" s="21" t="n"/>
      <c r="E258" s="21" t="n"/>
      <c r="F258" s="21" t="n">
        <v>3929</v>
      </c>
      <c r="G258" s="21" t="inlineStr">
        <is>
          <t>蘆洲中山一</t>
        </is>
      </c>
      <c r="H258" s="21" t="inlineStr">
        <is>
          <t>新北市蘆洲區</t>
        </is>
      </c>
      <c r="I258" s="21" t="n"/>
      <c r="J258" s="21" t="n"/>
      <c r="K258" s="21" t="n"/>
      <c r="L258" s="21" t="n"/>
      <c r="M258" s="22" t="n"/>
      <c r="N258" s="21" t="n"/>
      <c r="O258" s="22" t="n"/>
      <c r="P258" s="23" t="n"/>
      <c r="Q258" s="21" t="inlineStr">
        <is>
          <t>THILF03929</t>
        </is>
      </c>
      <c r="R258" s="21" t="inlineStr">
        <is>
          <t>新北一</t>
        </is>
      </c>
      <c r="S258" s="21" t="inlineStr">
        <is>
          <t>吳宗鴻</t>
        </is>
      </c>
      <c r="T258" s="21" t="n">
        <v>1</v>
      </c>
      <c r="U258" s="21" t="inlineStr">
        <is>
          <t>已完工</t>
        </is>
      </c>
      <c r="V258" s="21" t="inlineStr">
        <is>
          <t>2025-03-05 17:00:43</t>
        </is>
      </c>
      <c r="W258" s="21" t="inlineStr">
        <is>
          <t>2025-03-05 16:30:00</t>
        </is>
      </c>
      <c r="X258" s="128" t="n">
        <v>45721.70694444444</v>
      </c>
      <c r="Y258" s="21" t="n"/>
      <c r="Z258" s="21" t="n">
        <v>0.5</v>
      </c>
      <c r="AA258" s="21" t="n"/>
      <c r="AB258" s="21" t="inlineStr">
        <is>
          <t>到場處理</t>
        </is>
      </c>
      <c r="AC258" s="23" t="inlineStr">
        <is>
          <t>PMQ1</t>
        </is>
      </c>
      <c r="AD258" s="21" t="inlineStr">
        <is>
          <t>O</t>
        </is>
      </c>
      <c r="AE258" s="21" t="n"/>
      <c r="AF258" s="21" t="n"/>
      <c r="AG258" s="21" t="n"/>
      <c r="AH258" s="21" t="n"/>
      <c r="AI258" s="21" t="n"/>
      <c r="AJ258" s="21" t="n"/>
      <c r="AK258" s="21" t="inlineStr">
        <is>
          <t>O</t>
        </is>
      </c>
      <c r="AL258" s="304">
        <f>DATEVALUE(TEXT(I258, "yyyy/mm/dd"))</f>
        <v/>
      </c>
      <c r="AM258" s="108">
        <f>DATEVALUE(TEXT(X258, "yyyy/mm/dd"))</f>
        <v/>
      </c>
    </row>
    <row r="259" ht="21.6" customHeight="1" s="127">
      <c r="A259" s="24" t="n">
        <v>24</v>
      </c>
      <c r="B259" s="24" t="inlineStr">
        <is>
          <t>服務</t>
        </is>
      </c>
      <c r="C259" s="24" t="n">
        <v>2025030890</v>
      </c>
      <c r="D259" s="24" t="n"/>
      <c r="E259" s="24" t="n"/>
      <c r="F259" s="24" t="n">
        <v>5291</v>
      </c>
      <c r="G259" s="24" t="inlineStr">
        <is>
          <t>新莊國家置地</t>
        </is>
      </c>
      <c r="H259" s="24" t="inlineStr">
        <is>
          <t>新北市新莊區</t>
        </is>
      </c>
      <c r="I259" s="24" t="n"/>
      <c r="J259" s="24" t="n"/>
      <c r="K259" s="24" t="n"/>
      <c r="L259" s="24" t="n"/>
      <c r="M259" s="25" t="n"/>
      <c r="N259" s="24" t="n"/>
      <c r="O259" s="25" t="n"/>
      <c r="P259" s="26" t="n"/>
      <c r="Q259" s="24" t="inlineStr">
        <is>
          <t>THILF05291</t>
        </is>
      </c>
      <c r="R259" s="24" t="inlineStr">
        <is>
          <t>新北一</t>
        </is>
      </c>
      <c r="S259" s="24" t="inlineStr">
        <is>
          <t>湯家瑋</t>
        </is>
      </c>
      <c r="T259" s="24" t="n">
        <v>1</v>
      </c>
      <c r="U259" s="24" t="inlineStr">
        <is>
          <t>已完工</t>
        </is>
      </c>
      <c r="V259" s="24" t="inlineStr">
        <is>
          <t>2025-03-06 16:03:28</t>
        </is>
      </c>
      <c r="W259" s="24" t="inlineStr">
        <is>
          <t>2025-03-06 09:00:00</t>
        </is>
      </c>
      <c r="X259" s="199" t="n">
        <v>45722.66666666666</v>
      </c>
      <c r="Y259" s="24" t="n"/>
      <c r="Z259" s="24" t="n">
        <v>7</v>
      </c>
      <c r="AA259" s="24" t="n"/>
      <c r="AB259" s="24" t="inlineStr">
        <is>
          <t>到場處理</t>
        </is>
      </c>
      <c r="AC259" s="26" t="n"/>
      <c r="AD259" s="24" t="n"/>
      <c r="AE259" s="24" t="inlineStr">
        <is>
          <t>O</t>
        </is>
      </c>
      <c r="AF259" s="24" t="n"/>
      <c r="AG259" s="24" t="n"/>
      <c r="AH259" s="24" t="n"/>
      <c r="AI259" s="24" t="n"/>
      <c r="AJ259" s="24" t="n"/>
      <c r="AK259" s="24" t="inlineStr">
        <is>
          <t>O</t>
        </is>
      </c>
      <c r="AL259" s="304">
        <f>DATEVALUE(TEXT(I259, "yyyy/mm/dd"))</f>
        <v/>
      </c>
      <c r="AM259" s="108">
        <f>DATEVALUE(TEXT(X259, "yyyy/mm/dd"))</f>
        <v/>
      </c>
    </row>
    <row r="260" ht="21.6" customHeight="1" s="127">
      <c r="A260" s="21" t="n">
        <v>25</v>
      </c>
      <c r="B260" s="21" t="inlineStr">
        <is>
          <t>維修</t>
        </is>
      </c>
      <c r="C260" s="21" t="n">
        <v>2025030892</v>
      </c>
      <c r="D260" s="21" t="inlineStr">
        <is>
          <t>13770114030602</t>
        </is>
      </c>
      <c r="E260" s="21" t="inlineStr">
        <is>
          <t>一般件</t>
        </is>
      </c>
      <c r="F260" s="21" t="n">
        <v>3770</v>
      </c>
      <c r="G260" s="21" t="inlineStr">
        <is>
          <t>北縣西雲店</t>
        </is>
      </c>
      <c r="H260" s="21" t="inlineStr">
        <is>
          <t>新北市五股區</t>
        </is>
      </c>
      <c r="I260" s="21" t="inlineStr">
        <is>
          <t>2025-03-06 16:09:44</t>
        </is>
      </c>
      <c r="J260" s="21" t="inlineStr">
        <is>
          <t>星期四</t>
        </is>
      </c>
      <c r="K260" s="21" t="inlineStr">
        <is>
          <t>下午</t>
        </is>
      </c>
      <c r="L260" s="21" t="inlineStr">
        <is>
          <t>HL23</t>
        </is>
      </c>
      <c r="M260" s="22" t="inlineStr">
        <is>
          <t>HL-TM主機</t>
        </is>
      </c>
      <c r="N260" s="21" t="n">
        <v>2302</v>
      </c>
      <c r="O260" s="22" t="inlineStr">
        <is>
          <t>客顯示器畫面不正常</t>
        </is>
      </c>
      <c r="P260" s="23" t="inlineStr">
        <is>
          <t>門市反應TM1(TCX800)客顯螢幕很暗幾乎看不到，已重啟調整亮度都異常....須請台芝到店協助</t>
        </is>
      </c>
      <c r="Q260" s="21" t="inlineStr">
        <is>
          <t>THILF03770</t>
        </is>
      </c>
      <c r="R260" s="21" t="inlineStr">
        <is>
          <t>新北一</t>
        </is>
      </c>
      <c r="S260" s="21" t="inlineStr">
        <is>
          <t>湯家瑋</t>
        </is>
      </c>
      <c r="T260" s="21" t="n">
        <v>1</v>
      </c>
      <c r="U260" s="21" t="inlineStr">
        <is>
          <t>已完工</t>
        </is>
      </c>
      <c r="V260" s="21" t="inlineStr">
        <is>
          <t>2025-03-06 16:11:34</t>
        </is>
      </c>
      <c r="W260" s="21" t="inlineStr">
        <is>
          <t>2025-03-07 11:00:00</t>
        </is>
      </c>
      <c r="X260" s="128" t="n">
        <v>45723.5</v>
      </c>
      <c r="Y260" s="21" t="inlineStr">
        <is>
          <t>2025-03-07 20:11:00</t>
        </is>
      </c>
      <c r="Z260" s="21" t="n">
        <v>1</v>
      </c>
      <c r="AA260" s="21" t="n"/>
      <c r="AB260" s="21" t="inlineStr">
        <is>
          <t>到場處理</t>
        </is>
      </c>
      <c r="AC260" s="23" t="inlineStr">
        <is>
          <t>更換客顯電源插孔，觸控校正</t>
        </is>
      </c>
      <c r="AD260" s="21" t="n"/>
      <c r="AE260" s="21" t="n"/>
      <c r="AF260" s="21" t="n"/>
      <c r="AG260" s="21" t="n"/>
      <c r="AH260" s="21" t="n"/>
      <c r="AI260" s="21" t="n"/>
      <c r="AJ260" s="21" t="n"/>
      <c r="AK260" s="21" t="inlineStr">
        <is>
          <t>O</t>
        </is>
      </c>
      <c r="AL260" s="304">
        <f>DATEVALUE(TEXT(I260, "yyyy/mm/dd"))</f>
        <v/>
      </c>
      <c r="AM260" s="108">
        <f>DATEVALUE(TEXT(X260, "yyyy/mm/dd"))</f>
        <v/>
      </c>
    </row>
    <row r="261" ht="21.6" customHeight="1" s="127">
      <c r="A261" s="24" t="n">
        <v>26</v>
      </c>
      <c r="B261" s="24" t="inlineStr">
        <is>
          <t>服務</t>
        </is>
      </c>
      <c r="C261" s="24" t="n">
        <v>2025030893</v>
      </c>
      <c r="D261" s="24" t="n"/>
      <c r="E261" s="24" t="n"/>
      <c r="F261" s="24" t="n">
        <v>5291</v>
      </c>
      <c r="G261" s="24" t="inlineStr">
        <is>
          <t>新莊國家置地</t>
        </is>
      </c>
      <c r="H261" s="24" t="inlineStr">
        <is>
          <t>新北市新莊區</t>
        </is>
      </c>
      <c r="I261" s="24" t="n"/>
      <c r="J261" s="24" t="n"/>
      <c r="K261" s="24" t="n"/>
      <c r="L261" s="24" t="n"/>
      <c r="M261" s="25" t="n"/>
      <c r="N261" s="24" t="n"/>
      <c r="O261" s="25" t="n"/>
      <c r="P261" s="26" t="n"/>
      <c r="Q261" s="24" t="inlineStr">
        <is>
          <t>THILF05291</t>
        </is>
      </c>
      <c r="R261" s="24" t="inlineStr">
        <is>
          <t>新北一</t>
        </is>
      </c>
      <c r="S261" s="24" t="inlineStr">
        <is>
          <t>湯家瑋</t>
        </is>
      </c>
      <c r="T261" s="24" t="n">
        <v>1</v>
      </c>
      <c r="U261" s="24" t="inlineStr">
        <is>
          <t>已完工</t>
        </is>
      </c>
      <c r="V261" s="24" t="inlineStr">
        <is>
          <t>2025-03-06 16:19:26</t>
        </is>
      </c>
      <c r="W261" s="24" t="inlineStr">
        <is>
          <t>2025-03-06 09:00:00</t>
        </is>
      </c>
      <c r="X261" s="199" t="n">
        <v>45722.66666666666</v>
      </c>
      <c r="Y261" s="24" t="n"/>
      <c r="Z261" s="24" t="n">
        <v>7</v>
      </c>
      <c r="AA261" s="24" t="n"/>
      <c r="AB261" s="24" t="inlineStr">
        <is>
          <t>到場處理</t>
        </is>
      </c>
      <c r="AC261" s="26" t="inlineStr">
        <is>
          <t>新開門市</t>
        </is>
      </c>
      <c r="AD261" s="24" t="n"/>
      <c r="AE261" s="24" t="inlineStr">
        <is>
          <t>O</t>
        </is>
      </c>
      <c r="AF261" s="24" t="n"/>
      <c r="AG261" s="24" t="n"/>
      <c r="AH261" s="24" t="n"/>
      <c r="AI261" s="24" t="n"/>
      <c r="AJ261" s="24" t="n"/>
      <c r="AK261" s="24" t="inlineStr">
        <is>
          <t>O</t>
        </is>
      </c>
      <c r="AL261" s="304">
        <f>DATEVALUE(TEXT(I261, "yyyy/mm/dd"))</f>
        <v/>
      </c>
      <c r="AM261" s="108">
        <f>DATEVALUE(TEXT(X261, "yyyy/mm/dd"))</f>
        <v/>
      </c>
    </row>
    <row r="262" ht="21.6" customHeight="1" s="127">
      <c r="A262" s="21" t="n">
        <v>27</v>
      </c>
      <c r="B262" s="21" t="inlineStr">
        <is>
          <t>維修</t>
        </is>
      </c>
      <c r="C262" s="21" t="n">
        <v>2025030920</v>
      </c>
      <c r="D262" s="21" t="inlineStr">
        <is>
          <t>1D072114030603</t>
        </is>
      </c>
      <c r="E262" s="21" t="inlineStr">
        <is>
          <t>一般件</t>
        </is>
      </c>
      <c r="F262" s="21" t="inlineStr">
        <is>
          <t>D072</t>
        </is>
      </c>
      <c r="G262" s="21" t="inlineStr">
        <is>
          <t>北縣僑福店</t>
        </is>
      </c>
      <c r="H262" s="21" t="inlineStr">
        <is>
          <t>新北市板橋區</t>
        </is>
      </c>
      <c r="I262" s="21" t="inlineStr">
        <is>
          <t>2025-03-06 17:21:19</t>
        </is>
      </c>
      <c r="J262" s="21" t="inlineStr">
        <is>
          <t>星期四</t>
        </is>
      </c>
      <c r="K262" s="21" t="inlineStr">
        <is>
          <t>下午</t>
        </is>
      </c>
      <c r="L262" s="21" t="inlineStr">
        <is>
          <t>HL23</t>
        </is>
      </c>
      <c r="M262" s="22" t="inlineStr">
        <is>
          <t>HL-TM主機</t>
        </is>
      </c>
      <c r="N262" s="21" t="n">
        <v>2301</v>
      </c>
      <c r="O262" s="22" t="inlineStr">
        <is>
          <t>當機</t>
        </is>
      </c>
      <c r="P262" s="23" t="inlineStr">
        <is>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is>
      </c>
      <c r="Q262" s="21" t="inlineStr">
        <is>
          <t>THILF0D072</t>
        </is>
      </c>
      <c r="R262" s="21" t="inlineStr">
        <is>
          <t>新北一</t>
        </is>
      </c>
      <c r="S262" s="21" t="inlineStr">
        <is>
          <t>狄澤洋</t>
        </is>
      </c>
      <c r="T262" s="21" t="n">
        <v>1</v>
      </c>
      <c r="U262" s="21" t="inlineStr">
        <is>
          <t>已完工</t>
        </is>
      </c>
      <c r="V262" s="21" t="inlineStr">
        <is>
          <t>2025-03-06 17:27:50</t>
        </is>
      </c>
      <c r="W262" s="21" t="inlineStr">
        <is>
          <t>2025-03-07 14:00:00</t>
        </is>
      </c>
      <c r="X262" s="128" t="n">
        <v>45723.60069444445</v>
      </c>
      <c r="Y262" s="21" t="inlineStr">
        <is>
          <t>2025-03-07 21:27:00</t>
        </is>
      </c>
      <c r="Z262" s="21" t="n">
        <v>0.4</v>
      </c>
      <c r="AA262" s="21" t="n"/>
      <c r="AB262" s="21" t="inlineStr">
        <is>
          <t>到場處理</t>
        </is>
      </c>
      <c r="AC262" s="23" t="inlineStr">
        <is>
          <t>到場確認TM2運作正常，破損品非TM使用</t>
        </is>
      </c>
      <c r="AD262" s="21" t="n"/>
      <c r="AE262" s="21" t="n"/>
      <c r="AF262" s="21" t="n"/>
      <c r="AG262" s="21" t="n"/>
      <c r="AH262" s="21" t="n"/>
      <c r="AI262" s="21" t="n"/>
      <c r="AJ262" s="21" t="n"/>
      <c r="AK262" s="21" t="inlineStr">
        <is>
          <t>O</t>
        </is>
      </c>
      <c r="AL262" s="304">
        <f>DATEVALUE(TEXT(I262, "yyyy/mm/dd"))</f>
        <v/>
      </c>
      <c r="AM262" s="108">
        <f>DATEVALUE(TEXT(X262, "yyyy/mm/dd"))</f>
        <v/>
      </c>
    </row>
    <row r="263" ht="21.6" customHeight="1" s="127">
      <c r="A263" s="24" t="n">
        <v>28</v>
      </c>
      <c r="B263" s="24" t="inlineStr">
        <is>
          <t>維修</t>
        </is>
      </c>
      <c r="C263" s="24" t="n">
        <v>2025030951</v>
      </c>
      <c r="D263" s="24" t="inlineStr">
        <is>
          <t>13892114030701</t>
        </is>
      </c>
      <c r="E263" s="24" t="inlineStr">
        <is>
          <t>一般件</t>
        </is>
      </c>
      <c r="F263" s="24" t="n">
        <v>3892</v>
      </c>
      <c r="G263" s="24" t="inlineStr">
        <is>
          <t>蘆洲光榮店</t>
        </is>
      </c>
      <c r="H263" s="24" t="inlineStr">
        <is>
          <t>新北市蘆洲區</t>
        </is>
      </c>
      <c r="I263" s="24" t="inlineStr">
        <is>
          <t>2025-03-07 09:29:05</t>
        </is>
      </c>
      <c r="J263" s="24" t="inlineStr">
        <is>
          <t>星期五</t>
        </is>
      </c>
      <c r="K263" s="24" t="inlineStr">
        <is>
          <t>上午</t>
        </is>
      </c>
      <c r="L263" s="24" t="inlineStr">
        <is>
          <t>HL25</t>
        </is>
      </c>
      <c r="M263" s="25" t="inlineStr">
        <is>
          <t>HL-SC螢幕</t>
        </is>
      </c>
      <c r="N263" s="24" t="n">
        <v>2501</v>
      </c>
      <c r="O263" s="25" t="inlineStr">
        <is>
          <t>螢幕畫面閃爍頻繁或無畫面</t>
        </is>
      </c>
      <c r="P263" s="26" t="inlineStr">
        <is>
          <t>門市反應SC螢幕(LCD)黑屏無畫面，電源燈藍燈，已有重新拔插切換器、螢幕後方線路仍異常，客服VNC畫面正常...請台芝到店協助</t>
        </is>
      </c>
      <c r="Q263" s="24" t="inlineStr">
        <is>
          <t>THILF03892</t>
        </is>
      </c>
      <c r="R263" s="24" t="inlineStr">
        <is>
          <t>新北一</t>
        </is>
      </c>
      <c r="S263" s="24" t="inlineStr">
        <is>
          <t>吳宗鴻</t>
        </is>
      </c>
      <c r="T263" s="24" t="n">
        <v>1</v>
      </c>
      <c r="U263" s="24" t="inlineStr">
        <is>
          <t>已完工</t>
        </is>
      </c>
      <c r="V263" s="24" t="inlineStr">
        <is>
          <t>2025-03-07 09:30:34</t>
        </is>
      </c>
      <c r="W263" s="24" t="inlineStr">
        <is>
          <t>2025-03-07 10:35:00</t>
        </is>
      </c>
      <c r="X263" s="199" t="n">
        <v>45723.46180555555</v>
      </c>
      <c r="Y263" s="24" t="inlineStr">
        <is>
          <t>2025-03-10 13:30:00</t>
        </is>
      </c>
      <c r="Z263" s="24" t="n">
        <v>0.5</v>
      </c>
      <c r="AA263" s="24" t="n"/>
      <c r="AB263" s="24" t="inlineStr">
        <is>
          <t>到場處理</t>
        </is>
      </c>
      <c r="AC263" s="26" t="inlineStr">
        <is>
          <t>螢幕切換器無反應，將螢幕直接對接SC或監視器皆為正常，三條VGA線測試皆為正常，請店員報修監視器廠商…(目前對接SC為主，讓店員可繼續作業)</t>
        </is>
      </c>
      <c r="AD263" s="24" t="n"/>
      <c r="AE263" s="24" t="n"/>
      <c r="AF263" s="24" t="n"/>
      <c r="AG263" s="24" t="n"/>
      <c r="AH263" s="24" t="n"/>
      <c r="AI263" s="24" t="n"/>
      <c r="AJ263" s="24" t="n"/>
      <c r="AK263" s="24" t="inlineStr">
        <is>
          <t>O</t>
        </is>
      </c>
      <c r="AL263" s="304">
        <f>DATEVALUE(TEXT(I263, "yyyy/mm/dd"))</f>
        <v/>
      </c>
      <c r="AM263" s="108">
        <f>DATEVALUE(TEXT(X263, "yyyy/mm/dd"))</f>
        <v/>
      </c>
    </row>
    <row r="264" ht="21.6" customHeight="1" s="127">
      <c r="A264" s="21" t="n">
        <v>29</v>
      </c>
      <c r="B264" s="21" t="inlineStr">
        <is>
          <t>維修</t>
        </is>
      </c>
      <c r="C264" s="21" t="n">
        <v>2025031003</v>
      </c>
      <c r="D264" s="21" t="inlineStr">
        <is>
          <t>1D072114030701</t>
        </is>
      </c>
      <c r="E264" s="21" t="inlineStr">
        <is>
          <t>一般件</t>
        </is>
      </c>
      <c r="F264" s="21" t="inlineStr">
        <is>
          <t>D072</t>
        </is>
      </c>
      <c r="G264" s="21" t="inlineStr">
        <is>
          <t>北縣僑福店</t>
        </is>
      </c>
      <c r="H264" s="21" t="inlineStr">
        <is>
          <t>新北市板橋區</t>
        </is>
      </c>
      <c r="I264" s="21" t="inlineStr">
        <is>
          <t>2025-03-07 12:19:54</t>
        </is>
      </c>
      <c r="J264" s="21" t="inlineStr">
        <is>
          <t>星期五</t>
        </is>
      </c>
      <c r="K264" s="21" t="inlineStr">
        <is>
          <t>下午</t>
        </is>
      </c>
      <c r="L264" s="21" t="inlineStr">
        <is>
          <t>HL60</t>
        </is>
      </c>
      <c r="M264" s="22" t="inlineStr">
        <is>
          <t>HL-LIFE-ET印票機L90</t>
        </is>
      </c>
      <c r="N264" s="21" t="n">
        <v>6003</v>
      </c>
      <c r="O264" s="22" t="inlineStr">
        <is>
          <t>無反應，不會轉動</t>
        </is>
      </c>
      <c r="P264" s="23" t="inlineStr">
        <is>
          <t>門市反應LIFEET印票機L90無反應，電源燈亮綠燈，點選偵測印票機+印表機正常，但刷讀小白單無出票，已有關機紙捲重裝仍異常...請台芝到店協助</t>
        </is>
      </c>
      <c r="Q264" s="21" t="inlineStr">
        <is>
          <t>THILF0D072</t>
        </is>
      </c>
      <c r="R264" s="21" t="inlineStr">
        <is>
          <t>新北一</t>
        </is>
      </c>
      <c r="S264" s="21" t="inlineStr">
        <is>
          <t>狄澤洋</t>
        </is>
      </c>
      <c r="T264" s="21" t="n">
        <v>1</v>
      </c>
      <c r="U264" s="21" t="inlineStr">
        <is>
          <t>已完工</t>
        </is>
      </c>
      <c r="V264" s="21" t="inlineStr">
        <is>
          <t>2025-03-07 12:21:15</t>
        </is>
      </c>
      <c r="W264" s="21" t="inlineStr">
        <is>
          <t>2025-03-07 14:00:00</t>
        </is>
      </c>
      <c r="X264" s="128" t="n">
        <v>45723.60069444445</v>
      </c>
      <c r="Y264" s="21" t="inlineStr">
        <is>
          <t>2025-03-10 16:21:00</t>
        </is>
      </c>
      <c r="Z264" s="21" t="n">
        <v>0.4</v>
      </c>
      <c r="AA264" s="21" t="n"/>
      <c r="AB264" s="21" t="inlineStr">
        <is>
          <t>到場處理</t>
        </is>
      </c>
      <c r="AC264" s="23" t="inlineStr">
        <is>
          <t>紙捲重置後測試正常</t>
        </is>
      </c>
      <c r="AD264" s="21" t="n"/>
      <c r="AE264" s="21" t="n"/>
      <c r="AF264" s="21" t="n"/>
      <c r="AG264" s="21" t="n"/>
      <c r="AH264" s="21" t="n"/>
      <c r="AI264" s="21" t="n"/>
      <c r="AJ264" s="21" t="n"/>
      <c r="AK264" s="21" t="inlineStr">
        <is>
          <t>O</t>
        </is>
      </c>
      <c r="AL264" s="304">
        <f>DATEVALUE(TEXT(I264, "yyyy/mm/dd"))</f>
        <v/>
      </c>
      <c r="AM264" s="108">
        <f>DATEVALUE(TEXT(X264, "yyyy/mm/dd"))</f>
        <v/>
      </c>
    </row>
    <row r="265" ht="21.6" customHeight="1" s="127">
      <c r="A265" s="24" t="n">
        <v>30</v>
      </c>
      <c r="B265" s="24" t="inlineStr">
        <is>
          <t>服務</t>
        </is>
      </c>
      <c r="C265" s="24" t="n">
        <v>2025031050</v>
      </c>
      <c r="D265" s="24" t="n"/>
      <c r="E265" s="24" t="n"/>
      <c r="F265" s="24" t="n">
        <v>4658</v>
      </c>
      <c r="G265" s="24" t="inlineStr">
        <is>
          <t>淡水英才店</t>
        </is>
      </c>
      <c r="H265" s="24" t="inlineStr">
        <is>
          <t>新北市淡水區</t>
        </is>
      </c>
      <c r="I265" s="24" t="n"/>
      <c r="J265" s="24" t="n"/>
      <c r="K265" s="24" t="n"/>
      <c r="L265" s="24" t="n"/>
      <c r="M265" s="25" t="n"/>
      <c r="N265" s="24" t="n"/>
      <c r="O265" s="25" t="n"/>
      <c r="P265" s="26" t="n"/>
      <c r="Q265" s="24" t="inlineStr">
        <is>
          <t>THILF04658</t>
        </is>
      </c>
      <c r="R265" s="24" t="inlineStr">
        <is>
          <t>新北一</t>
        </is>
      </c>
      <c r="S265" s="24" t="inlineStr">
        <is>
          <t>吳宗鴻</t>
        </is>
      </c>
      <c r="T265" s="24" t="n">
        <v>1</v>
      </c>
      <c r="U265" s="24" t="inlineStr">
        <is>
          <t>已完工</t>
        </is>
      </c>
      <c r="V265" s="24" t="inlineStr">
        <is>
          <t>2025-03-07 15:07:57</t>
        </is>
      </c>
      <c r="W265" s="24" t="inlineStr">
        <is>
          <t>2025-03-07 14:52:00</t>
        </is>
      </c>
      <c r="X265" s="199" t="n">
        <v>45723.62986111111</v>
      </c>
      <c r="Y265" s="24" t="n"/>
      <c r="Z265" s="24" t="n">
        <v>0.3</v>
      </c>
      <c r="AA265" s="24" t="n"/>
      <c r="AB265" s="24" t="inlineStr">
        <is>
          <t>到場處理</t>
        </is>
      </c>
      <c r="AC265" s="26" t="inlineStr">
        <is>
          <t>PMQ1</t>
        </is>
      </c>
      <c r="AD265" s="24" t="inlineStr">
        <is>
          <t>O</t>
        </is>
      </c>
      <c r="AE265" s="24" t="n"/>
      <c r="AF265" s="24" t="n"/>
      <c r="AG265" s="24" t="n"/>
      <c r="AH265" s="24" t="n"/>
      <c r="AI265" s="24" t="n"/>
      <c r="AJ265" s="24" t="n"/>
      <c r="AK265" s="24" t="inlineStr">
        <is>
          <t>O</t>
        </is>
      </c>
      <c r="AL265" s="304">
        <f>DATEVALUE(TEXT(I265, "yyyy/mm/dd"))</f>
        <v/>
      </c>
      <c r="AM265" s="108">
        <f>DATEVALUE(TEXT(X265, "yyyy/mm/dd"))</f>
        <v/>
      </c>
    </row>
    <row r="266" ht="21.6" customHeight="1" s="127">
      <c r="A266" s="21" t="n">
        <v>31</v>
      </c>
      <c r="B266" s="21" t="inlineStr">
        <is>
          <t>服務</t>
        </is>
      </c>
      <c r="C266" s="21" t="n">
        <v>2025031086</v>
      </c>
      <c r="D266" s="21" t="n"/>
      <c r="E266" s="21" t="n"/>
      <c r="F266" s="21" t="inlineStr">
        <is>
          <t>D072</t>
        </is>
      </c>
      <c r="G266" s="21" t="inlineStr">
        <is>
          <t>北縣僑福店</t>
        </is>
      </c>
      <c r="H266" s="21" t="inlineStr">
        <is>
          <t>新北市板橋區</t>
        </is>
      </c>
      <c r="I266" s="21" t="n"/>
      <c r="J266" s="21" t="n"/>
      <c r="K266" s="21" t="n"/>
      <c r="L266" s="21" t="n"/>
      <c r="M266" s="22" t="n"/>
      <c r="N266" s="21" t="n"/>
      <c r="O266" s="22" t="n"/>
      <c r="P266" s="23" t="n"/>
      <c r="Q266" s="21" t="inlineStr">
        <is>
          <t>THILF0D072</t>
        </is>
      </c>
      <c r="R266" s="21" t="inlineStr">
        <is>
          <t>新北一</t>
        </is>
      </c>
      <c r="S266" s="21" t="inlineStr">
        <is>
          <t>狄澤洋</t>
        </is>
      </c>
      <c r="T266" s="21" t="n">
        <v>1</v>
      </c>
      <c r="U266" s="21" t="inlineStr">
        <is>
          <t>已完工</t>
        </is>
      </c>
      <c r="V266" s="21" t="inlineStr">
        <is>
          <t>2025-03-07 15:34:05</t>
        </is>
      </c>
      <c r="W266" s="21" t="inlineStr">
        <is>
          <t>2025-03-07 15:17:00</t>
        </is>
      </c>
      <c r="X266" s="128" t="n">
        <v>45723.64722222222</v>
      </c>
      <c r="Y266" s="21" t="n"/>
      <c r="Z266" s="21" t="n">
        <v>0.3</v>
      </c>
      <c r="AA266" s="21" t="n"/>
      <c r="AB266" s="21" t="inlineStr">
        <is>
          <t>到場處理</t>
        </is>
      </c>
      <c r="AC266" s="23" t="inlineStr">
        <is>
          <t>PMQ1</t>
        </is>
      </c>
      <c r="AD266" s="21" t="inlineStr">
        <is>
          <t>O</t>
        </is>
      </c>
      <c r="AE266" s="21" t="n"/>
      <c r="AF266" s="21" t="n"/>
      <c r="AG266" s="21" t="n"/>
      <c r="AH266" s="21" t="n"/>
      <c r="AI266" s="21" t="n"/>
      <c r="AJ266" s="21" t="n"/>
      <c r="AK266" s="21" t="inlineStr">
        <is>
          <t>O</t>
        </is>
      </c>
      <c r="AL266" s="304">
        <f>DATEVALUE(TEXT(I266, "yyyy/mm/dd"))</f>
        <v/>
      </c>
      <c r="AM266" s="108">
        <f>DATEVALUE(TEXT(X266, "yyyy/mm/dd"))</f>
        <v/>
      </c>
    </row>
    <row r="267" ht="21.6" customHeight="1" s="127">
      <c r="A267" s="24" t="n">
        <v>32</v>
      </c>
      <c r="B267" s="24" t="inlineStr">
        <is>
          <t>服務</t>
        </is>
      </c>
      <c r="C267" s="24" t="n">
        <v>2025031087</v>
      </c>
      <c r="D267" s="24" t="n"/>
      <c r="E267" s="24" t="n"/>
      <c r="F267" s="24" t="n">
        <v>3751</v>
      </c>
      <c r="G267" s="24" t="inlineStr">
        <is>
          <t>淡水真理大</t>
        </is>
      </c>
      <c r="H267" s="24" t="inlineStr">
        <is>
          <t>新北市淡水區</t>
        </is>
      </c>
      <c r="I267" s="24" t="n"/>
      <c r="J267" s="24" t="n"/>
      <c r="K267" s="24" t="n"/>
      <c r="L267" s="24" t="n"/>
      <c r="M267" s="25" t="n"/>
      <c r="N267" s="24" t="n"/>
      <c r="O267" s="25" t="n"/>
      <c r="P267" s="26" t="n"/>
      <c r="Q267" s="24" t="inlineStr">
        <is>
          <t>THILF03751</t>
        </is>
      </c>
      <c r="R267" s="24" t="inlineStr">
        <is>
          <t>新北一</t>
        </is>
      </c>
      <c r="S267" s="24" t="inlineStr">
        <is>
          <t>吳宗鴻</t>
        </is>
      </c>
      <c r="T267" s="24" t="n">
        <v>1</v>
      </c>
      <c r="U267" s="24" t="inlineStr">
        <is>
          <t>已完工</t>
        </is>
      </c>
      <c r="V267" s="24" t="inlineStr">
        <is>
          <t>2025-03-07 15:38:54</t>
        </is>
      </c>
      <c r="W267" s="24" t="inlineStr">
        <is>
          <t>2025-03-07 15:23:00</t>
        </is>
      </c>
      <c r="X267" s="199" t="n">
        <v>45723.65138888889</v>
      </c>
      <c r="Y267" s="24" t="n"/>
      <c r="Z267" s="24" t="n">
        <v>0.3</v>
      </c>
      <c r="AA267" s="24" t="n"/>
      <c r="AB267" s="24" t="inlineStr">
        <is>
          <t>到場處理</t>
        </is>
      </c>
      <c r="AC267" s="26" t="inlineStr">
        <is>
          <t>PMQ1</t>
        </is>
      </c>
      <c r="AD267" s="24" t="inlineStr">
        <is>
          <t>O</t>
        </is>
      </c>
      <c r="AE267" s="24" t="n"/>
      <c r="AF267" s="24" t="n"/>
      <c r="AG267" s="24" t="n"/>
      <c r="AH267" s="24" t="n"/>
      <c r="AI267" s="24" t="n"/>
      <c r="AJ267" s="24" t="n"/>
      <c r="AK267" s="24" t="inlineStr">
        <is>
          <t>O</t>
        </is>
      </c>
      <c r="AL267" s="304">
        <f>DATEVALUE(TEXT(I267, "yyyy/mm/dd"))</f>
        <v/>
      </c>
      <c r="AM267" s="108">
        <f>DATEVALUE(TEXT(X267, "yyyy/mm/dd"))</f>
        <v/>
      </c>
    </row>
    <row r="268" ht="21.6" customHeight="1" s="127">
      <c r="A268" s="21" t="n">
        <v>33</v>
      </c>
      <c r="B268" s="21" t="inlineStr">
        <is>
          <t>維修</t>
        </is>
      </c>
      <c r="C268" s="21" t="n">
        <v>2025031088</v>
      </c>
      <c r="D268" s="21" t="inlineStr">
        <is>
          <t>13811114030702</t>
        </is>
      </c>
      <c r="E268" s="21" t="inlineStr">
        <is>
          <t>一般件</t>
        </is>
      </c>
      <c r="F268" s="21" t="n">
        <v>3811</v>
      </c>
      <c r="G268" s="21" t="inlineStr">
        <is>
          <t>三重碧華公園</t>
        </is>
      </c>
      <c r="H268" s="21" t="inlineStr">
        <is>
          <t>新北市三重區</t>
        </is>
      </c>
      <c r="I268" s="21" t="inlineStr">
        <is>
          <t>2025-03-07 15:39:04</t>
        </is>
      </c>
      <c r="J268" s="21" t="inlineStr">
        <is>
          <t>星期五</t>
        </is>
      </c>
      <c r="K268" s="21" t="inlineStr">
        <is>
          <t>下午</t>
        </is>
      </c>
      <c r="L268" s="21" t="inlineStr">
        <is>
          <t>HL60</t>
        </is>
      </c>
      <c r="M268" s="22" t="inlineStr">
        <is>
          <t>HL-LIFE-ET印票機L90</t>
        </is>
      </c>
      <c r="N268" s="21" t="n">
        <v>6004</v>
      </c>
      <c r="O268" s="22" t="inlineStr">
        <is>
          <t>無電源反應、無法開機</t>
        </is>
      </c>
      <c r="P268" s="23" t="inlineStr">
        <is>
          <t>門市反應LIFEET印票機L90無電源反應，按壓電源鍵也無反應，查看線路無鬆脫，門市告知不清楚線路需重新拔插哪條...請台芝到店協助</t>
        </is>
      </c>
      <c r="Q268" s="21" t="inlineStr">
        <is>
          <t>THILF03811</t>
        </is>
      </c>
      <c r="R268" s="21" t="inlineStr">
        <is>
          <t>新北一</t>
        </is>
      </c>
      <c r="S268" s="21" t="inlineStr">
        <is>
          <t>吳宗鴻</t>
        </is>
      </c>
      <c r="T268" s="21" t="n">
        <v>1</v>
      </c>
      <c r="U268" s="21" t="inlineStr">
        <is>
          <t>已完工</t>
        </is>
      </c>
      <c r="V268" s="21" t="inlineStr">
        <is>
          <t>2025-03-07 15:40:45</t>
        </is>
      </c>
      <c r="W268" s="21" t="inlineStr">
        <is>
          <t>2025-03-10 12:58:00</t>
        </is>
      </c>
      <c r="X268" s="128" t="n">
        <v>45726.56111111111</v>
      </c>
      <c r="Y268" s="21" t="inlineStr">
        <is>
          <t>2025-03-10 19:40:00</t>
        </is>
      </c>
      <c r="Z268" s="21" t="n">
        <v>0.5</v>
      </c>
      <c r="AA268" s="21" t="n"/>
      <c r="AB268" s="21" t="inlineStr">
        <is>
          <t>到場處理</t>
        </is>
      </c>
      <c r="AC268" s="23" t="inlineStr">
        <is>
          <t>變壓器鬆脫，接回後正常通電</t>
        </is>
      </c>
      <c r="AD268" s="21" t="n"/>
      <c r="AE268" s="21" t="n"/>
      <c r="AF268" s="21" t="n"/>
      <c r="AG268" s="21" t="n"/>
      <c r="AH268" s="21" t="n"/>
      <c r="AI268" s="21" t="n"/>
      <c r="AJ268" s="21" t="n"/>
      <c r="AK268" s="21" t="inlineStr">
        <is>
          <t>O</t>
        </is>
      </c>
      <c r="AL268" s="304">
        <f>DATEVALUE(TEXT(I268, "yyyy/mm/dd"))</f>
        <v/>
      </c>
      <c r="AM268" s="108">
        <f>DATEVALUE(TEXT(X268, "yyyy/mm/dd"))</f>
        <v/>
      </c>
    </row>
    <row r="269" ht="21.6" customHeight="1" s="127">
      <c r="A269" s="24" t="n">
        <v>34</v>
      </c>
      <c r="B269" s="24" t="inlineStr">
        <is>
          <t>維修</t>
        </is>
      </c>
      <c r="C269" s="24" t="n">
        <v>2025031168</v>
      </c>
      <c r="D269" s="24" t="inlineStr">
        <is>
          <t>E4084114030701</t>
        </is>
      </c>
      <c r="E269" s="24" t="inlineStr">
        <is>
          <t>一般件</t>
        </is>
      </c>
      <c r="F269" s="24" t="n">
        <v>4084</v>
      </c>
      <c r="G269" s="24" t="inlineStr">
        <is>
          <t>三重昌隆店</t>
        </is>
      </c>
      <c r="H269" s="24" t="inlineStr">
        <is>
          <t>新北市三重區</t>
        </is>
      </c>
      <c r="I269" s="24" t="inlineStr">
        <is>
          <t>2025-03-07 20:02:55</t>
        </is>
      </c>
      <c r="J269" s="24" t="inlineStr">
        <is>
          <t>星期五</t>
        </is>
      </c>
      <c r="K269" s="24" t="inlineStr">
        <is>
          <t>夜間</t>
        </is>
      </c>
      <c r="L269" s="24" t="inlineStr">
        <is>
          <t>HL23</t>
        </is>
      </c>
      <c r="M269" s="25" t="inlineStr">
        <is>
          <t>HL-TM主機</t>
        </is>
      </c>
      <c r="N269" s="24" t="n">
        <v>2304</v>
      </c>
      <c r="O269" s="25" t="inlineStr">
        <is>
          <t>錢匣損壞</t>
        </is>
      </c>
      <c r="P269" s="26" t="inlineStr">
        <is>
          <t>TM2抽屜(顏色:白、鑰匙孔:右邊、鑰匙孔編號:K01、不知是否鑰匙)開啟後會有點卡卡的,門市告知確認沒有卡異物,感覺少了一顆螺絲.....還請台芝到店協助(抽屜打開後 彈出來很會卡住 關起來也會卡住)</t>
        </is>
      </c>
      <c r="Q269" s="24" t="inlineStr">
        <is>
          <t>THILF04084</t>
        </is>
      </c>
      <c r="R269" s="24" t="inlineStr">
        <is>
          <t>新北一</t>
        </is>
      </c>
      <c r="S269" s="24" t="inlineStr">
        <is>
          <t>吳宗鴻</t>
        </is>
      </c>
      <c r="T269" s="24" t="n">
        <v>1</v>
      </c>
      <c r="U269" s="24" t="inlineStr">
        <is>
          <t>已完工</t>
        </is>
      </c>
      <c r="V269" s="24" t="inlineStr">
        <is>
          <t>2025-03-07 20:06:36</t>
        </is>
      </c>
      <c r="W269" s="24" t="inlineStr">
        <is>
          <t>2025-03-10 12:29:00</t>
        </is>
      </c>
      <c r="X269" s="199" t="n">
        <v>45726.54097222222</v>
      </c>
      <c r="Y269" s="24" t="inlineStr">
        <is>
          <t>2025-03-11 00:06:00</t>
        </is>
      </c>
      <c r="Z269" s="24" t="n">
        <v>0.5</v>
      </c>
      <c r="AA269" s="24" t="n"/>
      <c r="AB269" s="24" t="inlineStr">
        <is>
          <t>到場處理</t>
        </is>
      </c>
      <c r="AC269" s="26" t="inlineStr">
        <is>
          <t>更換備品 錢櫃
換下 81Z1000742
換上 81Z1004197</t>
        </is>
      </c>
      <c r="AD269" s="24" t="n"/>
      <c r="AE269" s="24" t="n"/>
      <c r="AF269" s="24" t="n"/>
      <c r="AG269" s="24" t="n"/>
      <c r="AH269" s="24" t="n"/>
      <c r="AI269" s="24" t="n"/>
      <c r="AJ269" s="24" t="n"/>
      <c r="AK269" s="24" t="inlineStr">
        <is>
          <t>O</t>
        </is>
      </c>
      <c r="AL269" s="304">
        <f>DATEVALUE(TEXT(I269, "yyyy/mm/dd"))</f>
        <v/>
      </c>
      <c r="AM269" s="108">
        <f>DATEVALUE(TEXT(X269, "yyyy/mm/dd"))</f>
        <v/>
      </c>
    </row>
    <row r="270" ht="21.6" customHeight="1" s="127">
      <c r="A270" s="21" t="n">
        <v>35</v>
      </c>
      <c r="B270" s="21" t="inlineStr">
        <is>
          <t>維修</t>
        </is>
      </c>
      <c r="C270" s="21" t="n">
        <v>2025031174</v>
      </c>
      <c r="D270" s="21" t="inlineStr">
        <is>
          <t>13770114030801</t>
        </is>
      </c>
      <c r="E270" s="21" t="inlineStr">
        <is>
          <t>一般件</t>
        </is>
      </c>
      <c r="F270" s="21" t="n">
        <v>3770</v>
      </c>
      <c r="G270" s="21" t="inlineStr">
        <is>
          <t>北縣西雲店</t>
        </is>
      </c>
      <c r="H270" s="21" t="inlineStr">
        <is>
          <t>新北市五股區</t>
        </is>
      </c>
      <c r="I270" s="21" t="inlineStr">
        <is>
          <t>2025-03-08 16:27:53</t>
        </is>
      </c>
      <c r="J270" s="21" t="inlineStr">
        <is>
          <t>星期六</t>
        </is>
      </c>
      <c r="K270" s="21" t="inlineStr">
        <is>
          <t>下午</t>
        </is>
      </c>
      <c r="L270" s="21" t="inlineStr">
        <is>
          <t>HL23</t>
        </is>
      </c>
      <c r="M270" s="22" t="inlineStr">
        <is>
          <t>HL-TM主機</t>
        </is>
      </c>
      <c r="N270" s="21" t="n">
        <v>2307</v>
      </c>
      <c r="O270" s="22" t="inlineStr">
        <is>
          <t>觸控不良(游標偏移)</t>
        </is>
      </c>
      <c r="P270" s="23"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t>
        </is>
      </c>
      <c r="Q270" s="21" t="inlineStr">
        <is>
          <t>THILF03770</t>
        </is>
      </c>
      <c r="R270" s="21" t="inlineStr">
        <is>
          <t>新北一</t>
        </is>
      </c>
      <c r="S270" s="21" t="inlineStr">
        <is>
          <t>湯家瑋</t>
        </is>
      </c>
      <c r="T270" s="21" t="n">
        <v>1</v>
      </c>
      <c r="U270" s="21" t="inlineStr">
        <is>
          <t>已完工</t>
        </is>
      </c>
      <c r="V270" s="21" t="inlineStr">
        <is>
          <t>2025-03-08 16:31:06</t>
        </is>
      </c>
      <c r="W270" s="21" t="inlineStr">
        <is>
          <t>2025-03-10 11:20:00</t>
        </is>
      </c>
      <c r="X270" s="128" t="n">
        <v>45726.49305555555</v>
      </c>
      <c r="Y270" s="21" t="inlineStr">
        <is>
          <t>2025-03-11 13:00:00</t>
        </is>
      </c>
      <c r="Z270" s="21" t="n">
        <v>0.5</v>
      </c>
      <c r="AA270" s="21" t="n"/>
      <c r="AB270" s="21" t="inlineStr">
        <is>
          <t>到場處理</t>
        </is>
      </c>
      <c r="AC270" s="23" t="inlineStr">
        <is>
          <t>執行觸控校正程式</t>
        </is>
      </c>
      <c r="AD270" s="21" t="n"/>
      <c r="AE270" s="21" t="n"/>
      <c r="AF270" s="21" t="n"/>
      <c r="AG270" s="21" t="n"/>
      <c r="AH270" s="21" t="n"/>
      <c r="AI270" s="21" t="n"/>
      <c r="AJ270" s="21" t="n"/>
      <c r="AK270" s="21" t="inlineStr">
        <is>
          <t>O</t>
        </is>
      </c>
      <c r="AL270" s="304">
        <f>DATEVALUE(TEXT(I270, "yyyy/mm/dd"))</f>
        <v/>
      </c>
      <c r="AM270" s="108">
        <f>DATEVALUE(TEXT(X270, "yyyy/mm/dd"))</f>
        <v/>
      </c>
    </row>
    <row r="271" ht="21.6" customHeight="1" s="127">
      <c r="A271" s="24" t="n">
        <v>36</v>
      </c>
      <c r="B271" s="24" t="inlineStr">
        <is>
          <t>服務</t>
        </is>
      </c>
      <c r="C271" s="24" t="n">
        <v>2025031212</v>
      </c>
      <c r="D271" s="24" t="n"/>
      <c r="E271" s="24" t="n"/>
      <c r="F271" s="24" t="n">
        <v>4316</v>
      </c>
      <c r="G271" s="24" t="inlineStr">
        <is>
          <t>五股工商店</t>
        </is>
      </c>
      <c r="H271" s="24" t="inlineStr">
        <is>
          <t>新北市五股區</t>
        </is>
      </c>
      <c r="I271" s="24" t="n"/>
      <c r="J271" s="24" t="n"/>
      <c r="K271" s="24" t="n"/>
      <c r="L271" s="24" t="n"/>
      <c r="M271" s="25" t="n"/>
      <c r="N271" s="24" t="n"/>
      <c r="O271" s="25" t="n"/>
      <c r="P271" s="26" t="n"/>
      <c r="Q271" s="24" t="inlineStr">
        <is>
          <t>THILF04316</t>
        </is>
      </c>
      <c r="R271" s="24" t="inlineStr">
        <is>
          <t>新北一</t>
        </is>
      </c>
      <c r="S271" s="24" t="inlineStr">
        <is>
          <t>湯家瑋</t>
        </is>
      </c>
      <c r="T271" s="24" t="n">
        <v>1</v>
      </c>
      <c r="U271" s="24" t="inlineStr">
        <is>
          <t>已完工</t>
        </is>
      </c>
      <c r="V271" s="24" t="inlineStr">
        <is>
          <t>2025-03-10 11:09:27</t>
        </is>
      </c>
      <c r="W271" s="24" t="inlineStr">
        <is>
          <t>2025-03-10 10:00:00</t>
        </is>
      </c>
      <c r="X271" s="199" t="n">
        <v>45726.46527777778</v>
      </c>
      <c r="Y271" s="24" t="n"/>
      <c r="Z271" s="24" t="n">
        <v>1.2</v>
      </c>
      <c r="AA271" s="24" t="n"/>
      <c r="AB271" s="24" t="inlineStr">
        <is>
          <t>到場處理</t>
        </is>
      </c>
      <c r="AC271" s="26" t="inlineStr">
        <is>
          <t>star</t>
        </is>
      </c>
      <c r="AD271" s="24" t="n"/>
      <c r="AE271" s="24" t="n"/>
      <c r="AF271" s="24" t="n"/>
      <c r="AG271" s="24" t="n"/>
      <c r="AH271" s="24" t="n"/>
      <c r="AI271" s="24" t="n"/>
      <c r="AJ271" s="24" t="inlineStr">
        <is>
          <t>O</t>
        </is>
      </c>
      <c r="AK271" s="24" t="inlineStr">
        <is>
          <t>O</t>
        </is>
      </c>
      <c r="AL271" s="304">
        <f>DATEVALUE(TEXT(I271, "yyyy/mm/dd"))</f>
        <v/>
      </c>
      <c r="AM271" s="108">
        <f>DATEVALUE(TEXT(X271, "yyyy/mm/dd"))</f>
        <v/>
      </c>
    </row>
    <row r="272" ht="21.6" customHeight="1" s="127">
      <c r="A272" s="21" t="n">
        <v>37</v>
      </c>
      <c r="B272" s="21" t="inlineStr">
        <is>
          <t>維修</t>
        </is>
      </c>
      <c r="C272" s="21" t="n">
        <v>2025031254</v>
      </c>
      <c r="D272" s="21" t="inlineStr">
        <is>
          <t>13452114031001</t>
        </is>
      </c>
      <c r="E272" s="21" t="inlineStr">
        <is>
          <t>一般件</t>
        </is>
      </c>
      <c r="F272" s="21" t="n">
        <v>3452</v>
      </c>
      <c r="G272" s="21" t="inlineStr">
        <is>
          <t>北縣蘆信店</t>
        </is>
      </c>
      <c r="H272" s="21" t="inlineStr">
        <is>
          <t>新北市蘆洲區</t>
        </is>
      </c>
      <c r="I272" s="21" t="inlineStr">
        <is>
          <t>2025-03-10 14:16:53</t>
        </is>
      </c>
      <c r="J272" s="21" t="inlineStr">
        <is>
          <t>星期一</t>
        </is>
      </c>
      <c r="K272" s="21" t="inlineStr">
        <is>
          <t>下午</t>
        </is>
      </c>
      <c r="L272" s="21" t="inlineStr">
        <is>
          <t>HL23</t>
        </is>
      </c>
      <c r="M272" s="22" t="inlineStr">
        <is>
          <t>HL-TM主機</t>
        </is>
      </c>
      <c r="N272" s="21" t="n">
        <v>2305</v>
      </c>
      <c r="O272" s="22" t="inlineStr">
        <is>
          <t>抽屜無法正常開關</t>
        </is>
      </c>
      <c r="P272" s="23" t="inlineStr">
        <is>
          <t>門市反應TM2(TCX800)抽屜打不開，門市已嘗試將發票機紙捲重裝重開機仍異常，抽屜外觀白/鑰匙孔右/編號K01....須請台芝到店協助</t>
        </is>
      </c>
      <c r="Q272" s="21" t="inlineStr">
        <is>
          <t>THILF03452</t>
        </is>
      </c>
      <c r="R272" s="21" t="inlineStr">
        <is>
          <t>新北一</t>
        </is>
      </c>
      <c r="S272" s="21" t="inlineStr">
        <is>
          <t>吳宗鴻</t>
        </is>
      </c>
      <c r="T272" s="21" t="n">
        <v>1</v>
      </c>
      <c r="U272" s="21" t="inlineStr">
        <is>
          <t>已完工</t>
        </is>
      </c>
      <c r="V272" s="21" t="inlineStr">
        <is>
          <t>2025-03-10 14:18:26</t>
        </is>
      </c>
      <c r="W272" s="21" t="inlineStr">
        <is>
          <t>2025-03-11 10:14:00</t>
        </is>
      </c>
      <c r="X272" s="128" t="n">
        <v>45727.44722222222</v>
      </c>
      <c r="Y272" s="21" t="inlineStr">
        <is>
          <t>2025-03-11 18:18:00</t>
        </is>
      </c>
      <c r="Z272" s="21" t="n">
        <v>0.5</v>
      </c>
      <c r="AA272" s="21" t="n"/>
      <c r="AB272" s="21" t="inlineStr">
        <is>
          <t>到場處理</t>
        </is>
      </c>
      <c r="AC272" s="23" t="inlineStr">
        <is>
          <t>將抽屜推回軌道，抽屜可正常使用</t>
        </is>
      </c>
      <c r="AD272" s="21" t="n"/>
      <c r="AE272" s="21" t="n"/>
      <c r="AF272" s="21" t="n"/>
      <c r="AG272" s="21" t="n"/>
      <c r="AH272" s="21" t="n"/>
      <c r="AI272" s="21" t="n"/>
      <c r="AJ272" s="21" t="n"/>
      <c r="AK272" s="21" t="inlineStr">
        <is>
          <t>O</t>
        </is>
      </c>
      <c r="AL272" s="304">
        <f>DATEVALUE(TEXT(I272, "yyyy/mm/dd"))</f>
        <v/>
      </c>
      <c r="AM272" s="108">
        <f>DATEVALUE(TEXT(X272, "yyyy/mm/dd"))</f>
        <v/>
      </c>
    </row>
    <row r="273" ht="21.6" customHeight="1" s="127">
      <c r="A273" s="24" t="n">
        <v>38</v>
      </c>
      <c r="B273" s="24" t="inlineStr">
        <is>
          <t>維修</t>
        </is>
      </c>
      <c r="C273" s="24" t="n">
        <v>2025031271</v>
      </c>
      <c r="D273" s="24" t="inlineStr">
        <is>
          <t>E3965114031001</t>
        </is>
      </c>
      <c r="E273" s="24" t="inlineStr">
        <is>
          <t>一般件</t>
        </is>
      </c>
      <c r="F273" s="24" t="n">
        <v>3965</v>
      </c>
      <c r="G273" s="24" t="inlineStr">
        <is>
          <t>板橋民治店</t>
        </is>
      </c>
      <c r="H273" s="24" t="inlineStr">
        <is>
          <t>新北市板橋區</t>
        </is>
      </c>
      <c r="I273" s="24" t="inlineStr">
        <is>
          <t>2025-03-10 15:29:47</t>
        </is>
      </c>
      <c r="J273" s="24" t="inlineStr">
        <is>
          <t>星期一</t>
        </is>
      </c>
      <c r="K273" s="24" t="inlineStr">
        <is>
          <t>下午</t>
        </is>
      </c>
      <c r="L273" s="24" t="inlineStr">
        <is>
          <t>HL60</t>
        </is>
      </c>
      <c r="M273" s="25" t="inlineStr">
        <is>
          <t>HL-LIFE-ET印票機L90</t>
        </is>
      </c>
      <c r="N273" s="24" t="n">
        <v>6003</v>
      </c>
      <c r="O273" s="25" t="inlineStr">
        <is>
          <t>無反應，不會轉動</t>
        </is>
      </c>
      <c r="P273" s="26" t="inlineStr">
        <is>
          <t>門市反應LIFE ET印票機(L90)亮紅燈，無法印出票券，已請門市將印票機重啟、重裝紙捲、重新拔插電源線仍亮紅燈，須請台芝到店確認(LIFE-ET印票機異常)</t>
        </is>
      </c>
      <c r="Q273" s="24" t="inlineStr">
        <is>
          <t>THILF03965</t>
        </is>
      </c>
      <c r="R273" s="24" t="inlineStr">
        <is>
          <t>新北一</t>
        </is>
      </c>
      <c r="S273" s="24" t="inlineStr">
        <is>
          <t>狄澤洋</t>
        </is>
      </c>
      <c r="T273" s="24" t="n">
        <v>1</v>
      </c>
      <c r="U273" s="24" t="inlineStr">
        <is>
          <t>已完工</t>
        </is>
      </c>
      <c r="V273" s="24" t="inlineStr">
        <is>
          <t>2025-03-10 15:35:29</t>
        </is>
      </c>
      <c r="W273" s="24" t="inlineStr">
        <is>
          <t>2025-03-11 10:50:00</t>
        </is>
      </c>
      <c r="X273" s="199" t="n">
        <v>45727.475</v>
      </c>
      <c r="Y273" s="24" t="inlineStr">
        <is>
          <t>2025-03-11 19:35:00</t>
        </is>
      </c>
      <c r="Z273" s="24" t="n">
        <v>0.6</v>
      </c>
      <c r="AA273" s="24" t="n"/>
      <c r="AB273" s="24" t="inlineStr">
        <is>
          <t>到場處理</t>
        </is>
      </c>
      <c r="AC273" s="26" t="inlineStr">
        <is>
          <t>更換印票機
換上：8139002235
換下：8139001992</t>
        </is>
      </c>
      <c r="AD273" s="24" t="n"/>
      <c r="AE273" s="24" t="n"/>
      <c r="AF273" s="24" t="n"/>
      <c r="AG273" s="24" t="n"/>
      <c r="AH273" s="24" t="n"/>
      <c r="AI273" s="24" t="n"/>
      <c r="AJ273" s="24" t="n"/>
      <c r="AK273" s="24" t="inlineStr">
        <is>
          <t>O</t>
        </is>
      </c>
      <c r="AL273" s="304">
        <f>DATEVALUE(TEXT(I273, "yyyy/mm/dd"))</f>
        <v/>
      </c>
      <c r="AM273" s="108">
        <f>DATEVALUE(TEXT(X273, "yyyy/mm/dd"))</f>
        <v/>
      </c>
    </row>
    <row r="274" ht="21.6" customHeight="1" s="127">
      <c r="A274" s="21" t="n">
        <v>39</v>
      </c>
      <c r="B274" s="21" t="inlineStr">
        <is>
          <t>維修</t>
        </is>
      </c>
      <c r="C274" s="21" t="n">
        <v>2025031339</v>
      </c>
      <c r="D274" s="21" t="inlineStr">
        <is>
          <t>12390114031101</t>
        </is>
      </c>
      <c r="E274" s="21" t="inlineStr">
        <is>
          <t>一般件</t>
        </is>
      </c>
      <c r="F274" s="21" t="n">
        <v>2390</v>
      </c>
      <c r="G274" s="21" t="inlineStr">
        <is>
          <t>五股產業園區</t>
        </is>
      </c>
      <c r="H274" s="21" t="inlineStr">
        <is>
          <t>新北市五股區</t>
        </is>
      </c>
      <c r="I274" s="21" t="inlineStr">
        <is>
          <t>2025-03-11 09:56:15</t>
        </is>
      </c>
      <c r="J274" s="21" t="inlineStr">
        <is>
          <t>星期二</t>
        </is>
      </c>
      <c r="K274" s="21" t="inlineStr">
        <is>
          <t>上午</t>
        </is>
      </c>
      <c r="L274" s="21" t="inlineStr">
        <is>
          <t>HLD3</t>
        </is>
      </c>
      <c r="M274" s="22" t="inlineStr">
        <is>
          <t>HL-熱感發票機</t>
        </is>
      </c>
      <c r="N274" s="21" t="inlineStr">
        <is>
          <t>D304</t>
        </is>
      </c>
      <c r="O274" s="22" t="inlineStr">
        <is>
          <t>店名章損壞或更新</t>
        </is>
      </c>
      <c r="P274" s="23" t="inlineStr">
        <is>
          <t>門市反應TM1熱感發票機(BSC-10)頻繁發生只印一半或無人操作下自動出一段空白單據，已嘗試重啟設備+重裝紙捲+簡易清潔仍無改善..請台芝到店協助</t>
        </is>
      </c>
      <c r="Q274" s="21" t="inlineStr">
        <is>
          <t>THILF02390</t>
        </is>
      </c>
      <c r="R274" s="21" t="inlineStr">
        <is>
          <t>新北一</t>
        </is>
      </c>
      <c r="S274" s="21" t="inlineStr">
        <is>
          <t>湯家瑋</t>
        </is>
      </c>
      <c r="T274" s="21" t="n">
        <v>1</v>
      </c>
      <c r="U274" s="21" t="inlineStr">
        <is>
          <t>已完工</t>
        </is>
      </c>
      <c r="V274" s="21" t="inlineStr">
        <is>
          <t>2025-03-11 09:56:44</t>
        </is>
      </c>
      <c r="W274" s="21" t="inlineStr">
        <is>
          <t>2025-03-11 11:10:00</t>
        </is>
      </c>
      <c r="X274" s="128" t="n">
        <v>45727.47222222222</v>
      </c>
      <c r="Y274" s="21" t="inlineStr">
        <is>
          <t>2025-03-12 13:56:00</t>
        </is>
      </c>
      <c r="Z274" s="21" t="n">
        <v>0.2</v>
      </c>
      <c r="AA274" s="21" t="n"/>
      <c r="AB274" s="21" t="inlineStr">
        <is>
          <t>到場處理</t>
        </is>
      </c>
      <c r="AC274" s="23" t="inlineStr">
        <is>
          <t>清潔切刀</t>
        </is>
      </c>
      <c r="AD274" s="21" t="n"/>
      <c r="AE274" s="21" t="n"/>
      <c r="AF274" s="21" t="n"/>
      <c r="AG274" s="21" t="n"/>
      <c r="AH274" s="21" t="n"/>
      <c r="AI274" s="21" t="n"/>
      <c r="AJ274" s="21" t="n"/>
      <c r="AK274" s="21" t="inlineStr">
        <is>
          <t>O</t>
        </is>
      </c>
      <c r="AL274" s="304">
        <f>DATEVALUE(TEXT(I274, "yyyy/mm/dd"))</f>
        <v/>
      </c>
      <c r="AM274" s="108">
        <f>DATEVALUE(TEXT(X274, "yyyy/mm/dd"))</f>
        <v/>
      </c>
    </row>
    <row r="275" ht="21.6" customHeight="1" s="127">
      <c r="A275" s="24" t="n">
        <v>40</v>
      </c>
      <c r="B275" s="24" t="inlineStr">
        <is>
          <t>維修</t>
        </is>
      </c>
      <c r="C275" s="24" t="n">
        <v>2025031342</v>
      </c>
      <c r="D275" s="24" t="inlineStr">
        <is>
          <t>12390114031102</t>
        </is>
      </c>
      <c r="E275" s="24" t="inlineStr">
        <is>
          <t>一般件</t>
        </is>
      </c>
      <c r="F275" s="24" t="n">
        <v>2390</v>
      </c>
      <c r="G275" s="24" t="inlineStr">
        <is>
          <t>五股產業園區</t>
        </is>
      </c>
      <c r="H275" s="24" t="inlineStr">
        <is>
          <t>新北市五股區</t>
        </is>
      </c>
      <c r="I275" s="24" t="inlineStr">
        <is>
          <t>2025-03-11 10:01:01</t>
        </is>
      </c>
      <c r="J275" s="24" t="inlineStr">
        <is>
          <t>星期二</t>
        </is>
      </c>
      <c r="K275" s="24" t="inlineStr">
        <is>
          <t>上午</t>
        </is>
      </c>
      <c r="L275" s="24" t="inlineStr">
        <is>
          <t>HL23</t>
        </is>
      </c>
      <c r="M275" s="25" t="inlineStr">
        <is>
          <t>HL-TM主機</t>
        </is>
      </c>
      <c r="N275" s="24" t="n">
        <v>2307</v>
      </c>
      <c r="O275" s="25" t="inlineStr">
        <is>
          <t>觸控不良(游標偏移)</t>
        </is>
      </c>
      <c r="P275" s="26" t="inlineStr">
        <is>
          <t>門市反應TM1(TCX800)觸控感應不良，尤其是數字鍵區域都要按很大力才有反應，已嘗試執行觸控校正仍無改善..請台芝到店協助</t>
        </is>
      </c>
      <c r="Q275" s="24" t="inlineStr">
        <is>
          <t>THILF02390</t>
        </is>
      </c>
      <c r="R275" s="24" t="inlineStr">
        <is>
          <t>新北一</t>
        </is>
      </c>
      <c r="S275" s="24" t="inlineStr">
        <is>
          <t>湯家瑋</t>
        </is>
      </c>
      <c r="T275" s="24" t="n">
        <v>1</v>
      </c>
      <c r="U275" s="24" t="inlineStr">
        <is>
          <t>已完工</t>
        </is>
      </c>
      <c r="V275" s="24" t="inlineStr">
        <is>
          <t>2025-03-11 10:02:08</t>
        </is>
      </c>
      <c r="W275" s="24" t="inlineStr">
        <is>
          <t>2025-03-11 10:40:00</t>
        </is>
      </c>
      <c r="X275" s="199" t="n">
        <v>45727.46527777778</v>
      </c>
      <c r="Y275" s="24" t="inlineStr">
        <is>
          <t>2025-03-12 14:02:00</t>
        </is>
      </c>
      <c r="Z275" s="24" t="n">
        <v>0.5</v>
      </c>
      <c r="AA275" s="24" t="n"/>
      <c r="AB275" s="24" t="inlineStr">
        <is>
          <t>到場處理</t>
        </is>
      </c>
      <c r="AC275" s="26" t="inlineStr">
        <is>
          <t>清潔螢幕 更換客顯電源插孔 螢幕校正</t>
        </is>
      </c>
      <c r="AD275" s="24" t="n"/>
      <c r="AE275" s="24" t="n"/>
      <c r="AF275" s="24" t="n"/>
      <c r="AG275" s="24" t="n"/>
      <c r="AH275" s="24" t="n"/>
      <c r="AI275" s="24" t="n"/>
      <c r="AJ275" s="24" t="n"/>
      <c r="AK275" s="24" t="inlineStr">
        <is>
          <t>O</t>
        </is>
      </c>
      <c r="AL275" s="304">
        <f>DATEVALUE(TEXT(I275, "yyyy/mm/dd"))</f>
        <v/>
      </c>
      <c r="AM275" s="108">
        <f>DATEVALUE(TEXT(X275, "yyyy/mm/dd"))</f>
        <v/>
      </c>
    </row>
    <row r="276" ht="21.6" customHeight="1" s="127">
      <c r="A276" s="21" t="n">
        <v>41</v>
      </c>
      <c r="B276" s="21" t="inlineStr">
        <is>
          <t>維修</t>
        </is>
      </c>
      <c r="C276" s="21" t="n">
        <v>2025031343</v>
      </c>
      <c r="D276" s="21" t="inlineStr">
        <is>
          <t>E5291114031101</t>
        </is>
      </c>
      <c r="E276" s="21" t="inlineStr">
        <is>
          <t>一般件</t>
        </is>
      </c>
      <c r="F276" s="21" t="n">
        <v>5291</v>
      </c>
      <c r="G276" s="21" t="inlineStr">
        <is>
          <t>新莊國家置地</t>
        </is>
      </c>
      <c r="H276" s="21" t="inlineStr">
        <is>
          <t>新北市新莊區</t>
        </is>
      </c>
      <c r="I276" s="21" t="inlineStr">
        <is>
          <t>2025-03-11 09:25:01</t>
        </is>
      </c>
      <c r="J276" s="21" t="inlineStr">
        <is>
          <t>星期二</t>
        </is>
      </c>
      <c r="K276" s="21" t="inlineStr">
        <is>
          <t>上午</t>
        </is>
      </c>
      <c r="L276" s="21" t="inlineStr">
        <is>
          <t>HL25</t>
        </is>
      </c>
      <c r="M276" s="22" t="inlineStr">
        <is>
          <t>HL-SC螢幕</t>
        </is>
      </c>
      <c r="N276" s="21" t="n">
        <v>2501</v>
      </c>
      <c r="O276" s="22" t="inlineStr">
        <is>
          <t>螢幕畫面閃爍頻繁或無畫面</t>
        </is>
      </c>
      <c r="P276" s="23" t="inlineStr">
        <is>
          <t>SC螢幕(LCD)會常常閃退，VNC畫面正常，與經理確認已有重新插拔線路後，仍會發生異常.....請台芝到店協助(電腦螢幕會黑頻和閃退)</t>
        </is>
      </c>
      <c r="Q276" s="21" t="inlineStr">
        <is>
          <t>THILF05291</t>
        </is>
      </c>
      <c r="R276" s="21" t="inlineStr">
        <is>
          <t>新北一</t>
        </is>
      </c>
      <c r="S276" s="21" t="inlineStr">
        <is>
          <t>湯家瑋</t>
        </is>
      </c>
      <c r="T276" s="21" t="n">
        <v>1</v>
      </c>
      <c r="U276" s="21" t="inlineStr">
        <is>
          <t>已完工</t>
        </is>
      </c>
      <c r="V276" s="21" t="inlineStr">
        <is>
          <t>2025-03-11 10:07:47</t>
        </is>
      </c>
      <c r="W276" s="21" t="inlineStr">
        <is>
          <t>2025-03-11 14:00:00</t>
        </is>
      </c>
      <c r="X276" s="128" t="n">
        <v>45727.63541666666</v>
      </c>
      <c r="Y276" s="21" t="inlineStr">
        <is>
          <t>2025-03-12 14:07:00</t>
        </is>
      </c>
      <c r="Z276" s="21" t="n">
        <v>1.3</v>
      </c>
      <c r="AA276" s="21" t="n"/>
      <c r="AB276" s="21" t="inlineStr">
        <is>
          <t>到場處理</t>
        </is>
      </c>
      <c r="AC276" s="23" t="inlineStr">
        <is>
          <t>更換螢幕
換上8133002896
換下8133003668</t>
        </is>
      </c>
      <c r="AD276" s="21" t="n"/>
      <c r="AE276" s="21" t="n"/>
      <c r="AF276" s="21" t="n"/>
      <c r="AG276" s="21" t="n"/>
      <c r="AH276" s="21" t="n"/>
      <c r="AI276" s="21" t="n"/>
      <c r="AJ276" s="21" t="n"/>
      <c r="AK276" s="21" t="inlineStr">
        <is>
          <t>O</t>
        </is>
      </c>
      <c r="AL276" s="304">
        <f>DATEVALUE(TEXT(I276, "yyyy/mm/dd"))</f>
        <v/>
      </c>
      <c r="AM276" s="108">
        <f>DATEVALUE(TEXT(X276, "yyyy/mm/dd"))</f>
        <v/>
      </c>
    </row>
    <row r="277" ht="21.6" customHeight="1" s="127">
      <c r="A277" s="24" t="n">
        <v>42</v>
      </c>
      <c r="B277" s="24" t="inlineStr">
        <is>
          <t>維修</t>
        </is>
      </c>
      <c r="C277" s="24" t="n">
        <v>2025031356</v>
      </c>
      <c r="D277" s="24" t="inlineStr">
        <is>
          <t>14739114031101</t>
        </is>
      </c>
      <c r="E277" s="24" t="inlineStr">
        <is>
          <t>一般件</t>
        </is>
      </c>
      <c r="F277" s="24" t="n">
        <v>4739</v>
      </c>
      <c r="G277" s="24" t="inlineStr">
        <is>
          <t>淡水櫻花店</t>
        </is>
      </c>
      <c r="H277" s="24" t="inlineStr">
        <is>
          <t>新北市淡水區</t>
        </is>
      </c>
      <c r="I277" s="24" t="inlineStr">
        <is>
          <t>2025-03-11 11:06:17</t>
        </is>
      </c>
      <c r="J277" s="24" t="inlineStr">
        <is>
          <t>星期二</t>
        </is>
      </c>
      <c r="K277" s="24" t="inlineStr">
        <is>
          <t>上午</t>
        </is>
      </c>
      <c r="L277" s="24" t="inlineStr">
        <is>
          <t>HLF2</t>
        </is>
      </c>
      <c r="M277" s="25" t="inlineStr">
        <is>
          <t>HL-CCD掃描器(TM)</t>
        </is>
      </c>
      <c r="N277" s="24" t="inlineStr">
        <is>
          <t>F201</t>
        </is>
      </c>
      <c r="O277" s="25" t="inlineStr">
        <is>
          <t>掃描無反應或感應不良</t>
        </is>
      </c>
      <c r="P277" s="26" t="inlineStr">
        <is>
          <t>門市反應tm2 ccd掃描器(HC76-TR)無反應無亮燈，查看線路無鬆脫，遠端協助重啟tm仍異常..請台芝到店協助</t>
        </is>
      </c>
      <c r="Q277" s="24" t="inlineStr">
        <is>
          <t>THILF04739</t>
        </is>
      </c>
      <c r="R277" s="24" t="inlineStr">
        <is>
          <t>新北一</t>
        </is>
      </c>
      <c r="S277" s="24" t="inlineStr">
        <is>
          <t>吳宗鴻</t>
        </is>
      </c>
      <c r="T277" s="24" t="n">
        <v>1</v>
      </c>
      <c r="U277" s="24" t="inlineStr">
        <is>
          <t>已完工</t>
        </is>
      </c>
      <c r="V277" s="24" t="inlineStr">
        <is>
          <t>2025-03-11 11:09:23</t>
        </is>
      </c>
      <c r="W277" s="24" t="inlineStr">
        <is>
          <t>2025-03-11 13:55:00</t>
        </is>
      </c>
      <c r="X277" s="199" t="n">
        <v>45727.60902777778</v>
      </c>
      <c r="Y277" s="24" t="inlineStr">
        <is>
          <t>2025-03-12 15:09:00</t>
        </is>
      </c>
      <c r="Z277" s="24" t="n">
        <v>0.7</v>
      </c>
      <c r="AA277" s="24" t="n"/>
      <c r="AB277" s="24" t="inlineStr">
        <is>
          <t>到場處理</t>
        </is>
      </c>
      <c r="AC277" s="26" t="inlineStr">
        <is>
          <t>重新插拔手持重新啟動TM，可正常使用</t>
        </is>
      </c>
      <c r="AD277" s="24" t="n"/>
      <c r="AE277" s="24" t="n"/>
      <c r="AF277" s="24" t="n"/>
      <c r="AG277" s="24" t="n"/>
      <c r="AH277" s="24" t="n"/>
      <c r="AI277" s="24" t="n"/>
      <c r="AJ277" s="24" t="n"/>
      <c r="AK277" s="24" t="inlineStr">
        <is>
          <t>O</t>
        </is>
      </c>
      <c r="AL277" s="304">
        <f>DATEVALUE(TEXT(I277, "yyyy/mm/dd"))</f>
        <v/>
      </c>
      <c r="AM277" s="108">
        <f>DATEVALUE(TEXT(X277, "yyyy/mm/dd"))</f>
        <v/>
      </c>
    </row>
    <row r="278" ht="21.6" customHeight="1" s="127">
      <c r="A278" s="21" t="n">
        <v>43</v>
      </c>
      <c r="B278" s="21" t="inlineStr">
        <is>
          <t>服務</t>
        </is>
      </c>
      <c r="C278" s="21" t="n">
        <v>2025031363</v>
      </c>
      <c r="D278" s="21" t="n"/>
      <c r="E278" s="21" t="n"/>
      <c r="F278" s="21" t="n">
        <v>3965</v>
      </c>
      <c r="G278" s="21" t="inlineStr">
        <is>
          <t>板橋民治店</t>
        </is>
      </c>
      <c r="H278" s="21" t="inlineStr">
        <is>
          <t>新北市板橋區</t>
        </is>
      </c>
      <c r="I278" s="21" t="n"/>
      <c r="J278" s="21" t="n"/>
      <c r="K278" s="21" t="n"/>
      <c r="L278" s="21" t="n"/>
      <c r="M278" s="22" t="n"/>
      <c r="N278" s="21" t="n"/>
      <c r="O278" s="22" t="n"/>
      <c r="P278" s="23" t="n"/>
      <c r="Q278" s="21" t="inlineStr">
        <is>
          <t>THILF03965</t>
        </is>
      </c>
      <c r="R278" s="21" t="inlineStr">
        <is>
          <t>新北一</t>
        </is>
      </c>
      <c r="S278" s="21" t="inlineStr">
        <is>
          <t>狄澤洋</t>
        </is>
      </c>
      <c r="T278" s="21" t="n">
        <v>1</v>
      </c>
      <c r="U278" s="21" t="inlineStr">
        <is>
          <t>已完工</t>
        </is>
      </c>
      <c r="V278" s="21" t="inlineStr">
        <is>
          <t>2025-03-11 11:19:39</t>
        </is>
      </c>
      <c r="W278" s="21" t="inlineStr">
        <is>
          <t>2025-03-11 10:50:00</t>
        </is>
      </c>
      <c r="X278" s="128" t="n">
        <v>45727.475</v>
      </c>
      <c r="Y278" s="21" t="n"/>
      <c r="Z278" s="21" t="n">
        <v>0.6</v>
      </c>
      <c r="AA278" s="21" t="n"/>
      <c r="AB278" s="21" t="inlineStr">
        <is>
          <t>到場處理</t>
        </is>
      </c>
      <c r="AC278" s="23" t="inlineStr">
        <is>
          <t>PMQ1</t>
        </is>
      </c>
      <c r="AD278" s="21" t="inlineStr">
        <is>
          <t>O</t>
        </is>
      </c>
      <c r="AE278" s="21" t="n"/>
      <c r="AF278" s="21" t="n"/>
      <c r="AG278" s="21" t="n"/>
      <c r="AH278" s="21" t="n"/>
      <c r="AI278" s="21" t="n"/>
      <c r="AJ278" s="21" t="n"/>
      <c r="AK278" s="21" t="inlineStr">
        <is>
          <t>O</t>
        </is>
      </c>
      <c r="AL278" s="304">
        <f>DATEVALUE(TEXT(I278, "yyyy/mm/dd"))</f>
        <v/>
      </c>
      <c r="AM278" s="108">
        <f>DATEVALUE(TEXT(X278, "yyyy/mm/dd"))</f>
        <v/>
      </c>
    </row>
    <row r="279" ht="21.6" customHeight="1" s="127">
      <c r="A279" s="24" t="n">
        <v>44</v>
      </c>
      <c r="B279" s="24" t="inlineStr">
        <is>
          <t>服務</t>
        </is>
      </c>
      <c r="C279" s="24" t="n">
        <v>2025031375</v>
      </c>
      <c r="D279" s="24" t="n"/>
      <c r="E279" s="24" t="n"/>
      <c r="F279" s="24" t="n">
        <v>5101</v>
      </c>
      <c r="G279" s="24" t="inlineStr">
        <is>
          <t>淡水小坪頂</t>
        </is>
      </c>
      <c r="H279" s="24" t="inlineStr">
        <is>
          <t>新北市淡水區</t>
        </is>
      </c>
      <c r="I279" s="24" t="n"/>
      <c r="J279" s="24" t="n"/>
      <c r="K279" s="24" t="n"/>
      <c r="L279" s="24" t="n"/>
      <c r="M279" s="25" t="n"/>
      <c r="N279" s="24" t="n"/>
      <c r="O279" s="25" t="n"/>
      <c r="P279" s="26" t="n"/>
      <c r="Q279" s="24" t="inlineStr">
        <is>
          <t>THILF05101</t>
        </is>
      </c>
      <c r="R279" s="24" t="inlineStr">
        <is>
          <t>新北一</t>
        </is>
      </c>
      <c r="S279" s="24" t="inlineStr">
        <is>
          <t>吳宗鴻</t>
        </is>
      </c>
      <c r="T279" s="24" t="n">
        <v>1</v>
      </c>
      <c r="U279" s="24" t="inlineStr">
        <is>
          <t>已完工</t>
        </is>
      </c>
      <c r="V279" s="24" t="inlineStr">
        <is>
          <t>2025-03-11 11:57:55</t>
        </is>
      </c>
      <c r="W279" s="24" t="inlineStr">
        <is>
          <t>2025-03-11 11:30:00</t>
        </is>
      </c>
      <c r="X279" s="199" t="n">
        <v>45727.49791666667</v>
      </c>
      <c r="Y279" s="24" t="n"/>
      <c r="Z279" s="24" t="n">
        <v>0.5</v>
      </c>
      <c r="AA279" s="24" t="n"/>
      <c r="AB279" s="24" t="inlineStr">
        <is>
          <t>到場處理</t>
        </is>
      </c>
      <c r="AC279" s="26" t="inlineStr">
        <is>
          <t>PMQ1</t>
        </is>
      </c>
      <c r="AD279" s="24" t="inlineStr">
        <is>
          <t>O</t>
        </is>
      </c>
      <c r="AE279" s="24" t="n"/>
      <c r="AF279" s="24" t="n"/>
      <c r="AG279" s="24" t="n"/>
      <c r="AH279" s="24" t="n"/>
      <c r="AI279" s="24" t="n"/>
      <c r="AJ279" s="24" t="n"/>
      <c r="AK279" s="24" t="inlineStr">
        <is>
          <t>O</t>
        </is>
      </c>
      <c r="AL279" s="304">
        <f>DATEVALUE(TEXT(I279, "yyyy/mm/dd"))</f>
        <v/>
      </c>
      <c r="AM279" s="108">
        <f>DATEVALUE(TEXT(X279, "yyyy/mm/dd"))</f>
        <v/>
      </c>
    </row>
    <row r="280" ht="21.6" customHeight="1" s="127">
      <c r="A280" s="21" t="n">
        <v>45</v>
      </c>
      <c r="B280" s="21" t="inlineStr">
        <is>
          <t>服務</t>
        </is>
      </c>
      <c r="C280" s="21" t="n">
        <v>2025031423</v>
      </c>
      <c r="D280" s="21" t="n"/>
      <c r="E280" s="21" t="n"/>
      <c r="F280" s="21" t="n">
        <v>4739</v>
      </c>
      <c r="G280" s="21" t="inlineStr">
        <is>
          <t>淡水櫻花店</t>
        </is>
      </c>
      <c r="H280" s="21" t="inlineStr">
        <is>
          <t>新北市淡水區</t>
        </is>
      </c>
      <c r="I280" s="21" t="n"/>
      <c r="J280" s="21" t="n"/>
      <c r="K280" s="21" t="n"/>
      <c r="L280" s="21" t="n"/>
      <c r="M280" s="22" t="n"/>
      <c r="N280" s="21" t="n"/>
      <c r="O280" s="22" t="n"/>
      <c r="P280" s="23" t="n"/>
      <c r="Q280" s="21" t="inlineStr">
        <is>
          <t>THILF04739</t>
        </is>
      </c>
      <c r="R280" s="21" t="inlineStr">
        <is>
          <t>新北一</t>
        </is>
      </c>
      <c r="S280" s="21" t="inlineStr">
        <is>
          <t>吳宗鴻</t>
        </is>
      </c>
      <c r="T280" s="21" t="n">
        <v>1</v>
      </c>
      <c r="U280" s="21" t="inlineStr">
        <is>
          <t>已完工</t>
        </is>
      </c>
      <c r="V280" s="21" t="inlineStr">
        <is>
          <t>2025-03-11 14:40:53</t>
        </is>
      </c>
      <c r="W280" s="21" t="inlineStr">
        <is>
          <t>2025-03-11 13:55:00</t>
        </is>
      </c>
      <c r="X280" s="128" t="n">
        <v>45727.61111111111</v>
      </c>
      <c r="Y280" s="21" t="n"/>
      <c r="Z280" s="21" t="n">
        <v>0.8</v>
      </c>
      <c r="AA280" s="21" t="n"/>
      <c r="AB280" s="21" t="inlineStr">
        <is>
          <t>到場處理</t>
        </is>
      </c>
      <c r="AC280" s="23" t="inlineStr">
        <is>
          <t>PMQ1</t>
        </is>
      </c>
      <c r="AD280" s="21" t="inlineStr">
        <is>
          <t>O</t>
        </is>
      </c>
      <c r="AE280" s="21" t="n"/>
      <c r="AF280" s="21" t="n"/>
      <c r="AG280" s="21" t="n"/>
      <c r="AH280" s="21" t="n"/>
      <c r="AI280" s="21" t="n"/>
      <c r="AJ280" s="21" t="n"/>
      <c r="AK280" s="21" t="inlineStr">
        <is>
          <t>O</t>
        </is>
      </c>
      <c r="AL280" s="304">
        <f>DATEVALUE(TEXT(I280, "yyyy/mm/dd"))</f>
        <v/>
      </c>
      <c r="AM280" s="108">
        <f>DATEVALUE(TEXT(X280, "yyyy/mm/dd"))</f>
        <v/>
      </c>
    </row>
    <row r="281" ht="21.6" customHeight="1" s="127">
      <c r="A281" s="24" t="n">
        <v>46</v>
      </c>
      <c r="B281" s="24" t="inlineStr">
        <is>
          <t>服務</t>
        </is>
      </c>
      <c r="C281" s="24" t="n">
        <v>2025031429</v>
      </c>
      <c r="D281" s="24" t="n"/>
      <c r="E281" s="24" t="n"/>
      <c r="F281" s="24" t="n">
        <v>5080</v>
      </c>
      <c r="G281" s="24" t="inlineStr">
        <is>
          <t>三芝楓愛林</t>
        </is>
      </c>
      <c r="H281" s="24" t="inlineStr">
        <is>
          <t>新北市三芝區</t>
        </is>
      </c>
      <c r="I281" s="24" t="n"/>
      <c r="J281" s="24" t="n"/>
      <c r="K281" s="24" t="n"/>
      <c r="L281" s="24" t="n"/>
      <c r="M281" s="25" t="n"/>
      <c r="N281" s="24" t="n"/>
      <c r="O281" s="25" t="n"/>
      <c r="P281" s="26" t="n"/>
      <c r="Q281" s="24" t="inlineStr">
        <is>
          <t>THILF05080</t>
        </is>
      </c>
      <c r="R281" s="24" t="inlineStr">
        <is>
          <t>新北一</t>
        </is>
      </c>
      <c r="S281" s="24" t="inlineStr">
        <is>
          <t>吳宗鴻</t>
        </is>
      </c>
      <c r="T281" s="24" t="n">
        <v>1</v>
      </c>
      <c r="U281" s="24" t="inlineStr">
        <is>
          <t>已完工</t>
        </is>
      </c>
      <c r="V281" s="24" t="inlineStr">
        <is>
          <t>2025-03-11 15:06:36</t>
        </is>
      </c>
      <c r="W281" s="24" t="inlineStr">
        <is>
          <t>2025-03-11 14:45:00</t>
        </is>
      </c>
      <c r="X281" s="199" t="n">
        <v>45727.62916666667</v>
      </c>
      <c r="Y281" s="24" t="n"/>
      <c r="Z281" s="24" t="n">
        <v>0.4</v>
      </c>
      <c r="AA281" s="24" t="n"/>
      <c r="AB281" s="24" t="inlineStr">
        <is>
          <t>到場處理</t>
        </is>
      </c>
      <c r="AC281" s="26" t="inlineStr">
        <is>
          <t>PMQ1</t>
        </is>
      </c>
      <c r="AD281" s="24" t="inlineStr">
        <is>
          <t>O</t>
        </is>
      </c>
      <c r="AE281" s="24" t="n"/>
      <c r="AF281" s="24" t="n"/>
      <c r="AG281" s="24" t="n"/>
      <c r="AH281" s="24" t="n"/>
      <c r="AI281" s="24" t="n"/>
      <c r="AJ281" s="24" t="n"/>
      <c r="AK281" s="24" t="inlineStr">
        <is>
          <t>O</t>
        </is>
      </c>
      <c r="AL281" s="304">
        <f>DATEVALUE(TEXT(I281, "yyyy/mm/dd"))</f>
        <v/>
      </c>
      <c r="AM281" s="108">
        <f>DATEVALUE(TEXT(X281, "yyyy/mm/dd"))</f>
        <v/>
      </c>
    </row>
    <row r="282" ht="21.6" customHeight="1" s="127">
      <c r="A282" s="21" t="n">
        <v>47</v>
      </c>
      <c r="B282" s="21" t="inlineStr">
        <is>
          <t>服務</t>
        </is>
      </c>
      <c r="C282" s="21" t="n">
        <v>2025031430</v>
      </c>
      <c r="D282" s="21" t="n"/>
      <c r="E282" s="21" t="n"/>
      <c r="F282" s="21" t="n">
        <v>5080</v>
      </c>
      <c r="G282" s="21" t="inlineStr">
        <is>
          <t>三芝楓愛林</t>
        </is>
      </c>
      <c r="H282" s="21" t="inlineStr">
        <is>
          <t>新北市三芝區</t>
        </is>
      </c>
      <c r="I282" s="21" t="n"/>
      <c r="J282" s="21" t="n"/>
      <c r="K282" s="21" t="n"/>
      <c r="L282" s="21" t="n"/>
      <c r="M282" s="22" t="n"/>
      <c r="N282" s="21" t="n"/>
      <c r="O282" s="22" t="n"/>
      <c r="P282" s="23" t="n"/>
      <c r="Q282" s="21" t="inlineStr">
        <is>
          <t>THILF05080</t>
        </is>
      </c>
      <c r="R282" s="21" t="inlineStr">
        <is>
          <t>新北一</t>
        </is>
      </c>
      <c r="S282" s="21" t="inlineStr">
        <is>
          <t>吳宗鴻</t>
        </is>
      </c>
      <c r="T282" s="21" t="n">
        <v>1</v>
      </c>
      <c r="U282" s="21" t="inlineStr">
        <is>
          <t>已完工</t>
        </is>
      </c>
      <c r="V282" s="21" t="inlineStr">
        <is>
          <t>2025-03-11 15:07:35</t>
        </is>
      </c>
      <c r="W282" s="21" t="inlineStr">
        <is>
          <t>2025-03-11 14:45:00</t>
        </is>
      </c>
      <c r="X282" s="128" t="n">
        <v>45727.62916666667</v>
      </c>
      <c r="Y282" s="21" t="n"/>
      <c r="Z282" s="21" t="n">
        <v>0.4</v>
      </c>
      <c r="AA282" s="21" t="n"/>
      <c r="AB282" s="21" t="inlineStr">
        <is>
          <t>到場處理</t>
        </is>
      </c>
      <c r="AC282" s="23" t="inlineStr">
        <is>
          <t>PMQ1</t>
        </is>
      </c>
      <c r="AD282" s="21" t="inlineStr">
        <is>
          <t>O</t>
        </is>
      </c>
      <c r="AE282" s="21" t="n"/>
      <c r="AF282" s="21" t="n"/>
      <c r="AG282" s="21" t="n"/>
      <c r="AH282" s="21" t="n"/>
      <c r="AI282" s="21" t="n"/>
      <c r="AJ282" s="21" t="n"/>
      <c r="AK282" s="21" t="inlineStr">
        <is>
          <t>O</t>
        </is>
      </c>
      <c r="AL282" s="304">
        <f>DATEVALUE(TEXT(I282, "yyyy/mm/dd"))</f>
        <v/>
      </c>
      <c r="AM282" s="108">
        <f>DATEVALUE(TEXT(X282, "yyyy/mm/dd"))</f>
        <v/>
      </c>
    </row>
    <row r="283" ht="21.6" customHeight="1" s="127">
      <c r="A283" s="24" t="n">
        <v>48</v>
      </c>
      <c r="B283" s="24" t="inlineStr">
        <is>
          <t>服務</t>
        </is>
      </c>
      <c r="C283" s="24" t="n">
        <v>2025031512</v>
      </c>
      <c r="D283" s="24" t="n"/>
      <c r="E283" s="24" t="n"/>
      <c r="F283" s="24" t="inlineStr">
        <is>
          <t>L519</t>
        </is>
      </c>
      <c r="G283" s="24" t="inlineStr">
        <is>
          <t>車麗屋林口店</t>
        </is>
      </c>
      <c r="H283" s="24" t="inlineStr">
        <is>
          <t>新北市林口區</t>
        </is>
      </c>
      <c r="I283" s="24" t="n"/>
      <c r="J283" s="24" t="n"/>
      <c r="K283" s="24" t="n"/>
      <c r="L283" s="24" t="n"/>
      <c r="M283" s="25" t="n"/>
      <c r="N283" s="24" t="n"/>
      <c r="O283" s="25" t="n"/>
      <c r="P283" s="26" t="n"/>
      <c r="Q283" s="24" t="inlineStr">
        <is>
          <t>THILF0L519</t>
        </is>
      </c>
      <c r="R283" s="24" t="inlineStr">
        <is>
          <t>新北一</t>
        </is>
      </c>
      <c r="S283" s="24" t="inlineStr">
        <is>
          <t>湯家瑋</t>
        </is>
      </c>
      <c r="T283" s="24" t="n">
        <v>1</v>
      </c>
      <c r="U283" s="24" t="inlineStr">
        <is>
          <t>已完工</t>
        </is>
      </c>
      <c r="V283" s="24" t="inlineStr">
        <is>
          <t>2025-03-12 11:01:15</t>
        </is>
      </c>
      <c r="W283" s="24" t="inlineStr">
        <is>
          <t>2025-03-12 10:30:00</t>
        </is>
      </c>
      <c r="X283" s="199" t="n">
        <v>45728.45833333334</v>
      </c>
      <c r="Y283" s="24" t="n"/>
      <c r="Z283" s="24" t="n">
        <v>0.5</v>
      </c>
      <c r="AA283" s="24" t="n"/>
      <c r="AB283" s="24" t="inlineStr">
        <is>
          <t>到場處理</t>
        </is>
      </c>
      <c r="AC283" s="26" t="inlineStr">
        <is>
          <t>PMQ1</t>
        </is>
      </c>
      <c r="AD283" s="24" t="inlineStr">
        <is>
          <t>O</t>
        </is>
      </c>
      <c r="AE283" s="24" t="n"/>
      <c r="AF283" s="24" t="n"/>
      <c r="AG283" s="24" t="n"/>
      <c r="AH283" s="24" t="n"/>
      <c r="AI283" s="24" t="n"/>
      <c r="AJ283" s="24" t="n"/>
      <c r="AK283" s="24" t="inlineStr">
        <is>
          <t>O</t>
        </is>
      </c>
      <c r="AL283" s="304">
        <f>DATEVALUE(TEXT(I283, "yyyy/mm/dd"))</f>
        <v/>
      </c>
      <c r="AM283" s="108">
        <f>DATEVALUE(TEXT(X283, "yyyy/mm/dd"))</f>
        <v/>
      </c>
    </row>
    <row r="284" ht="21.6" customHeight="1" s="127">
      <c r="A284" s="21" t="n">
        <v>49</v>
      </c>
      <c r="B284" s="21" t="inlineStr">
        <is>
          <t>服務</t>
        </is>
      </c>
      <c r="C284" s="21" t="n">
        <v>2025031516</v>
      </c>
      <c r="D284" s="21" t="n"/>
      <c r="E284" s="21" t="n"/>
      <c r="F284" s="21" t="n">
        <v>4154</v>
      </c>
      <c r="G284" s="21" t="inlineStr">
        <is>
          <t>林口麗園店</t>
        </is>
      </c>
      <c r="H284" s="21" t="inlineStr">
        <is>
          <t>新北市林口區</t>
        </is>
      </c>
      <c r="I284" s="21" t="n"/>
      <c r="J284" s="21" t="n"/>
      <c r="K284" s="21" t="n"/>
      <c r="L284" s="21" t="n"/>
      <c r="M284" s="22" t="n"/>
      <c r="N284" s="21" t="n"/>
      <c r="O284" s="22" t="n"/>
      <c r="P284" s="23" t="n"/>
      <c r="Q284" s="21" t="inlineStr">
        <is>
          <t>THILF04154</t>
        </is>
      </c>
      <c r="R284" s="21" t="inlineStr">
        <is>
          <t>新北一</t>
        </is>
      </c>
      <c r="S284" s="21" t="inlineStr">
        <is>
          <t>湯家瑋</t>
        </is>
      </c>
      <c r="T284" s="21" t="n">
        <v>1</v>
      </c>
      <c r="U284" s="21" t="inlineStr">
        <is>
          <t>已完工</t>
        </is>
      </c>
      <c r="V284" s="21" t="inlineStr">
        <is>
          <t>2025-03-12 11:11:53</t>
        </is>
      </c>
      <c r="W284" s="21" t="inlineStr">
        <is>
          <t>2025-03-12 10:30:00</t>
        </is>
      </c>
      <c r="X284" s="128" t="n">
        <v>45728.45833333334</v>
      </c>
      <c r="Y284" s="21" t="n"/>
      <c r="Z284" s="21" t="n">
        <v>0.5</v>
      </c>
      <c r="AA284" s="21" t="n"/>
      <c r="AB284" s="21" t="inlineStr">
        <is>
          <t>到場處理</t>
        </is>
      </c>
      <c r="AC284" s="23" t="inlineStr">
        <is>
          <t>PMQ1</t>
        </is>
      </c>
      <c r="AD284" s="21" t="inlineStr">
        <is>
          <t>O</t>
        </is>
      </c>
      <c r="AE284" s="21" t="n"/>
      <c r="AF284" s="21" t="n"/>
      <c r="AG284" s="21" t="n"/>
      <c r="AH284" s="21" t="n"/>
      <c r="AI284" s="21" t="n"/>
      <c r="AJ284" s="21" t="n"/>
      <c r="AK284" s="21" t="inlineStr">
        <is>
          <t>O</t>
        </is>
      </c>
      <c r="AL284" s="304">
        <f>DATEVALUE(TEXT(I284, "yyyy/mm/dd"))</f>
        <v/>
      </c>
      <c r="AM284" s="108">
        <f>DATEVALUE(TEXT(X284, "yyyy/mm/dd"))</f>
        <v/>
      </c>
    </row>
    <row r="285" ht="21.6" customHeight="1" s="127">
      <c r="A285" s="24" t="n">
        <v>50</v>
      </c>
      <c r="B285" s="24" t="inlineStr">
        <is>
          <t>服務</t>
        </is>
      </c>
      <c r="C285" s="24" t="n">
        <v>2025031523</v>
      </c>
      <c r="D285" s="24" t="n"/>
      <c r="E285" s="24" t="n"/>
      <c r="F285" s="24" t="inlineStr">
        <is>
          <t>L551</t>
        </is>
      </c>
      <c r="G285" s="24" t="inlineStr">
        <is>
          <t>林口顧家店</t>
        </is>
      </c>
      <c r="H285" s="24" t="inlineStr">
        <is>
          <t>新北市林口區</t>
        </is>
      </c>
      <c r="I285" s="24" t="n"/>
      <c r="J285" s="24" t="n"/>
      <c r="K285" s="24" t="n"/>
      <c r="L285" s="24" t="n"/>
      <c r="M285" s="25" t="n"/>
      <c r="N285" s="24" t="n"/>
      <c r="O285" s="25" t="n"/>
      <c r="P285" s="26" t="n"/>
      <c r="Q285" s="24" t="inlineStr">
        <is>
          <t>THILF0L551</t>
        </is>
      </c>
      <c r="R285" s="24" t="inlineStr">
        <is>
          <t>新北一</t>
        </is>
      </c>
      <c r="S285" s="24" t="inlineStr">
        <is>
          <t>湯家瑋</t>
        </is>
      </c>
      <c r="T285" s="24" t="n">
        <v>1</v>
      </c>
      <c r="U285" s="24" t="inlineStr">
        <is>
          <t>已完工</t>
        </is>
      </c>
      <c r="V285" s="24" t="inlineStr">
        <is>
          <t>2025-03-12 11:21:46</t>
        </is>
      </c>
      <c r="W285" s="24" t="inlineStr">
        <is>
          <t>2025-03-12 11:00:00</t>
        </is>
      </c>
      <c r="X285" s="199" t="n">
        <v>45728.47222222222</v>
      </c>
      <c r="Y285" s="24" t="n"/>
      <c r="Z285" s="24" t="n">
        <v>0.3</v>
      </c>
      <c r="AA285" s="24" t="n"/>
      <c r="AB285" s="24" t="inlineStr">
        <is>
          <t>到場處理</t>
        </is>
      </c>
      <c r="AC285" s="26" t="inlineStr">
        <is>
          <t>PMQ1</t>
        </is>
      </c>
      <c r="AD285" s="24" t="inlineStr">
        <is>
          <t>O</t>
        </is>
      </c>
      <c r="AE285" s="24" t="n"/>
      <c r="AF285" s="24" t="n"/>
      <c r="AG285" s="24" t="n"/>
      <c r="AH285" s="24" t="n"/>
      <c r="AI285" s="24" t="n"/>
      <c r="AJ285" s="24" t="n"/>
      <c r="AK285" s="24" t="inlineStr">
        <is>
          <t>O</t>
        </is>
      </c>
      <c r="AL285" s="304">
        <f>DATEVALUE(TEXT(I285, "yyyy/mm/dd"))</f>
        <v/>
      </c>
      <c r="AM285" s="108">
        <f>DATEVALUE(TEXT(X285, "yyyy/mm/dd"))</f>
        <v/>
      </c>
    </row>
    <row r="286" ht="21.6" customHeight="1" s="127">
      <c r="A286" s="21" t="n">
        <v>51</v>
      </c>
      <c r="B286" s="21" t="inlineStr">
        <is>
          <t>服務</t>
        </is>
      </c>
      <c r="C286" s="21" t="n">
        <v>2025031530</v>
      </c>
      <c r="D286" s="21" t="n"/>
      <c r="E286" s="21" t="n"/>
      <c r="F286" s="21" t="n">
        <v>4483</v>
      </c>
      <c r="G286" s="21" t="inlineStr">
        <is>
          <t>林口築夢店</t>
        </is>
      </c>
      <c r="H286" s="21" t="inlineStr">
        <is>
          <t>新北市林口區</t>
        </is>
      </c>
      <c r="I286" s="21" t="n"/>
      <c r="J286" s="21" t="n"/>
      <c r="K286" s="21" t="n"/>
      <c r="L286" s="21" t="n"/>
      <c r="M286" s="22" t="n"/>
      <c r="N286" s="21" t="n"/>
      <c r="O286" s="22" t="n"/>
      <c r="P286" s="23" t="n"/>
      <c r="Q286" s="21" t="inlineStr">
        <is>
          <t>THILF04483</t>
        </is>
      </c>
      <c r="R286" s="21" t="inlineStr">
        <is>
          <t>新北一</t>
        </is>
      </c>
      <c r="S286" s="21" t="inlineStr">
        <is>
          <t>湯家瑋</t>
        </is>
      </c>
      <c r="T286" s="21" t="n">
        <v>1</v>
      </c>
      <c r="U286" s="21" t="inlineStr">
        <is>
          <t>已完工</t>
        </is>
      </c>
      <c r="V286" s="21" t="inlineStr">
        <is>
          <t>2025-03-12 11:57:38</t>
        </is>
      </c>
      <c r="W286" s="21" t="inlineStr">
        <is>
          <t>2025-03-12 11:30:00</t>
        </is>
      </c>
      <c r="X286" s="128" t="n">
        <v>45728.5</v>
      </c>
      <c r="Y286" s="21" t="n"/>
      <c r="Z286" s="21" t="n">
        <v>0.5</v>
      </c>
      <c r="AA286" s="21" t="n"/>
      <c r="AB286" s="21" t="inlineStr">
        <is>
          <t>到場處理</t>
        </is>
      </c>
      <c r="AC286" s="23" t="inlineStr">
        <is>
          <t>PMQ1</t>
        </is>
      </c>
      <c r="AD286" s="21" t="inlineStr">
        <is>
          <t>O</t>
        </is>
      </c>
      <c r="AE286" s="21" t="n"/>
      <c r="AF286" s="21" t="n"/>
      <c r="AG286" s="21" t="n"/>
      <c r="AH286" s="21" t="n"/>
      <c r="AI286" s="21" t="n"/>
      <c r="AJ286" s="21" t="n"/>
      <c r="AK286" s="21" t="inlineStr">
        <is>
          <t>O</t>
        </is>
      </c>
      <c r="AL286" s="304">
        <f>DATEVALUE(TEXT(I286, "yyyy/mm/dd"))</f>
        <v/>
      </c>
      <c r="AM286" s="108">
        <f>DATEVALUE(TEXT(X286, "yyyy/mm/dd"))</f>
        <v/>
      </c>
    </row>
    <row r="287" ht="21.6" customHeight="1" s="127">
      <c r="A287" s="24" t="n">
        <v>52</v>
      </c>
      <c r="B287" s="24" t="inlineStr">
        <is>
          <t>服務</t>
        </is>
      </c>
      <c r="C287" s="24" t="n">
        <v>2025031532</v>
      </c>
      <c r="D287" s="24" t="n"/>
      <c r="E287" s="24" t="n"/>
      <c r="F287" s="24" t="n">
        <v>2221</v>
      </c>
      <c r="G287" s="24" t="inlineStr">
        <is>
          <t>板橋雙十店</t>
        </is>
      </c>
      <c r="H287" s="24" t="inlineStr">
        <is>
          <t>新北市板橋區</t>
        </is>
      </c>
      <c r="I287" s="24" t="n"/>
      <c r="J287" s="24" t="n"/>
      <c r="K287" s="24" t="n"/>
      <c r="L287" s="24" t="n"/>
      <c r="M287" s="25" t="n"/>
      <c r="N287" s="24" t="n"/>
      <c r="O287" s="25" t="n"/>
      <c r="P287" s="26" t="n"/>
      <c r="Q287" s="24" t="inlineStr">
        <is>
          <t>THILF02221</t>
        </is>
      </c>
      <c r="R287" s="24" t="inlineStr">
        <is>
          <t>新北一</t>
        </is>
      </c>
      <c r="S287" s="24" t="inlineStr">
        <is>
          <t>狄澤洋</t>
        </is>
      </c>
      <c r="T287" s="24" t="n">
        <v>1</v>
      </c>
      <c r="U287" s="24" t="inlineStr">
        <is>
          <t>已完工</t>
        </is>
      </c>
      <c r="V287" s="24" t="inlineStr">
        <is>
          <t>2025-03-12 12:00:36</t>
        </is>
      </c>
      <c r="W287" s="24" t="inlineStr">
        <is>
          <t>2025-03-12 11:41:00</t>
        </is>
      </c>
      <c r="X287" s="199" t="n">
        <v>45728.49861111111</v>
      </c>
      <c r="Y287" s="24" t="n"/>
      <c r="Z287" s="24" t="n">
        <v>0.3</v>
      </c>
      <c r="AA287" s="24" t="n"/>
      <c r="AB287" s="24" t="inlineStr">
        <is>
          <t>到場處理</t>
        </is>
      </c>
      <c r="AC287" s="26" t="inlineStr">
        <is>
          <t>PMQ1</t>
        </is>
      </c>
      <c r="AD287" s="24" t="inlineStr">
        <is>
          <t>O</t>
        </is>
      </c>
      <c r="AE287" s="24" t="n"/>
      <c r="AF287" s="24" t="n"/>
      <c r="AG287" s="24" t="n"/>
      <c r="AH287" s="24" t="n"/>
      <c r="AI287" s="24" t="n"/>
      <c r="AJ287" s="24" t="n"/>
      <c r="AK287" s="24" t="inlineStr">
        <is>
          <t>O</t>
        </is>
      </c>
      <c r="AL287" s="304">
        <f>DATEVALUE(TEXT(I287, "yyyy/mm/dd"))</f>
        <v/>
      </c>
      <c r="AM287" s="108">
        <f>DATEVALUE(TEXT(X287, "yyyy/mm/dd"))</f>
        <v/>
      </c>
    </row>
    <row r="288" ht="21.6" customHeight="1" s="127">
      <c r="A288" s="21" t="n">
        <v>53</v>
      </c>
      <c r="B288" s="21" t="inlineStr">
        <is>
          <t>服務</t>
        </is>
      </c>
      <c r="C288" s="21" t="n">
        <v>2025031533</v>
      </c>
      <c r="D288" s="21" t="n"/>
      <c r="E288" s="21" t="n"/>
      <c r="F288" s="21" t="n">
        <v>2221</v>
      </c>
      <c r="G288" s="21" t="inlineStr">
        <is>
          <t>板橋雙十店</t>
        </is>
      </c>
      <c r="H288" s="21" t="inlineStr">
        <is>
          <t>新北市板橋區</t>
        </is>
      </c>
      <c r="I288" s="21" t="n"/>
      <c r="J288" s="21" t="n"/>
      <c r="K288" s="21" t="n"/>
      <c r="L288" s="21" t="n"/>
      <c r="M288" s="22" t="n"/>
      <c r="N288" s="21" t="n"/>
      <c r="O288" s="22" t="n"/>
      <c r="P288" s="23" t="n"/>
      <c r="Q288" s="21" t="inlineStr">
        <is>
          <t>THILF02221</t>
        </is>
      </c>
      <c r="R288" s="21" t="inlineStr">
        <is>
          <t>新北一</t>
        </is>
      </c>
      <c r="S288" s="21" t="inlineStr">
        <is>
          <t>狄澤洋</t>
        </is>
      </c>
      <c r="T288" s="21" t="n">
        <v>1</v>
      </c>
      <c r="U288" s="21" t="inlineStr">
        <is>
          <t>已完工</t>
        </is>
      </c>
      <c r="V288" s="21" t="inlineStr">
        <is>
          <t>2025-03-12 12:21:13</t>
        </is>
      </c>
      <c r="W288" s="21" t="inlineStr">
        <is>
          <t>2025-03-12 11:59:00</t>
        </is>
      </c>
      <c r="X288" s="128" t="n">
        <v>45728.5125</v>
      </c>
      <c r="Y288" s="21" t="n"/>
      <c r="Z288" s="21" t="n">
        <v>0.3</v>
      </c>
      <c r="AA288" s="21" t="n"/>
      <c r="AB288" s="21" t="inlineStr">
        <is>
          <t>到場處理</t>
        </is>
      </c>
      <c r="AC288" s="23" t="inlineStr">
        <is>
          <t>PMQ1</t>
        </is>
      </c>
      <c r="AD288" s="21" t="inlineStr">
        <is>
          <t>O</t>
        </is>
      </c>
      <c r="AE288" s="21" t="n"/>
      <c r="AF288" s="21" t="n"/>
      <c r="AG288" s="21" t="n"/>
      <c r="AH288" s="21" t="n"/>
      <c r="AI288" s="21" t="n"/>
      <c r="AJ288" s="21" t="n"/>
      <c r="AK288" s="21" t="inlineStr">
        <is>
          <t>O</t>
        </is>
      </c>
      <c r="AL288" s="304">
        <f>DATEVALUE(TEXT(I288, "yyyy/mm/dd"))</f>
        <v/>
      </c>
      <c r="AM288" s="108">
        <f>DATEVALUE(TEXT(X288, "yyyy/mm/dd"))</f>
        <v/>
      </c>
    </row>
    <row r="289" ht="21.6" customHeight="1" s="127">
      <c r="A289" s="24" t="n">
        <v>54</v>
      </c>
      <c r="B289" s="24" t="inlineStr">
        <is>
          <t>服務</t>
        </is>
      </c>
      <c r="C289" s="24" t="n">
        <v>2025031535</v>
      </c>
      <c r="D289" s="24" t="n"/>
      <c r="E289" s="24" t="n"/>
      <c r="F289" s="24" t="n">
        <v>2746</v>
      </c>
      <c r="G289" s="24" t="inlineStr">
        <is>
          <t>北縣板嘉店</t>
        </is>
      </c>
      <c r="H289" s="24" t="inlineStr">
        <is>
          <t>新北市板橋區</t>
        </is>
      </c>
      <c r="I289" s="24" t="n"/>
      <c r="J289" s="24" t="n"/>
      <c r="K289" s="24" t="n"/>
      <c r="L289" s="24" t="n"/>
      <c r="M289" s="25" t="n"/>
      <c r="N289" s="24" t="n"/>
      <c r="O289" s="25" t="n"/>
      <c r="P289" s="26" t="n"/>
      <c r="Q289" s="24" t="inlineStr">
        <is>
          <t>THILF02746</t>
        </is>
      </c>
      <c r="R289" s="24" t="inlineStr">
        <is>
          <t>新北一</t>
        </is>
      </c>
      <c r="S289" s="24" t="inlineStr">
        <is>
          <t>狄澤洋</t>
        </is>
      </c>
      <c r="T289" s="24" t="n">
        <v>1</v>
      </c>
      <c r="U289" s="24" t="inlineStr">
        <is>
          <t>已完工</t>
        </is>
      </c>
      <c r="V289" s="24" t="inlineStr">
        <is>
          <t>2025-03-12 12:26:17</t>
        </is>
      </c>
      <c r="W289" s="24" t="inlineStr">
        <is>
          <t>2025-03-12 12:10:00</t>
        </is>
      </c>
      <c r="X289" s="199" t="n">
        <v>45728.51736111111</v>
      </c>
      <c r="Y289" s="24" t="n"/>
      <c r="Z289" s="24" t="n">
        <v>0.3</v>
      </c>
      <c r="AA289" s="24" t="n"/>
      <c r="AB289" s="24" t="inlineStr">
        <is>
          <t>到場處理</t>
        </is>
      </c>
      <c r="AC289" s="26" t="inlineStr">
        <is>
          <t>PMQ1</t>
        </is>
      </c>
      <c r="AD289" s="24" t="inlineStr">
        <is>
          <t>O</t>
        </is>
      </c>
      <c r="AE289" s="24" t="n"/>
      <c r="AF289" s="24" t="n"/>
      <c r="AG289" s="24" t="n"/>
      <c r="AH289" s="24" t="n"/>
      <c r="AI289" s="24" t="n"/>
      <c r="AJ289" s="24" t="n"/>
      <c r="AK289" s="24" t="inlineStr">
        <is>
          <t>O</t>
        </is>
      </c>
      <c r="AL289" s="304">
        <f>DATEVALUE(TEXT(I289, "yyyy/mm/dd"))</f>
        <v/>
      </c>
      <c r="AM289" s="108">
        <f>DATEVALUE(TEXT(X289, "yyyy/mm/dd"))</f>
        <v/>
      </c>
    </row>
    <row r="290" ht="21.6" customHeight="1" s="127">
      <c r="A290" s="21" t="n">
        <v>55</v>
      </c>
      <c r="B290" s="21" t="inlineStr">
        <is>
          <t>服務</t>
        </is>
      </c>
      <c r="C290" s="21" t="n">
        <v>2025031599</v>
      </c>
      <c r="D290" s="21" t="n"/>
      <c r="E290" s="21" t="n"/>
      <c r="F290" s="21" t="n">
        <v>3243</v>
      </c>
      <c r="G290" s="21" t="inlineStr">
        <is>
          <t>北縣醒吾店</t>
        </is>
      </c>
      <c r="H290" s="21" t="inlineStr">
        <is>
          <t>新北市林口區</t>
        </is>
      </c>
      <c r="I290" s="21" t="n"/>
      <c r="J290" s="21" t="n"/>
      <c r="K290" s="21" t="n"/>
      <c r="L290" s="21" t="n"/>
      <c r="M290" s="22" t="n"/>
      <c r="N290" s="21" t="n"/>
      <c r="O290" s="22" t="n"/>
      <c r="P290" s="23" t="n"/>
      <c r="Q290" s="21" t="inlineStr">
        <is>
          <t>THILF03243</t>
        </is>
      </c>
      <c r="R290" s="21" t="inlineStr">
        <is>
          <t>新北一</t>
        </is>
      </c>
      <c r="S290" s="21" t="inlineStr">
        <is>
          <t>湯家瑋</t>
        </is>
      </c>
      <c r="T290" s="21" t="n">
        <v>1</v>
      </c>
      <c r="U290" s="21" t="inlineStr">
        <is>
          <t>已完工</t>
        </is>
      </c>
      <c r="V290" s="21" t="inlineStr">
        <is>
          <t>2025-03-12 13:33:50</t>
        </is>
      </c>
      <c r="W290" s="21" t="inlineStr">
        <is>
          <t>2025-03-12 13:00:00</t>
        </is>
      </c>
      <c r="X290" s="128" t="n">
        <v>45728.5625</v>
      </c>
      <c r="Y290" s="21" t="n"/>
      <c r="Z290" s="21" t="n">
        <v>0.5</v>
      </c>
      <c r="AA290" s="21" t="n"/>
      <c r="AB290" s="21" t="inlineStr">
        <is>
          <t>到場處理</t>
        </is>
      </c>
      <c r="AC290" s="23" t="inlineStr">
        <is>
          <t>PMQ1</t>
        </is>
      </c>
      <c r="AD290" s="21" t="inlineStr">
        <is>
          <t>O</t>
        </is>
      </c>
      <c r="AE290" s="21" t="n"/>
      <c r="AF290" s="21" t="n"/>
      <c r="AG290" s="21" t="n"/>
      <c r="AH290" s="21" t="n"/>
      <c r="AI290" s="21" t="n"/>
      <c r="AJ290" s="21" t="n"/>
      <c r="AK290" s="21" t="inlineStr">
        <is>
          <t>O</t>
        </is>
      </c>
      <c r="AL290" s="304">
        <f>DATEVALUE(TEXT(I290, "yyyy/mm/dd"))</f>
        <v/>
      </c>
      <c r="AM290" s="108">
        <f>DATEVALUE(TEXT(X290, "yyyy/mm/dd"))</f>
        <v/>
      </c>
    </row>
    <row r="291" ht="21.6" customHeight="1" s="127">
      <c r="A291" s="24" t="n">
        <v>56</v>
      </c>
      <c r="B291" s="24" t="inlineStr">
        <is>
          <t>服務</t>
        </is>
      </c>
      <c r="C291" s="24" t="n">
        <v>2025031606</v>
      </c>
      <c r="D291" s="24" t="n"/>
      <c r="E291" s="24" t="n"/>
      <c r="F291" s="24" t="n">
        <v>3137</v>
      </c>
      <c r="G291" s="24" t="inlineStr">
        <is>
          <t>北縣黎明店</t>
        </is>
      </c>
      <c r="H291" s="24" t="inlineStr">
        <is>
          <t>新北市泰山區</t>
        </is>
      </c>
      <c r="I291" s="24" t="n"/>
      <c r="J291" s="24" t="n"/>
      <c r="K291" s="24" t="n"/>
      <c r="L291" s="24" t="n"/>
      <c r="M291" s="25" t="n"/>
      <c r="N291" s="24" t="n"/>
      <c r="O291" s="25" t="n"/>
      <c r="P291" s="26" t="n"/>
      <c r="Q291" s="24" t="inlineStr">
        <is>
          <t>THILF03137</t>
        </is>
      </c>
      <c r="R291" s="24" t="inlineStr">
        <is>
          <t>新北一</t>
        </is>
      </c>
      <c r="S291" s="24" t="inlineStr">
        <is>
          <t>湯家瑋</t>
        </is>
      </c>
      <c r="T291" s="24" t="n">
        <v>1</v>
      </c>
      <c r="U291" s="24" t="inlineStr">
        <is>
          <t>已完工</t>
        </is>
      </c>
      <c r="V291" s="24" t="inlineStr">
        <is>
          <t>2025-03-12 13:55:13</t>
        </is>
      </c>
      <c r="W291" s="24" t="inlineStr">
        <is>
          <t>2025-03-12 13:30:00</t>
        </is>
      </c>
      <c r="X291" s="199" t="n">
        <v>45728.58333333334</v>
      </c>
      <c r="Y291" s="24" t="n"/>
      <c r="Z291" s="24" t="n">
        <v>0.5</v>
      </c>
      <c r="AA291" s="24" t="n"/>
      <c r="AB291" s="24" t="inlineStr">
        <is>
          <t>到場處理</t>
        </is>
      </c>
      <c r="AC291" s="26" t="inlineStr">
        <is>
          <t>PMQ1</t>
        </is>
      </c>
      <c r="AD291" s="24" t="inlineStr">
        <is>
          <t>O</t>
        </is>
      </c>
      <c r="AE291" s="24" t="n"/>
      <c r="AF291" s="24" t="n"/>
      <c r="AG291" s="24" t="n"/>
      <c r="AH291" s="24" t="n"/>
      <c r="AI291" s="24" t="n"/>
      <c r="AJ291" s="24" t="n"/>
      <c r="AK291" s="24" t="inlineStr">
        <is>
          <t>O</t>
        </is>
      </c>
      <c r="AL291" s="304">
        <f>DATEVALUE(TEXT(I291, "yyyy/mm/dd"))</f>
        <v/>
      </c>
      <c r="AM291" s="108">
        <f>DATEVALUE(TEXT(X291, "yyyy/mm/dd"))</f>
        <v/>
      </c>
    </row>
    <row r="292" ht="21.6" customHeight="1" s="127">
      <c r="A292" s="21" t="n">
        <v>57</v>
      </c>
      <c r="B292" s="21" t="inlineStr">
        <is>
          <t>維修</t>
        </is>
      </c>
      <c r="C292" s="21" t="n">
        <v>2025031677</v>
      </c>
      <c r="D292" s="21" t="inlineStr">
        <is>
          <t>E4083114031201</t>
        </is>
      </c>
      <c r="E292" s="21" t="inlineStr">
        <is>
          <t>一般件</t>
        </is>
      </c>
      <c r="F292" s="21" t="n">
        <v>4083</v>
      </c>
      <c r="G292" s="21" t="inlineStr">
        <is>
          <t>三重中央南</t>
        </is>
      </c>
      <c r="H292" s="21" t="inlineStr">
        <is>
          <t>新北市三重區</t>
        </is>
      </c>
      <c r="I292" s="21" t="inlineStr">
        <is>
          <t>2025-03-12 19:15:39</t>
        </is>
      </c>
      <c r="J292" s="21" t="inlineStr">
        <is>
          <t>星期三</t>
        </is>
      </c>
      <c r="K292" s="21" t="inlineStr">
        <is>
          <t>夜間</t>
        </is>
      </c>
      <c r="L292" s="21" t="inlineStr">
        <is>
          <t>HLF2</t>
        </is>
      </c>
      <c r="M292" s="22" t="inlineStr">
        <is>
          <t>HL-CCD掃描器(TM)</t>
        </is>
      </c>
      <c r="N292" s="21" t="inlineStr">
        <is>
          <t>F201</t>
        </is>
      </c>
      <c r="O292" s="22" t="inlineStr">
        <is>
          <t>掃描無反應或感應不良</t>
        </is>
      </c>
      <c r="P292" s="23" t="inlineStr">
        <is>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is>
      </c>
      <c r="Q292" s="21" t="inlineStr">
        <is>
          <t>THILF04083</t>
        </is>
      </c>
      <c r="R292" s="21" t="inlineStr">
        <is>
          <t>新北一</t>
        </is>
      </c>
      <c r="S292" s="21" t="inlineStr">
        <is>
          <t>吳宗鴻</t>
        </is>
      </c>
      <c r="T292" s="21" t="n">
        <v>1</v>
      </c>
      <c r="U292" s="21" t="inlineStr">
        <is>
          <t>已完工</t>
        </is>
      </c>
      <c r="V292" s="21" t="inlineStr">
        <is>
          <t>2025-03-12 19:43:51</t>
        </is>
      </c>
      <c r="W292" s="21" t="inlineStr">
        <is>
          <t>2025-03-13 10:00:00</t>
        </is>
      </c>
      <c r="X292" s="128" t="n">
        <v>45729.44930555556</v>
      </c>
      <c r="Y292" s="21" t="inlineStr">
        <is>
          <t>2025-03-13 23:43:00</t>
        </is>
      </c>
      <c r="Z292" s="21" t="n">
        <v>0.8</v>
      </c>
      <c r="AA292" s="21" t="n"/>
      <c r="AB292" s="21" t="inlineStr">
        <is>
          <t>到場處理</t>
        </is>
      </c>
      <c r="AC292" s="23" t="inlineStr">
        <is>
          <t>更換備機 掃描槍
換下8119008458
換上8119012743</t>
        </is>
      </c>
      <c r="AD292" s="21" t="n"/>
      <c r="AE292" s="21" t="n"/>
      <c r="AF292" s="21" t="n"/>
      <c r="AG292" s="21" t="n"/>
      <c r="AH292" s="21" t="n"/>
      <c r="AI292" s="21" t="n"/>
      <c r="AJ292" s="21" t="n"/>
      <c r="AK292" s="21" t="inlineStr">
        <is>
          <t>O</t>
        </is>
      </c>
      <c r="AL292" s="304">
        <f>DATEVALUE(TEXT(I292, "yyyy/mm/dd"))</f>
        <v/>
      </c>
      <c r="AM292" s="108">
        <f>DATEVALUE(TEXT(X292, "yyyy/mm/dd"))</f>
        <v/>
      </c>
    </row>
    <row r="293" ht="21.6" customHeight="1" s="127">
      <c r="A293" s="24" t="n">
        <v>58</v>
      </c>
      <c r="B293" s="24" t="inlineStr">
        <is>
          <t>維修</t>
        </is>
      </c>
      <c r="C293" s="24" t="n">
        <v>2025031678</v>
      </c>
      <c r="D293" s="24" t="inlineStr">
        <is>
          <t>14083114031201</t>
        </is>
      </c>
      <c r="E293" s="24" t="inlineStr">
        <is>
          <t>一般件</t>
        </is>
      </c>
      <c r="F293" s="24" t="n">
        <v>4083</v>
      </c>
      <c r="G293" s="24" t="inlineStr">
        <is>
          <t>三重中央南</t>
        </is>
      </c>
      <c r="H293" s="24" t="inlineStr">
        <is>
          <t>新北市三重區</t>
        </is>
      </c>
      <c r="I293" s="24" t="inlineStr">
        <is>
          <t>2025-03-12 19:44:03</t>
        </is>
      </c>
      <c r="J293" s="24" t="inlineStr">
        <is>
          <t>星期三</t>
        </is>
      </c>
      <c r="K293" s="24" t="inlineStr">
        <is>
          <t>夜間</t>
        </is>
      </c>
      <c r="L293" s="24" t="inlineStr">
        <is>
          <t>HLF2</t>
        </is>
      </c>
      <c r="M293" s="25" t="inlineStr">
        <is>
          <t>HL-CCD掃描器(TM)</t>
        </is>
      </c>
      <c r="N293" s="24" t="inlineStr">
        <is>
          <t>F201</t>
        </is>
      </c>
      <c r="O293" s="25" t="inlineStr">
        <is>
          <t>掃描無反應或感應不良</t>
        </is>
      </c>
      <c r="P293" s="26" t="inlineStr">
        <is>
          <t>門市反應TM2 CCD掃描器(HC56II-TR)刷讀店內商品都感應不良或代收收據，有亮燈有嗶聲，已嘗試執行掃描器校正但第六段條碼怎麼刷都掃不到..請台芝到店協助</t>
        </is>
      </c>
      <c r="Q293" s="24" t="inlineStr">
        <is>
          <t>THILF04083</t>
        </is>
      </c>
      <c r="R293" s="24" t="inlineStr">
        <is>
          <t>新北一</t>
        </is>
      </c>
      <c r="S293" s="24" t="inlineStr">
        <is>
          <t>吳宗鴻</t>
        </is>
      </c>
      <c r="T293" s="24" t="n">
        <v>1</v>
      </c>
      <c r="U293" s="24" t="inlineStr">
        <is>
          <t>已完工</t>
        </is>
      </c>
      <c r="V293" s="24" t="inlineStr">
        <is>
          <t>2025-03-12 19:44:26</t>
        </is>
      </c>
      <c r="W293" s="24" t="inlineStr">
        <is>
          <t>2025-03-13 10:00:00</t>
        </is>
      </c>
      <c r="X293" s="199" t="n">
        <v>45729.44791666666</v>
      </c>
      <c r="Y293" s="24" t="inlineStr">
        <is>
          <t>2025-03-13 23:44:00</t>
        </is>
      </c>
      <c r="Z293" s="24" t="n">
        <v>0.8</v>
      </c>
      <c r="AA293" s="24" t="n"/>
      <c r="AB293" s="24" t="inlineStr">
        <is>
          <t>到場處理</t>
        </is>
      </c>
      <c r="AC293" s="26" t="inlineStr">
        <is>
          <t>更換備機 掃描槍
換下8119008717
換上8119012741</t>
        </is>
      </c>
      <c r="AD293" s="24" t="n"/>
      <c r="AE293" s="24" t="n"/>
      <c r="AF293" s="24" t="n"/>
      <c r="AG293" s="24" t="n"/>
      <c r="AH293" s="24" t="n"/>
      <c r="AI293" s="24" t="n"/>
      <c r="AJ293" s="24" t="n"/>
      <c r="AK293" s="24" t="inlineStr">
        <is>
          <t>O</t>
        </is>
      </c>
      <c r="AL293" s="304">
        <f>DATEVALUE(TEXT(I293, "yyyy/mm/dd"))</f>
        <v/>
      </c>
      <c r="AM293" s="108">
        <f>DATEVALUE(TEXT(X293, "yyyy/mm/dd"))</f>
        <v/>
      </c>
    </row>
    <row r="294" ht="21.6" customHeight="1" s="127">
      <c r="A294" s="21" t="n">
        <v>59</v>
      </c>
      <c r="B294" s="21" t="inlineStr">
        <is>
          <t>維修</t>
        </is>
      </c>
      <c r="C294" s="21" t="n">
        <v>2025031715</v>
      </c>
      <c r="D294" s="21" t="inlineStr">
        <is>
          <t>12935114031301</t>
        </is>
      </c>
      <c r="E294" s="21" t="inlineStr">
        <is>
          <t>一般件</t>
        </is>
      </c>
      <c r="F294" s="21" t="n">
        <v>2935</v>
      </c>
      <c r="G294" s="21" t="inlineStr">
        <is>
          <t>三重夜市口</t>
        </is>
      </c>
      <c r="H294" s="21" t="inlineStr">
        <is>
          <t>新北市三重區</t>
        </is>
      </c>
      <c r="I294" s="21" t="inlineStr">
        <is>
          <t>2025-03-13 13:13:17</t>
        </is>
      </c>
      <c r="J294" s="21" t="inlineStr">
        <is>
          <t>星期四</t>
        </is>
      </c>
      <c r="K294" s="21" t="inlineStr">
        <is>
          <t>下午</t>
        </is>
      </c>
      <c r="L294" s="21" t="inlineStr">
        <is>
          <t>HL58</t>
        </is>
      </c>
      <c r="M294" s="22" t="inlineStr">
        <is>
          <t>HL-LIFE-ET主機</t>
        </is>
      </c>
      <c r="N294" s="21" t="n">
        <v>5804</v>
      </c>
      <c r="O294" s="22" t="inlineStr">
        <is>
          <t>無法連線</t>
        </is>
      </c>
      <c r="P294" s="23" t="inlineStr">
        <is>
          <t>門市反應MMK四代機卡在藍色WINDOWS視窗畫面，旁邊有出現網路設定介面，PING60不通，已有引導門市點選重新設定&gt;偵測網路後出現網路異常，請台芝到店協助</t>
        </is>
      </c>
      <c r="Q294" s="21" t="inlineStr">
        <is>
          <t>THILF02935</t>
        </is>
      </c>
      <c r="R294" s="21" t="inlineStr">
        <is>
          <t>新北一</t>
        </is>
      </c>
      <c r="S294" s="21" t="inlineStr">
        <is>
          <t>吳宗鴻</t>
        </is>
      </c>
      <c r="T294" s="21" t="n">
        <v>1</v>
      </c>
      <c r="U294" s="21" t="inlineStr">
        <is>
          <t>已完工</t>
        </is>
      </c>
      <c r="V294" s="21" t="inlineStr">
        <is>
          <t>2025-03-13 13:35:23</t>
        </is>
      </c>
      <c r="W294" s="21" t="inlineStr">
        <is>
          <t>2025-03-13 15:27:00</t>
        </is>
      </c>
      <c r="X294" s="128" t="n">
        <v>45729.66458333333</v>
      </c>
      <c r="Y294" s="21" t="inlineStr">
        <is>
          <t>2025-03-14 17:35:00</t>
        </is>
      </c>
      <c r="Z294" s="21" t="n">
        <v>0.5</v>
      </c>
      <c r="AA294" s="21" t="n"/>
      <c r="AB294" s="21" t="inlineStr">
        <is>
          <t>到場處理</t>
        </is>
      </c>
      <c r="AC294" s="23" t="inlineStr">
        <is>
          <t>網路重新連線，測試正常，請店家在觀察</t>
        </is>
      </c>
      <c r="AD294" s="21" t="n"/>
      <c r="AE294" s="21" t="n"/>
      <c r="AF294" s="21" t="n"/>
      <c r="AG294" s="21" t="n"/>
      <c r="AH294" s="21" t="n"/>
      <c r="AI294" s="21" t="n"/>
      <c r="AJ294" s="21" t="n"/>
      <c r="AK294" s="21" t="inlineStr">
        <is>
          <t>O</t>
        </is>
      </c>
      <c r="AL294" s="304">
        <f>DATEVALUE(TEXT(I294, "yyyy/mm/dd"))</f>
        <v/>
      </c>
      <c r="AM294" s="108">
        <f>DATEVALUE(TEXT(X294, "yyyy/mm/dd"))</f>
        <v/>
      </c>
    </row>
    <row r="295" ht="21.6" customHeight="1" s="127">
      <c r="A295" s="24" t="n">
        <v>60</v>
      </c>
      <c r="B295" s="24" t="inlineStr">
        <is>
          <t>維修</t>
        </is>
      </c>
      <c r="C295" s="24" t="n">
        <v>2025031726</v>
      </c>
      <c r="D295" s="24" t="inlineStr">
        <is>
          <t>1D072114031302</t>
        </is>
      </c>
      <c r="E295" s="24" t="inlineStr">
        <is>
          <t>一般件</t>
        </is>
      </c>
      <c r="F295" s="24" t="inlineStr">
        <is>
          <t>D072</t>
        </is>
      </c>
      <c r="G295" s="24" t="inlineStr">
        <is>
          <t>北縣僑福店</t>
        </is>
      </c>
      <c r="H295" s="24" t="inlineStr">
        <is>
          <t>新北市板橋區</t>
        </is>
      </c>
      <c r="I295" s="24" t="inlineStr">
        <is>
          <t>2025-03-13 14:40:56</t>
        </is>
      </c>
      <c r="J295" s="24" t="inlineStr">
        <is>
          <t>星期四</t>
        </is>
      </c>
      <c r="K295" s="24" t="inlineStr">
        <is>
          <t>下午</t>
        </is>
      </c>
      <c r="L295" s="24" t="inlineStr">
        <is>
          <t>HL24</t>
        </is>
      </c>
      <c r="M295" s="25" t="inlineStr">
        <is>
          <t>HL-SC主機</t>
        </is>
      </c>
      <c r="N295" s="24" t="n">
        <v>2402</v>
      </c>
      <c r="O295" s="25" t="inlineStr">
        <is>
          <t>鍵盤按鍵不良或無反應</t>
        </is>
      </c>
      <c r="P295" s="26" t="inlineStr">
        <is>
          <t>門市反應sc(SHUTTLE6S)鍵盤數字鍵很難按，已嘗試重新拔插設備後方線路仍異常..請台芝到店協助</t>
        </is>
      </c>
      <c r="Q295" s="24" t="inlineStr">
        <is>
          <t>THILF0D072</t>
        </is>
      </c>
      <c r="R295" s="24" t="inlineStr">
        <is>
          <t>新北一</t>
        </is>
      </c>
      <c r="S295" s="24" t="inlineStr">
        <is>
          <t>狄澤洋</t>
        </is>
      </c>
      <c r="T295" s="24" t="n">
        <v>1</v>
      </c>
      <c r="U295" s="24" t="inlineStr">
        <is>
          <t>已完工</t>
        </is>
      </c>
      <c r="V295" s="24" t="inlineStr">
        <is>
          <t>2025-03-13 14:42:44</t>
        </is>
      </c>
      <c r="W295" s="24" t="inlineStr">
        <is>
          <t>2025-03-13 18:11:00</t>
        </is>
      </c>
      <c r="X295" s="199" t="n">
        <v>45729.77847222222</v>
      </c>
      <c r="Y295" s="24" t="inlineStr">
        <is>
          <t>2025-03-14 18:42:00</t>
        </is>
      </c>
      <c r="Z295" s="24" t="n">
        <v>0.5</v>
      </c>
      <c r="AA295" s="24" t="n"/>
      <c r="AB295" s="24" t="inlineStr">
        <is>
          <t>取消叫修</t>
        </is>
      </c>
      <c r="AC295" s="26" t="inlineStr">
        <is>
          <t>取消報修</t>
        </is>
      </c>
      <c r="AD295" s="24" t="n"/>
      <c r="AE295" s="24" t="n"/>
      <c r="AF295" s="24" t="n"/>
      <c r="AG295" s="24" t="n"/>
      <c r="AH295" s="24" t="n"/>
      <c r="AI295" s="24" t="n"/>
      <c r="AJ295" s="24" t="n"/>
      <c r="AK295" s="24" t="inlineStr">
        <is>
          <t>O</t>
        </is>
      </c>
      <c r="AL295" s="304">
        <f>DATEVALUE(TEXT(I295, "yyyy/mm/dd"))</f>
        <v/>
      </c>
      <c r="AM295" s="108">
        <f>DATEVALUE(TEXT(X295, "yyyy/mm/dd"))</f>
        <v/>
      </c>
    </row>
    <row r="296" ht="21.6" customHeight="1" s="127">
      <c r="A296" s="21" t="n">
        <v>61</v>
      </c>
      <c r="B296" s="21" t="inlineStr">
        <is>
          <t>維修</t>
        </is>
      </c>
      <c r="C296" s="21" t="n">
        <v>2025031727</v>
      </c>
      <c r="D296" s="21" t="inlineStr">
        <is>
          <t>1D072114031303</t>
        </is>
      </c>
      <c r="E296" s="21" t="inlineStr">
        <is>
          <t>一般件</t>
        </is>
      </c>
      <c r="F296" s="21" t="inlineStr">
        <is>
          <t>D072</t>
        </is>
      </c>
      <c r="G296" s="21" t="inlineStr">
        <is>
          <t>北縣僑福店</t>
        </is>
      </c>
      <c r="H296" s="21" t="inlineStr">
        <is>
          <t>新北市板橋區</t>
        </is>
      </c>
      <c r="I296" s="21" t="inlineStr">
        <is>
          <t>2025-03-13 14:43:32</t>
        </is>
      </c>
      <c r="J296" s="21" t="inlineStr">
        <is>
          <t>星期四</t>
        </is>
      </c>
      <c r="K296" s="21" t="inlineStr">
        <is>
          <t>下午</t>
        </is>
      </c>
      <c r="L296" s="21" t="inlineStr">
        <is>
          <t>HL29</t>
        </is>
      </c>
      <c r="M296" s="22" t="inlineStr">
        <is>
          <t>HL-CCD掃描器(SC)</t>
        </is>
      </c>
      <c r="N296" s="21" t="n">
        <v>2901</v>
      </c>
      <c r="O296" s="22" t="inlineStr">
        <is>
          <t>掃描無反應或感應不良</t>
        </is>
      </c>
      <c r="P296" s="23" t="inlineStr">
        <is>
          <t>門市反應SCCCD掃描器(CLab1070)刷讀所有條碼都不好刷，有亮燈有嗶聲，已有執行校正及重新拔插線路仍異常..請台芝到店協助</t>
        </is>
      </c>
      <c r="Q296" s="21" t="inlineStr">
        <is>
          <t>THILF0D072</t>
        </is>
      </c>
      <c r="R296" s="21" t="inlineStr">
        <is>
          <t>新北一</t>
        </is>
      </c>
      <c r="S296" s="21" t="inlineStr">
        <is>
          <t>狄澤洋</t>
        </is>
      </c>
      <c r="T296" s="21" t="n">
        <v>1</v>
      </c>
      <c r="U296" s="21" t="inlineStr">
        <is>
          <t>已完工</t>
        </is>
      </c>
      <c r="V296" s="21" t="inlineStr">
        <is>
          <t>2025-03-13 14:45:12</t>
        </is>
      </c>
      <c r="W296" s="21" t="inlineStr">
        <is>
          <t>2025-03-13 18:11:00</t>
        </is>
      </c>
      <c r="X296" s="128" t="n">
        <v>45729.77847222222</v>
      </c>
      <c r="Y296" s="21" t="inlineStr">
        <is>
          <t>2025-03-14 18:45:00</t>
        </is>
      </c>
      <c r="Z296" s="21" t="n">
        <v>0.5</v>
      </c>
      <c r="AA296" s="21" t="n"/>
      <c r="AB296" s="21" t="inlineStr">
        <is>
          <t>取消叫修</t>
        </is>
      </c>
      <c r="AC296" s="23" t="inlineStr">
        <is>
          <t>取消報修</t>
        </is>
      </c>
      <c r="AD296" s="21" t="n"/>
      <c r="AE296" s="21" t="n"/>
      <c r="AF296" s="21" t="n"/>
      <c r="AG296" s="21" t="n"/>
      <c r="AH296" s="21" t="n"/>
      <c r="AI296" s="21" t="n"/>
      <c r="AJ296" s="21" t="n"/>
      <c r="AK296" s="21" t="inlineStr">
        <is>
          <t>O</t>
        </is>
      </c>
      <c r="AL296" s="304">
        <f>DATEVALUE(TEXT(I296, "yyyy/mm/dd"))</f>
        <v/>
      </c>
      <c r="AM296" s="108">
        <f>DATEVALUE(TEXT(X296, "yyyy/mm/dd"))</f>
        <v/>
      </c>
    </row>
    <row r="297" ht="21.6" customHeight="1" s="127">
      <c r="A297" s="24" t="n">
        <v>62</v>
      </c>
      <c r="B297" s="24" t="inlineStr">
        <is>
          <t>維修</t>
        </is>
      </c>
      <c r="C297" s="24" t="n">
        <v>2025031746</v>
      </c>
      <c r="D297" s="24" t="inlineStr">
        <is>
          <t>13458114031301</t>
        </is>
      </c>
      <c r="E297" s="24" t="inlineStr">
        <is>
          <t>一般件</t>
        </is>
      </c>
      <c r="F297" s="24" t="n">
        <v>3458</v>
      </c>
      <c r="G297" s="24" t="inlineStr">
        <is>
          <t>八里龍米店</t>
        </is>
      </c>
      <c r="H297" s="24" t="inlineStr">
        <is>
          <t>新北市八里區</t>
        </is>
      </c>
      <c r="I297" s="24" t="inlineStr">
        <is>
          <t>2025-03-13 15:30:20</t>
        </is>
      </c>
      <c r="J297" s="24" t="inlineStr">
        <is>
          <t>星期四</t>
        </is>
      </c>
      <c r="K297" s="24" t="inlineStr">
        <is>
          <t>下午</t>
        </is>
      </c>
      <c r="L297" s="24" t="inlineStr">
        <is>
          <t>HLF6</t>
        </is>
      </c>
      <c r="M297" s="25" t="inlineStr">
        <is>
          <t>HL-多卡機QP3000E</t>
        </is>
      </c>
      <c r="N297" s="24" t="inlineStr">
        <is>
          <t>F602</t>
        </is>
      </c>
      <c r="O297" s="25" t="inlineStr">
        <is>
          <t>無法讀卡</t>
        </is>
      </c>
      <c r="P297" s="26" t="inlineStr">
        <is>
          <t>TM1多卡機(QP3000E)無法使用悠遊卡交易，協助版本更新後悠遊卡機重開跳出提示代碼:0 comport成功開啟或成功關閉，門市執行悠遊卡票卡支付出現\'Unknown message(IPSS Return Code)..請台芝到店協助</t>
        </is>
      </c>
      <c r="Q297" s="24" t="inlineStr">
        <is>
          <t>THILF03458</t>
        </is>
      </c>
      <c r="R297" s="24" t="inlineStr">
        <is>
          <t>新北一</t>
        </is>
      </c>
      <c r="S297" s="24" t="inlineStr">
        <is>
          <t>吳宗鴻</t>
        </is>
      </c>
      <c r="T297" s="24" t="n">
        <v>1</v>
      </c>
      <c r="U297" s="24" t="inlineStr">
        <is>
          <t>已完工</t>
        </is>
      </c>
      <c r="V297" s="24" t="inlineStr">
        <is>
          <t>2025-03-13 15:31:44</t>
        </is>
      </c>
      <c r="W297" s="24" t="inlineStr">
        <is>
          <t>2025-03-14 10:27:00</t>
        </is>
      </c>
      <c r="X297" s="199" t="n">
        <v>45730.45625</v>
      </c>
      <c r="Y297" s="24" t="inlineStr">
        <is>
          <t>2025-03-14 19:31:00</t>
        </is>
      </c>
      <c r="Z297" s="24" t="n">
        <v>0.5</v>
      </c>
      <c r="AA297" s="24" t="n"/>
      <c r="AB297" s="24" t="inlineStr">
        <is>
          <t>到場處理</t>
        </is>
      </c>
      <c r="AC297" s="26" t="inlineStr">
        <is>
          <t>更換備品 多卡機
換下8183002072
換上8183000538</t>
        </is>
      </c>
      <c r="AD297" s="24" t="n"/>
      <c r="AE297" s="24" t="n"/>
      <c r="AF297" s="24" t="n"/>
      <c r="AG297" s="24" t="n"/>
      <c r="AH297" s="24" t="n"/>
      <c r="AI297" s="24" t="n"/>
      <c r="AJ297" s="24" t="n"/>
      <c r="AK297" s="24" t="inlineStr">
        <is>
          <t>O</t>
        </is>
      </c>
      <c r="AL297" s="304">
        <f>DATEVALUE(TEXT(I297, "yyyy/mm/dd"))</f>
        <v/>
      </c>
      <c r="AM297" s="108">
        <f>DATEVALUE(TEXT(X297, "yyyy/mm/dd"))</f>
        <v/>
      </c>
    </row>
    <row r="298" ht="21.6" customHeight="1" s="127">
      <c r="A298" s="21" t="n">
        <v>63</v>
      </c>
      <c r="B298" s="21" t="inlineStr">
        <is>
          <t>服務</t>
        </is>
      </c>
      <c r="C298" s="21" t="n">
        <v>2025031797</v>
      </c>
      <c r="D298" s="21" t="n"/>
      <c r="E298" s="21" t="n"/>
      <c r="F298" s="21" t="n">
        <v>2897</v>
      </c>
      <c r="G298" s="21" t="inlineStr">
        <is>
          <t>淡水台電宿舍</t>
        </is>
      </c>
      <c r="H298" s="21" t="inlineStr">
        <is>
          <t>新北市淡水區</t>
        </is>
      </c>
      <c r="I298" s="21" t="n"/>
      <c r="J298" s="21" t="n"/>
      <c r="K298" s="21" t="n"/>
      <c r="L298" s="21" t="n"/>
      <c r="M298" s="22" t="n"/>
      <c r="N298" s="21" t="n"/>
      <c r="O298" s="22" t="n"/>
      <c r="P298" s="23" t="n"/>
      <c r="Q298" s="21" t="inlineStr">
        <is>
          <t>THILF02897</t>
        </is>
      </c>
      <c r="R298" s="21" t="inlineStr">
        <is>
          <t>新北一</t>
        </is>
      </c>
      <c r="S298" s="21" t="inlineStr">
        <is>
          <t>吳宗鴻</t>
        </is>
      </c>
      <c r="T298" s="21" t="n">
        <v>1</v>
      </c>
      <c r="U298" s="21" t="inlineStr">
        <is>
          <t>已完工</t>
        </is>
      </c>
      <c r="V298" s="21" t="inlineStr">
        <is>
          <t>2025-03-14 12:18:45</t>
        </is>
      </c>
      <c r="W298" s="21" t="inlineStr">
        <is>
          <t>2025-03-14 12:00:00</t>
        </is>
      </c>
      <c r="X298" s="128" t="n">
        <v>45730.5125</v>
      </c>
      <c r="Y298" s="21" t="n"/>
      <c r="Z298" s="21" t="n">
        <v>0.3</v>
      </c>
      <c r="AA298" s="21" t="n"/>
      <c r="AB298" s="21" t="inlineStr">
        <is>
          <t>到場處理</t>
        </is>
      </c>
      <c r="AC298" s="23" t="inlineStr">
        <is>
          <t>PMQ1</t>
        </is>
      </c>
      <c r="AD298" s="21" t="inlineStr">
        <is>
          <t>O</t>
        </is>
      </c>
      <c r="AE298" s="21" t="n"/>
      <c r="AF298" s="21" t="n"/>
      <c r="AG298" s="21" t="n"/>
      <c r="AH298" s="21" t="n"/>
      <c r="AI298" s="21" t="n"/>
      <c r="AJ298" s="21" t="n"/>
      <c r="AK298" s="21" t="inlineStr">
        <is>
          <t>O</t>
        </is>
      </c>
      <c r="AL298" s="304">
        <f>DATEVALUE(TEXT(I298, "yyyy/mm/dd"))</f>
        <v/>
      </c>
      <c r="AM298" s="108">
        <f>DATEVALUE(TEXT(X298, "yyyy/mm/dd"))</f>
        <v/>
      </c>
    </row>
    <row r="299" ht="21.6" customHeight="1" s="127">
      <c r="A299" s="24" t="n">
        <v>64</v>
      </c>
      <c r="B299" s="24" t="inlineStr">
        <is>
          <t>維修</t>
        </is>
      </c>
      <c r="C299" s="24" t="n">
        <v>2025031798</v>
      </c>
      <c r="D299" s="24" t="inlineStr">
        <is>
          <t>14586114031401</t>
        </is>
      </c>
      <c r="E299" s="24" t="inlineStr">
        <is>
          <t>一般件</t>
        </is>
      </c>
      <c r="F299" s="24" t="n">
        <v>4586</v>
      </c>
      <c r="G299" s="24" t="inlineStr">
        <is>
          <t>三重三文店</t>
        </is>
      </c>
      <c r="H299" s="24" t="inlineStr">
        <is>
          <t>新北市三重區</t>
        </is>
      </c>
      <c r="I299" s="24" t="inlineStr">
        <is>
          <t>2025-03-14 12:14:13</t>
        </is>
      </c>
      <c r="J299" s="24" t="inlineStr">
        <is>
          <t>星期五</t>
        </is>
      </c>
      <c r="K299" s="24" t="inlineStr">
        <is>
          <t>下午</t>
        </is>
      </c>
      <c r="L299" s="24" t="inlineStr">
        <is>
          <t>HLF2</t>
        </is>
      </c>
      <c r="M299" s="25" t="inlineStr">
        <is>
          <t>HL-CCD掃描器(TM)</t>
        </is>
      </c>
      <c r="N299" s="24" t="inlineStr">
        <is>
          <t>F201</t>
        </is>
      </c>
      <c r="O299" s="25" t="inlineStr">
        <is>
          <t>掃描無反應或感應不良</t>
        </is>
      </c>
      <c r="P299" s="26" t="inlineStr">
        <is>
          <t>門市反應TM2-CCD掃描器刷讀所有條碼都感應不良，已嘗試執行掃描器校正仍異常..請台芝到店協助</t>
        </is>
      </c>
      <c r="Q299" s="24" t="inlineStr">
        <is>
          <t>THILF04586</t>
        </is>
      </c>
      <c r="R299" s="24" t="inlineStr">
        <is>
          <t>新北一</t>
        </is>
      </c>
      <c r="S299" s="24" t="inlineStr">
        <is>
          <t>吳宗鴻</t>
        </is>
      </c>
      <c r="T299" s="24" t="n">
        <v>1</v>
      </c>
      <c r="U299" s="24" t="inlineStr">
        <is>
          <t>已完工</t>
        </is>
      </c>
      <c r="V299" s="24" t="inlineStr">
        <is>
          <t>2025-03-14 12:24:16</t>
        </is>
      </c>
      <c r="W299" s="24" t="inlineStr">
        <is>
          <t>2025-03-17 10:02:00</t>
        </is>
      </c>
      <c r="X299" s="199" t="n">
        <v>45733.43888888889</v>
      </c>
      <c r="Y299" s="24" t="inlineStr">
        <is>
          <t>2025-03-17 16:24:00</t>
        </is>
      </c>
      <c r="Z299" s="24" t="n">
        <v>0.5</v>
      </c>
      <c r="AA299" s="24" t="n"/>
      <c r="AB299" s="24" t="inlineStr">
        <is>
          <t>到場處理</t>
        </is>
      </c>
      <c r="AC299" s="26" t="inlineStr">
        <is>
          <t>更換備機 掃描槍
換下8119010403
換上8119012701</t>
        </is>
      </c>
      <c r="AD299" s="24" t="n"/>
      <c r="AE299" s="24" t="n"/>
      <c r="AF299" s="24" t="n"/>
      <c r="AG299" s="24" t="n"/>
      <c r="AH299" s="24" t="n"/>
      <c r="AI299" s="24" t="n"/>
      <c r="AJ299" s="24" t="n"/>
      <c r="AK299" s="24" t="inlineStr">
        <is>
          <t>O</t>
        </is>
      </c>
      <c r="AL299" s="304">
        <f>DATEVALUE(TEXT(I299, "yyyy/mm/dd"))</f>
        <v/>
      </c>
      <c r="AM299" s="108">
        <f>DATEVALUE(TEXT(X299, "yyyy/mm/dd"))</f>
        <v/>
      </c>
    </row>
    <row r="300" ht="21.6" customHeight="1" s="127">
      <c r="A300" s="21" t="n">
        <v>65</v>
      </c>
      <c r="B300" s="21" t="inlineStr">
        <is>
          <t>服務</t>
        </is>
      </c>
      <c r="C300" s="21" t="n">
        <v>2025031799</v>
      </c>
      <c r="D300" s="21" t="n"/>
      <c r="E300" s="21" t="n"/>
      <c r="F300" s="21" t="n">
        <v>4153</v>
      </c>
      <c r="G300" s="21" t="inlineStr">
        <is>
          <t>淡水莊園店</t>
        </is>
      </c>
      <c r="H300" s="21" t="inlineStr">
        <is>
          <t>新北市淡水區</t>
        </is>
      </c>
      <c r="I300" s="21" t="n"/>
      <c r="J300" s="21" t="n"/>
      <c r="K300" s="21" t="n"/>
      <c r="L300" s="21" t="n"/>
      <c r="M300" s="22" t="n"/>
      <c r="N300" s="21" t="n"/>
      <c r="O300" s="22" t="n"/>
      <c r="P300" s="23" t="n"/>
      <c r="Q300" s="21" t="inlineStr">
        <is>
          <t>THILF04153</t>
        </is>
      </c>
      <c r="R300" s="21" t="inlineStr">
        <is>
          <t>新北一</t>
        </is>
      </c>
      <c r="S300" s="21" t="inlineStr">
        <is>
          <t>吳宗鴻</t>
        </is>
      </c>
      <c r="T300" s="21" t="n">
        <v>1</v>
      </c>
      <c r="U300" s="21" t="inlineStr">
        <is>
          <t>已完工</t>
        </is>
      </c>
      <c r="V300" s="21" t="inlineStr">
        <is>
          <t>2025-03-14 12:45:35</t>
        </is>
      </c>
      <c r="W300" s="21" t="inlineStr">
        <is>
          <t>2025-03-14 12:30:00</t>
        </is>
      </c>
      <c r="X300" s="128" t="n">
        <v>45730.53125</v>
      </c>
      <c r="Y300" s="21" t="n"/>
      <c r="Z300" s="21" t="n">
        <v>0.3</v>
      </c>
      <c r="AA300" s="21" t="n"/>
      <c r="AB300" s="21" t="inlineStr">
        <is>
          <t>到場處理</t>
        </is>
      </c>
      <c r="AC300" s="23" t="inlineStr">
        <is>
          <t>PMQ1</t>
        </is>
      </c>
      <c r="AD300" s="21" t="inlineStr">
        <is>
          <t>O</t>
        </is>
      </c>
      <c r="AE300" s="21" t="n"/>
      <c r="AF300" s="21" t="n"/>
      <c r="AG300" s="21" t="n"/>
      <c r="AH300" s="21" t="n"/>
      <c r="AI300" s="21" t="n"/>
      <c r="AJ300" s="21" t="n"/>
      <c r="AK300" s="21" t="inlineStr">
        <is>
          <t>O</t>
        </is>
      </c>
      <c r="AL300" s="304">
        <f>DATEVALUE(TEXT(I300, "yyyy/mm/dd"))</f>
        <v/>
      </c>
      <c r="AM300" s="108">
        <f>DATEVALUE(TEXT(X300, "yyyy/mm/dd"))</f>
        <v/>
      </c>
    </row>
    <row r="301" ht="21.6" customHeight="1" s="127">
      <c r="A301" s="24" t="n">
        <v>66</v>
      </c>
      <c r="B301" s="24" t="inlineStr">
        <is>
          <t>服務</t>
        </is>
      </c>
      <c r="C301" s="24" t="n">
        <v>2025031801</v>
      </c>
      <c r="D301" s="24" t="n"/>
      <c r="E301" s="24" t="n"/>
      <c r="F301" s="24" t="n">
        <v>4093</v>
      </c>
      <c r="G301" s="24" t="inlineStr">
        <is>
          <t>淡水新市一</t>
        </is>
      </c>
      <c r="H301" s="24" t="inlineStr">
        <is>
          <t>新北市淡水區</t>
        </is>
      </c>
      <c r="I301" s="24" t="n"/>
      <c r="J301" s="24" t="n"/>
      <c r="K301" s="24" t="n"/>
      <c r="L301" s="24" t="n"/>
      <c r="M301" s="25" t="n"/>
      <c r="N301" s="24" t="n"/>
      <c r="O301" s="25" t="n"/>
      <c r="P301" s="26" t="n"/>
      <c r="Q301" s="24" t="inlineStr">
        <is>
          <t>THILF04093</t>
        </is>
      </c>
      <c r="R301" s="24" t="inlineStr">
        <is>
          <t>新北一</t>
        </is>
      </c>
      <c r="S301" s="24" t="inlineStr">
        <is>
          <t>吳宗鴻</t>
        </is>
      </c>
      <c r="T301" s="24" t="n">
        <v>1</v>
      </c>
      <c r="U301" s="24" t="inlineStr">
        <is>
          <t>已完工</t>
        </is>
      </c>
      <c r="V301" s="24" t="inlineStr">
        <is>
          <t>2025-03-14 13:05:52</t>
        </is>
      </c>
      <c r="W301" s="24" t="inlineStr">
        <is>
          <t>2025-03-14 12:50:00</t>
        </is>
      </c>
      <c r="X301" s="199" t="n">
        <v>45730.54513888889</v>
      </c>
      <c r="Y301" s="24" t="n"/>
      <c r="Z301" s="24" t="n">
        <v>0.3</v>
      </c>
      <c r="AA301" s="24" t="n"/>
      <c r="AB301" s="24" t="inlineStr">
        <is>
          <t>到場處理</t>
        </is>
      </c>
      <c r="AC301" s="26" t="inlineStr">
        <is>
          <t>PMQ1</t>
        </is>
      </c>
      <c r="AD301" s="24" t="inlineStr">
        <is>
          <t>O</t>
        </is>
      </c>
      <c r="AE301" s="24" t="n"/>
      <c r="AF301" s="24" t="n"/>
      <c r="AG301" s="24" t="n"/>
      <c r="AH301" s="24" t="n"/>
      <c r="AI301" s="24" t="n"/>
      <c r="AJ301" s="24" t="n"/>
      <c r="AK301" s="24" t="inlineStr">
        <is>
          <t>O</t>
        </is>
      </c>
      <c r="AL301" s="304">
        <f>DATEVALUE(TEXT(I301, "yyyy/mm/dd"))</f>
        <v/>
      </c>
      <c r="AM301" s="108">
        <f>DATEVALUE(TEXT(X301, "yyyy/mm/dd"))</f>
        <v/>
      </c>
    </row>
    <row r="302" ht="21.6" customHeight="1" s="127">
      <c r="A302" s="21" t="n">
        <v>67</v>
      </c>
      <c r="B302" s="21" t="inlineStr">
        <is>
          <t>維修</t>
        </is>
      </c>
      <c r="C302" s="21" t="n">
        <v>2025031803</v>
      </c>
      <c r="D302" s="21" t="inlineStr">
        <is>
          <t>E4739114031401</t>
        </is>
      </c>
      <c r="E302" s="21" t="inlineStr">
        <is>
          <t>一般件</t>
        </is>
      </c>
      <c r="F302" s="21" t="n">
        <v>4739</v>
      </c>
      <c r="G302" s="21" t="inlineStr">
        <is>
          <t>淡水櫻花店</t>
        </is>
      </c>
      <c r="H302" s="21" t="inlineStr">
        <is>
          <t>新北市淡水區</t>
        </is>
      </c>
      <c r="I302" s="21" t="inlineStr">
        <is>
          <t>2025-03-14 13:13:36</t>
        </is>
      </c>
      <c r="J302" s="21" t="inlineStr">
        <is>
          <t>星期五</t>
        </is>
      </c>
      <c r="K302" s="21" t="inlineStr">
        <is>
          <t>下午</t>
        </is>
      </c>
      <c r="L302" s="21" t="inlineStr">
        <is>
          <t>HL29</t>
        </is>
      </c>
      <c r="M302" s="22" t="inlineStr">
        <is>
          <t>HL-CCD掃描器(SC)</t>
        </is>
      </c>
      <c r="N302" s="21" t="n">
        <v>2902</v>
      </c>
      <c r="O302" s="22" t="inlineStr">
        <is>
          <t>無電源反應、無紅光</t>
        </is>
      </c>
      <c r="P302" s="23" t="inlineStr">
        <is>
          <t>門市反應昨天跳電後SC掃描器(CLab1070)即無法使用，無亮燈無嗶聲，已確認後方線路無鬆脫，重啟SC仍異常..請台芝到店協助(後場掃瞄無反應 櫃台機2掃瞄感應不良)</t>
        </is>
      </c>
      <c r="Q302" s="21" t="inlineStr">
        <is>
          <t>THILF04739</t>
        </is>
      </c>
      <c r="R302" s="21" t="inlineStr">
        <is>
          <t>新北一</t>
        </is>
      </c>
      <c r="S302" s="21" t="inlineStr">
        <is>
          <t>吳宗鴻</t>
        </is>
      </c>
      <c r="T302" s="21" t="n">
        <v>1</v>
      </c>
      <c r="U302" s="21" t="inlineStr">
        <is>
          <t>已完工</t>
        </is>
      </c>
      <c r="V302" s="21" t="inlineStr">
        <is>
          <t>2025-03-14 13:24:37</t>
        </is>
      </c>
      <c r="W302" s="21" t="inlineStr">
        <is>
          <t>2025-03-17 12:11:00</t>
        </is>
      </c>
      <c r="X302" s="128" t="n">
        <v>45733.52847222222</v>
      </c>
      <c r="Y302" s="21" t="inlineStr">
        <is>
          <t>2025-03-17 17:24:00</t>
        </is>
      </c>
      <c r="Z302" s="21" t="n">
        <v>0.5</v>
      </c>
      <c r="AA302" s="21" t="n"/>
      <c r="AB302" s="21" t="inlineStr">
        <is>
          <t>到場處理</t>
        </is>
      </c>
      <c r="AC302" s="23" t="inlineStr">
        <is>
          <t>更換備機 掃描槍
換下8119010297
換上8119012595</t>
        </is>
      </c>
      <c r="AD302" s="21" t="n"/>
      <c r="AE302" s="21" t="n"/>
      <c r="AF302" s="21" t="n"/>
      <c r="AG302" s="21" t="n"/>
      <c r="AH302" s="21" t="n"/>
      <c r="AI302" s="21" t="n"/>
      <c r="AJ302" s="21" t="n"/>
      <c r="AK302" s="21" t="inlineStr">
        <is>
          <t>O</t>
        </is>
      </c>
      <c r="AL302" s="304">
        <f>DATEVALUE(TEXT(I302, "yyyy/mm/dd"))</f>
        <v/>
      </c>
      <c r="AM302" s="108">
        <f>DATEVALUE(TEXT(X302, "yyyy/mm/dd"))</f>
        <v/>
      </c>
    </row>
    <row r="303" ht="21.6" customHeight="1" s="127">
      <c r="A303" s="24" t="n">
        <v>68</v>
      </c>
      <c r="B303" s="24" t="inlineStr">
        <is>
          <t>服務</t>
        </is>
      </c>
      <c r="C303" s="24" t="n">
        <v>2025031805</v>
      </c>
      <c r="D303" s="24" t="n"/>
      <c r="E303" s="24" t="n"/>
      <c r="F303" s="24" t="n">
        <v>4788</v>
      </c>
      <c r="G303" s="24" t="inlineStr">
        <is>
          <t>淡水國家店</t>
        </is>
      </c>
      <c r="H303" s="24" t="inlineStr">
        <is>
          <t>新北市淡水區</t>
        </is>
      </c>
      <c r="I303" s="24" t="n"/>
      <c r="J303" s="24" t="n"/>
      <c r="K303" s="24" t="n"/>
      <c r="L303" s="24" t="n"/>
      <c r="M303" s="25" t="n"/>
      <c r="N303" s="24" t="n"/>
      <c r="O303" s="25" t="n"/>
      <c r="P303" s="26" t="n"/>
      <c r="Q303" s="24" t="inlineStr">
        <is>
          <t>THILF04788</t>
        </is>
      </c>
      <c r="R303" s="24" t="inlineStr">
        <is>
          <t>新北一</t>
        </is>
      </c>
      <c r="S303" s="24" t="inlineStr">
        <is>
          <t>吳宗鴻</t>
        </is>
      </c>
      <c r="T303" s="24" t="n">
        <v>1</v>
      </c>
      <c r="U303" s="24" t="inlineStr">
        <is>
          <t>已完工</t>
        </is>
      </c>
      <c r="V303" s="24" t="inlineStr">
        <is>
          <t>2025-03-14 13:38:42</t>
        </is>
      </c>
      <c r="W303" s="24" t="inlineStr">
        <is>
          <t>2025-03-14 13:23:00</t>
        </is>
      </c>
      <c r="X303" s="199" t="n">
        <v>45730.56805555556</v>
      </c>
      <c r="Y303" s="24" t="n"/>
      <c r="Z303" s="24" t="n">
        <v>0.3</v>
      </c>
      <c r="AA303" s="24" t="n"/>
      <c r="AB303" s="24" t="inlineStr">
        <is>
          <t>到場處理</t>
        </is>
      </c>
      <c r="AC303" s="26" t="inlineStr">
        <is>
          <t>PMQ1</t>
        </is>
      </c>
      <c r="AD303" s="24" t="inlineStr">
        <is>
          <t>O</t>
        </is>
      </c>
      <c r="AE303" s="24" t="n"/>
      <c r="AF303" s="24" t="n"/>
      <c r="AG303" s="24" t="n"/>
      <c r="AH303" s="24" t="n"/>
      <c r="AI303" s="24" t="n"/>
      <c r="AJ303" s="24" t="n"/>
      <c r="AK303" s="24" t="inlineStr">
        <is>
          <t>O</t>
        </is>
      </c>
      <c r="AL303" s="304">
        <f>DATEVALUE(TEXT(I303, "yyyy/mm/dd"))</f>
        <v/>
      </c>
      <c r="AM303" s="108">
        <f>DATEVALUE(TEXT(X303, "yyyy/mm/dd"))</f>
        <v/>
      </c>
    </row>
    <row r="304" ht="21.6" customHeight="1" s="127">
      <c r="A304" s="21" t="n">
        <v>69</v>
      </c>
      <c r="B304" s="21" t="inlineStr">
        <is>
          <t>維修</t>
        </is>
      </c>
      <c r="C304" s="21" t="n">
        <v>2025031806</v>
      </c>
      <c r="D304" s="21" t="inlineStr">
        <is>
          <t>14739114031401</t>
        </is>
      </c>
      <c r="E304" s="21" t="inlineStr">
        <is>
          <t>一般件</t>
        </is>
      </c>
      <c r="F304" s="21" t="n">
        <v>4739</v>
      </c>
      <c r="G304" s="21" t="inlineStr">
        <is>
          <t>淡水櫻花店</t>
        </is>
      </c>
      <c r="H304" s="21" t="inlineStr">
        <is>
          <t>新北市淡水區</t>
        </is>
      </c>
      <c r="I304" s="21" t="inlineStr">
        <is>
          <t>2025-03-14 13:45:01</t>
        </is>
      </c>
      <c r="J304" s="21" t="inlineStr">
        <is>
          <t>星期五</t>
        </is>
      </c>
      <c r="K304" s="21" t="inlineStr">
        <is>
          <t>下午</t>
        </is>
      </c>
      <c r="L304" s="21" t="inlineStr">
        <is>
          <t>HLF2</t>
        </is>
      </c>
      <c r="M304" s="22" t="inlineStr">
        <is>
          <t>HL-CCD掃描器(TM)</t>
        </is>
      </c>
      <c r="N304" s="21" t="inlineStr">
        <is>
          <t>F201</t>
        </is>
      </c>
      <c r="O304" s="22" t="inlineStr">
        <is>
          <t>掃描無反應或感應不良</t>
        </is>
      </c>
      <c r="P304" s="23" t="inlineStr">
        <is>
          <t>門市反應TM2-CCD掃描器(HC76-TR)刷讀所有條碼都感應不良，嘗試執行掃描器校正，但刷讀到第六段條碼就無法刷讀..請台芝到店協助 PS.台芝工程師於3/11重新插拔手持重新啟動TM，可正常使用</t>
        </is>
      </c>
      <c r="Q304" s="21" t="inlineStr">
        <is>
          <t>THILF04739</t>
        </is>
      </c>
      <c r="R304" s="21" t="inlineStr">
        <is>
          <t>新北一</t>
        </is>
      </c>
      <c r="S304" s="21" t="inlineStr">
        <is>
          <t>吳宗鴻</t>
        </is>
      </c>
      <c r="T304" s="21" t="n">
        <v>1</v>
      </c>
      <c r="U304" s="21" t="inlineStr">
        <is>
          <t>已完工</t>
        </is>
      </c>
      <c r="V304" s="21" t="inlineStr">
        <is>
          <t>2025-03-14 13:48:55</t>
        </is>
      </c>
      <c r="W304" s="21" t="inlineStr">
        <is>
          <t>2025-03-17 12:18:00</t>
        </is>
      </c>
      <c r="X304" s="128" t="n">
        <v>45733.53333333333</v>
      </c>
      <c r="Y304" s="21" t="inlineStr">
        <is>
          <t>2025-03-17 17:48:00</t>
        </is>
      </c>
      <c r="Z304" s="21" t="n">
        <v>0.5</v>
      </c>
      <c r="AA304" s="21" t="n"/>
      <c r="AB304" s="21" t="inlineStr">
        <is>
          <t>到場處理</t>
        </is>
      </c>
      <c r="AC304" s="23" t="inlineStr">
        <is>
          <t>更換備機 掃描槍
換下8119011170
換上8119012700</t>
        </is>
      </c>
      <c r="AD304" s="21" t="n"/>
      <c r="AE304" s="21" t="n"/>
      <c r="AF304" s="21" t="n"/>
      <c r="AG304" s="21" t="n"/>
      <c r="AH304" s="21" t="n"/>
      <c r="AI304" s="21" t="n"/>
      <c r="AJ304" s="21" t="n"/>
      <c r="AK304" s="21" t="inlineStr">
        <is>
          <t>O</t>
        </is>
      </c>
      <c r="AL304" s="304">
        <f>DATEVALUE(TEXT(I304, "yyyy/mm/dd"))</f>
        <v/>
      </c>
      <c r="AM304" s="108">
        <f>DATEVALUE(TEXT(X304, "yyyy/mm/dd"))</f>
        <v/>
      </c>
    </row>
    <row r="305" ht="21.6" customHeight="1" s="127">
      <c r="A305" s="24" t="n">
        <v>70</v>
      </c>
      <c r="B305" s="24" t="inlineStr">
        <is>
          <t>服務</t>
        </is>
      </c>
      <c r="C305" s="24" t="n">
        <v>2025031816</v>
      </c>
      <c r="D305" s="24" t="n"/>
      <c r="E305" s="24" t="n"/>
      <c r="F305" s="24" t="n">
        <v>4298</v>
      </c>
      <c r="G305" s="24" t="inlineStr">
        <is>
          <t>淡水後洲店</t>
        </is>
      </c>
      <c r="H305" s="24" t="inlineStr">
        <is>
          <t>新北市淡水區</t>
        </is>
      </c>
      <c r="I305" s="24" t="n"/>
      <c r="J305" s="24" t="n"/>
      <c r="K305" s="24" t="n"/>
      <c r="L305" s="24" t="n"/>
      <c r="M305" s="25" t="n"/>
      <c r="N305" s="24" t="n"/>
      <c r="O305" s="25" t="n"/>
      <c r="P305" s="26" t="n"/>
      <c r="Q305" s="24" t="inlineStr">
        <is>
          <t>THILF04298</t>
        </is>
      </c>
      <c r="R305" s="24" t="inlineStr">
        <is>
          <t>新北一</t>
        </is>
      </c>
      <c r="S305" s="24" t="inlineStr">
        <is>
          <t>吳宗鴻</t>
        </is>
      </c>
      <c r="T305" s="24" t="n">
        <v>1</v>
      </c>
      <c r="U305" s="24" t="inlineStr">
        <is>
          <t>已完工</t>
        </is>
      </c>
      <c r="V305" s="24" t="inlineStr">
        <is>
          <t>2025-03-14 14:09:28</t>
        </is>
      </c>
      <c r="W305" s="24" t="inlineStr">
        <is>
          <t>2025-03-14 13:50:00</t>
        </is>
      </c>
      <c r="X305" s="199" t="n">
        <v>45730.58888888889</v>
      </c>
      <c r="Y305" s="24" t="n"/>
      <c r="Z305" s="24" t="n">
        <v>0.3</v>
      </c>
      <c r="AA305" s="24" t="n"/>
      <c r="AB305" s="24" t="inlineStr">
        <is>
          <t>到場處理</t>
        </is>
      </c>
      <c r="AC305" s="26" t="inlineStr">
        <is>
          <t>PMQ1</t>
        </is>
      </c>
      <c r="AD305" s="24" t="inlineStr">
        <is>
          <t>O</t>
        </is>
      </c>
      <c r="AE305" s="24" t="n"/>
      <c r="AF305" s="24" t="n"/>
      <c r="AG305" s="24" t="n"/>
      <c r="AH305" s="24" t="n"/>
      <c r="AI305" s="24" t="n"/>
      <c r="AJ305" s="24" t="n"/>
      <c r="AK305" s="24" t="inlineStr">
        <is>
          <t>O</t>
        </is>
      </c>
      <c r="AL305" s="304">
        <f>DATEVALUE(TEXT(I305, "yyyy/mm/dd"))</f>
        <v/>
      </c>
      <c r="AM305" s="108">
        <f>DATEVALUE(TEXT(X305, "yyyy/mm/dd"))</f>
        <v/>
      </c>
    </row>
    <row r="306" ht="21.6" customHeight="1" s="127">
      <c r="A306" s="21" t="n">
        <v>71</v>
      </c>
      <c r="B306" s="21" t="inlineStr">
        <is>
          <t>服務</t>
        </is>
      </c>
      <c r="C306" s="21" t="n">
        <v>2025031824</v>
      </c>
      <c r="D306" s="21" t="n"/>
      <c r="E306" s="21" t="n"/>
      <c r="F306" s="21" t="n">
        <v>4541</v>
      </c>
      <c r="G306" s="21" t="inlineStr">
        <is>
          <t>淡水海天店</t>
        </is>
      </c>
      <c r="H306" s="21" t="inlineStr">
        <is>
          <t>新北市淡水區</t>
        </is>
      </c>
      <c r="I306" s="21" t="n"/>
      <c r="J306" s="21" t="n"/>
      <c r="K306" s="21" t="n"/>
      <c r="L306" s="21" t="n"/>
      <c r="M306" s="22" t="n"/>
      <c r="N306" s="21" t="n"/>
      <c r="O306" s="22" t="n"/>
      <c r="P306" s="23" t="n"/>
      <c r="Q306" s="21" t="inlineStr">
        <is>
          <t>THILF04541</t>
        </is>
      </c>
      <c r="R306" s="21" t="inlineStr">
        <is>
          <t>新北一</t>
        </is>
      </c>
      <c r="S306" s="21" t="inlineStr">
        <is>
          <t>吳宗鴻</t>
        </is>
      </c>
      <c r="T306" s="21" t="n">
        <v>1</v>
      </c>
      <c r="U306" s="21" t="inlineStr">
        <is>
          <t>已完工</t>
        </is>
      </c>
      <c r="V306" s="21" t="inlineStr">
        <is>
          <t>2025-03-14 14:36:30</t>
        </is>
      </c>
      <c r="W306" s="21" t="inlineStr">
        <is>
          <t>2025-03-14 14:21:00</t>
        </is>
      </c>
      <c r="X306" s="128" t="n">
        <v>45730.60833333333</v>
      </c>
      <c r="Y306" s="21" t="n"/>
      <c r="Z306" s="21" t="n">
        <v>0.3</v>
      </c>
      <c r="AA306" s="21" t="n"/>
      <c r="AB306" s="21" t="inlineStr">
        <is>
          <t>到場處理</t>
        </is>
      </c>
      <c r="AC306" s="23" t="inlineStr">
        <is>
          <t>PMQ1</t>
        </is>
      </c>
      <c r="AD306" s="21" t="inlineStr">
        <is>
          <t>O</t>
        </is>
      </c>
      <c r="AE306" s="21" t="n"/>
      <c r="AF306" s="21" t="n"/>
      <c r="AG306" s="21" t="n"/>
      <c r="AH306" s="21" t="n"/>
      <c r="AI306" s="21" t="n"/>
      <c r="AJ306" s="21" t="n"/>
      <c r="AK306" s="21" t="inlineStr">
        <is>
          <t>O</t>
        </is>
      </c>
      <c r="AL306" s="304">
        <f>DATEVALUE(TEXT(I306, "yyyy/mm/dd"))</f>
        <v/>
      </c>
      <c r="AM306" s="108">
        <f>DATEVALUE(TEXT(X306, "yyyy/mm/dd"))</f>
        <v/>
      </c>
    </row>
    <row r="307" ht="21.6" customHeight="1" s="127">
      <c r="A307" s="24" t="n">
        <v>72</v>
      </c>
      <c r="B307" s="24" t="inlineStr">
        <is>
          <t>服務</t>
        </is>
      </c>
      <c r="C307" s="24" t="n">
        <v>2025031831</v>
      </c>
      <c r="D307" s="24" t="n"/>
      <c r="E307" s="24" t="n"/>
      <c r="F307" s="24" t="n">
        <v>4802</v>
      </c>
      <c r="G307" s="24" t="inlineStr">
        <is>
          <t>淡水沙崙店</t>
        </is>
      </c>
      <c r="H307" s="24" t="inlineStr">
        <is>
          <t>新北市淡水區</t>
        </is>
      </c>
      <c r="I307" s="24" t="n"/>
      <c r="J307" s="24" t="n"/>
      <c r="K307" s="24" t="n"/>
      <c r="L307" s="24" t="n"/>
      <c r="M307" s="25" t="n"/>
      <c r="N307" s="24" t="n"/>
      <c r="O307" s="25" t="n"/>
      <c r="P307" s="26" t="n"/>
      <c r="Q307" s="24" t="inlineStr">
        <is>
          <t>THILF04802</t>
        </is>
      </c>
      <c r="R307" s="24" t="inlineStr">
        <is>
          <t>新北一</t>
        </is>
      </c>
      <c r="S307" s="24" t="inlineStr">
        <is>
          <t>吳宗鴻</t>
        </is>
      </c>
      <c r="T307" s="24" t="n">
        <v>1</v>
      </c>
      <c r="U307" s="24" t="inlineStr">
        <is>
          <t>已完工</t>
        </is>
      </c>
      <c r="V307" s="24" t="inlineStr">
        <is>
          <t>2025-03-14 15:06:18</t>
        </is>
      </c>
      <c r="W307" s="24" t="inlineStr">
        <is>
          <t>2025-03-14 14:50:00</t>
        </is>
      </c>
      <c r="X307" s="199" t="n">
        <v>45730.62847222222</v>
      </c>
      <c r="Y307" s="24" t="n"/>
      <c r="Z307" s="24" t="n">
        <v>0.3</v>
      </c>
      <c r="AA307" s="24" t="n"/>
      <c r="AB307" s="24" t="inlineStr">
        <is>
          <t>到場處理</t>
        </is>
      </c>
      <c r="AC307" s="26" t="inlineStr">
        <is>
          <t>PMQ1</t>
        </is>
      </c>
      <c r="AD307" s="24" t="inlineStr">
        <is>
          <t>O</t>
        </is>
      </c>
      <c r="AE307" s="24" t="n"/>
      <c r="AF307" s="24" t="n"/>
      <c r="AG307" s="24" t="n"/>
      <c r="AH307" s="24" t="n"/>
      <c r="AI307" s="24" t="n"/>
      <c r="AJ307" s="24" t="n"/>
      <c r="AK307" s="24" t="inlineStr">
        <is>
          <t>O</t>
        </is>
      </c>
      <c r="AL307" s="304">
        <f>DATEVALUE(TEXT(I307, "yyyy/mm/dd"))</f>
        <v/>
      </c>
      <c r="AM307" s="108">
        <f>DATEVALUE(TEXT(X307, "yyyy/mm/dd"))</f>
        <v/>
      </c>
    </row>
    <row r="308" ht="21.6" customHeight="1" s="127">
      <c r="A308" s="21" t="n">
        <v>73</v>
      </c>
      <c r="B308" s="21" t="inlineStr">
        <is>
          <t>服務</t>
        </is>
      </c>
      <c r="C308" s="21" t="n">
        <v>2025031836</v>
      </c>
      <c r="D308" s="21" t="n"/>
      <c r="E308" s="21" t="n"/>
      <c r="F308" s="21" t="n">
        <v>3652</v>
      </c>
      <c r="G308" s="21" t="inlineStr">
        <is>
          <t>北縣莊民店</t>
        </is>
      </c>
      <c r="H308" s="21" t="inlineStr">
        <is>
          <t>新北市新莊區</t>
        </is>
      </c>
      <c r="I308" s="21" t="n"/>
      <c r="J308" s="21" t="n"/>
      <c r="K308" s="21" t="n"/>
      <c r="L308" s="21" t="n"/>
      <c r="M308" s="22" t="n"/>
      <c r="N308" s="21" t="n"/>
      <c r="O308" s="22" t="n"/>
      <c r="P308" s="23" t="n"/>
      <c r="Q308" s="21" t="inlineStr">
        <is>
          <t>THILF03652</t>
        </is>
      </c>
      <c r="R308" s="21" t="inlineStr">
        <is>
          <t>新北一</t>
        </is>
      </c>
      <c r="S308" s="21" t="inlineStr">
        <is>
          <t>湯家瑋</t>
        </is>
      </c>
      <c r="T308" s="21" t="n">
        <v>1</v>
      </c>
      <c r="U308" s="21" t="inlineStr">
        <is>
          <t>已完工</t>
        </is>
      </c>
      <c r="V308" s="21" t="inlineStr">
        <is>
          <t>2025-03-14 15:36:47</t>
        </is>
      </c>
      <c r="W308" s="21" t="inlineStr">
        <is>
          <t>2025-03-14 15:00:00</t>
        </is>
      </c>
      <c r="X308" s="128" t="n">
        <v>45730.64583333334</v>
      </c>
      <c r="Y308" s="21" t="n"/>
      <c r="Z308" s="21" t="n">
        <v>0.5</v>
      </c>
      <c r="AA308" s="21" t="n"/>
      <c r="AB308" s="21" t="inlineStr">
        <is>
          <t>到場處理</t>
        </is>
      </c>
      <c r="AC308" s="23" t="inlineStr">
        <is>
          <t>PMQ1</t>
        </is>
      </c>
      <c r="AD308" s="21" t="inlineStr">
        <is>
          <t>O</t>
        </is>
      </c>
      <c r="AE308" s="21" t="n"/>
      <c r="AF308" s="21" t="n"/>
      <c r="AG308" s="21" t="n"/>
      <c r="AH308" s="21" t="n"/>
      <c r="AI308" s="21" t="n"/>
      <c r="AJ308" s="21" t="n"/>
      <c r="AK308" s="21" t="inlineStr">
        <is>
          <t>O</t>
        </is>
      </c>
      <c r="AL308" s="304">
        <f>DATEVALUE(TEXT(I308, "yyyy/mm/dd"))</f>
        <v/>
      </c>
      <c r="AM308" s="108">
        <f>DATEVALUE(TEXT(X308, "yyyy/mm/dd"))</f>
        <v/>
      </c>
    </row>
    <row r="309" ht="21.6" customHeight="1" s="127">
      <c r="A309" s="24" t="n">
        <v>74</v>
      </c>
      <c r="B309" s="24" t="inlineStr">
        <is>
          <t>服務</t>
        </is>
      </c>
      <c r="C309" s="24" t="n">
        <v>2025031841</v>
      </c>
      <c r="D309" s="24" t="n"/>
      <c r="E309" s="24" t="n"/>
      <c r="F309" s="24" t="n">
        <v>5060</v>
      </c>
      <c r="G309" s="24" t="inlineStr">
        <is>
          <t>淡水魚市店</t>
        </is>
      </c>
      <c r="H309" s="24" t="inlineStr">
        <is>
          <t>新北市淡水區</t>
        </is>
      </c>
      <c r="I309" s="24" t="n"/>
      <c r="J309" s="24" t="n"/>
      <c r="K309" s="24" t="n"/>
      <c r="L309" s="24" t="n"/>
      <c r="M309" s="25" t="n"/>
      <c r="N309" s="24" t="n"/>
      <c r="O309" s="25" t="n"/>
      <c r="P309" s="26" t="n"/>
      <c r="Q309" s="24" t="inlineStr">
        <is>
          <t>THILF05060</t>
        </is>
      </c>
      <c r="R309" s="24" t="inlineStr">
        <is>
          <t>新北一</t>
        </is>
      </c>
      <c r="S309" s="24" t="inlineStr">
        <is>
          <t>吳宗鴻</t>
        </is>
      </c>
      <c r="T309" s="24" t="n">
        <v>1</v>
      </c>
      <c r="U309" s="24" t="inlineStr">
        <is>
          <t>已完工</t>
        </is>
      </c>
      <c r="V309" s="24" t="inlineStr">
        <is>
          <t>2025-03-14 15:40:40</t>
        </is>
      </c>
      <c r="W309" s="24" t="inlineStr">
        <is>
          <t>2025-03-14 15:20:00</t>
        </is>
      </c>
      <c r="X309" s="199" t="n">
        <v>45730.65277777778</v>
      </c>
      <c r="Y309" s="24" t="n"/>
      <c r="Z309" s="24" t="n">
        <v>0.3</v>
      </c>
      <c r="AA309" s="24" t="n"/>
      <c r="AB309" s="24" t="inlineStr">
        <is>
          <t>到場處理</t>
        </is>
      </c>
      <c r="AC309" s="26" t="inlineStr">
        <is>
          <t>PMQ1</t>
        </is>
      </c>
      <c r="AD309" s="24" t="inlineStr">
        <is>
          <t>O</t>
        </is>
      </c>
      <c r="AE309" s="24" t="n"/>
      <c r="AF309" s="24" t="n"/>
      <c r="AG309" s="24" t="n"/>
      <c r="AH309" s="24" t="n"/>
      <c r="AI309" s="24" t="n"/>
      <c r="AJ309" s="24" t="n"/>
      <c r="AK309" s="24" t="inlineStr">
        <is>
          <t>O</t>
        </is>
      </c>
      <c r="AL309" s="304">
        <f>DATEVALUE(TEXT(I309, "yyyy/mm/dd"))</f>
        <v/>
      </c>
      <c r="AM309" s="108">
        <f>DATEVALUE(TEXT(X309, "yyyy/mm/dd"))</f>
        <v/>
      </c>
    </row>
    <row r="310" ht="21.6" customHeight="1" s="127">
      <c r="A310" s="21" t="n">
        <v>75</v>
      </c>
      <c r="B310" s="21" t="inlineStr">
        <is>
          <t>服務</t>
        </is>
      </c>
      <c r="C310" s="21" t="n">
        <v>2025031846</v>
      </c>
      <c r="D310" s="21" t="n"/>
      <c r="E310" s="21" t="n"/>
      <c r="F310" s="21" t="n">
        <v>5057</v>
      </c>
      <c r="G310" s="21" t="inlineStr">
        <is>
          <t>新莊中港店</t>
        </is>
      </c>
      <c r="H310" s="21" t="inlineStr">
        <is>
          <t>新北市新莊區</t>
        </is>
      </c>
      <c r="I310" s="21" t="n"/>
      <c r="J310" s="21" t="n"/>
      <c r="K310" s="21" t="n"/>
      <c r="L310" s="21" t="n"/>
      <c r="M310" s="22" t="n"/>
      <c r="N310" s="21" t="n"/>
      <c r="O310" s="22" t="n"/>
      <c r="P310" s="23" t="n"/>
      <c r="Q310" s="21" t="inlineStr">
        <is>
          <t>THILF05057</t>
        </is>
      </c>
      <c r="R310" s="21" t="inlineStr">
        <is>
          <t>新北一</t>
        </is>
      </c>
      <c r="S310" s="21" t="inlineStr">
        <is>
          <t>湯家瑋</t>
        </is>
      </c>
      <c r="T310" s="21" t="n">
        <v>1</v>
      </c>
      <c r="U310" s="21" t="inlineStr">
        <is>
          <t>已完工</t>
        </is>
      </c>
      <c r="V310" s="21" t="inlineStr">
        <is>
          <t>2025-03-14 16:00:17</t>
        </is>
      </c>
      <c r="W310" s="21" t="inlineStr">
        <is>
          <t>2025-03-14 15:30:00</t>
        </is>
      </c>
      <c r="X310" s="128" t="n">
        <v>45730.66666666666</v>
      </c>
      <c r="Y310" s="21" t="n"/>
      <c r="Z310" s="21" t="n">
        <v>0.5</v>
      </c>
      <c r="AA310" s="21" t="n"/>
      <c r="AB310" s="21" t="inlineStr">
        <is>
          <t>到場處理</t>
        </is>
      </c>
      <c r="AC310" s="23" t="inlineStr">
        <is>
          <t>PMQ1</t>
        </is>
      </c>
      <c r="AD310" s="21" t="inlineStr">
        <is>
          <t>O</t>
        </is>
      </c>
      <c r="AE310" s="21" t="n"/>
      <c r="AF310" s="21" t="n"/>
      <c r="AG310" s="21" t="n"/>
      <c r="AH310" s="21" t="n"/>
      <c r="AI310" s="21" t="inlineStr">
        <is>
          <t>O</t>
        </is>
      </c>
      <c r="AJ310" s="21" t="n"/>
      <c r="AK310" s="21" t="inlineStr">
        <is>
          <t>O</t>
        </is>
      </c>
      <c r="AL310" s="304">
        <f>DATEVALUE(TEXT(I310, "yyyy/mm/dd"))</f>
        <v/>
      </c>
      <c r="AM310" s="108">
        <f>DATEVALUE(TEXT(X310, "yyyy/mm/dd"))</f>
        <v/>
      </c>
    </row>
    <row r="311" ht="21.6" customHeight="1" s="127">
      <c r="A311" s="24" t="n">
        <v>76</v>
      </c>
      <c r="B311" s="24" t="inlineStr">
        <is>
          <t>維修</t>
        </is>
      </c>
      <c r="C311" s="24" t="n">
        <v>2025031882</v>
      </c>
      <c r="D311" s="24" t="inlineStr">
        <is>
          <t>12325114031501</t>
        </is>
      </c>
      <c r="E311" s="24" t="inlineStr">
        <is>
          <t>一般件</t>
        </is>
      </c>
      <c r="F311" s="24" t="n">
        <v>2325</v>
      </c>
      <c r="G311" s="24" t="inlineStr">
        <is>
          <t>北縣五泰店</t>
        </is>
      </c>
      <c r="H311" s="24" t="inlineStr">
        <is>
          <t>新北市五股區</t>
        </is>
      </c>
      <c r="I311" s="24" t="inlineStr">
        <is>
          <t>2025-03-15 09:35:44</t>
        </is>
      </c>
      <c r="J311" s="24" t="inlineStr">
        <is>
          <t>星期六</t>
        </is>
      </c>
      <c r="K311" s="24" t="inlineStr">
        <is>
          <t>上午</t>
        </is>
      </c>
      <c r="L311" s="24" t="inlineStr">
        <is>
          <t>HLF6</t>
        </is>
      </c>
      <c r="M311" s="25" t="inlineStr">
        <is>
          <t>HL-多卡機QP3000E</t>
        </is>
      </c>
      <c r="N311" s="24" t="inlineStr">
        <is>
          <t>F603</t>
        </is>
      </c>
      <c r="O311" s="25" t="inlineStr">
        <is>
          <t>無法連線</t>
        </is>
      </c>
      <c r="P311" s="26" t="inlineStr">
        <is>
          <t>門市反應TM1多卡機(QP3000E)無法使用悠遊卡，協助點選版更後執行悠遊卡機重開TM顯示悠遊卡通訊逾時...請台芝到店協助</t>
        </is>
      </c>
      <c r="Q311" s="24" t="inlineStr">
        <is>
          <t>THILF02325</t>
        </is>
      </c>
      <c r="R311" s="24" t="inlineStr">
        <is>
          <t>新北一</t>
        </is>
      </c>
      <c r="S311" s="24" t="inlineStr">
        <is>
          <t>湯家瑋</t>
        </is>
      </c>
      <c r="T311" s="24" t="n">
        <v>1</v>
      </c>
      <c r="U311" s="24" t="inlineStr">
        <is>
          <t>已完工</t>
        </is>
      </c>
      <c r="V311" s="24" t="inlineStr">
        <is>
          <t>2025-03-15 09:36:43</t>
        </is>
      </c>
      <c r="W311" s="24" t="inlineStr">
        <is>
          <t>2025-03-17 11:06:00</t>
        </is>
      </c>
      <c r="X311" s="199" t="n">
        <v>45733.48333333333</v>
      </c>
      <c r="Y311" s="24" t="inlineStr">
        <is>
          <t>2025-03-18 13:00:00</t>
        </is>
      </c>
      <c r="Z311" s="24" t="n">
        <v>0.5</v>
      </c>
      <c r="AA311" s="24" t="n"/>
      <c r="AB311" s="24" t="inlineStr">
        <is>
          <t>到場處理</t>
        </is>
      </c>
      <c r="AC311" s="26" t="inlineStr">
        <is>
          <t>重接排線</t>
        </is>
      </c>
      <c r="AD311" s="24" t="n"/>
      <c r="AE311" s="24" t="n"/>
      <c r="AF311" s="24" t="n"/>
      <c r="AG311" s="24" t="n"/>
      <c r="AH311" s="24" t="n"/>
      <c r="AI311" s="24" t="n"/>
      <c r="AJ311" s="24" t="n"/>
      <c r="AK311" s="24" t="inlineStr">
        <is>
          <t>O</t>
        </is>
      </c>
      <c r="AL311" s="304">
        <f>DATEVALUE(TEXT(I311, "yyyy/mm/dd"))</f>
        <v/>
      </c>
      <c r="AM311" s="108">
        <f>DATEVALUE(TEXT(X311, "yyyy/mm/dd"))</f>
        <v/>
      </c>
    </row>
    <row r="312" ht="21.6" customHeight="1" s="127">
      <c r="A312" s="21" t="n">
        <v>77</v>
      </c>
      <c r="B312" s="21" t="inlineStr">
        <is>
          <t>維修</t>
        </is>
      </c>
      <c r="C312" s="21" t="n">
        <v>2025031885</v>
      </c>
      <c r="D312" s="21" t="inlineStr">
        <is>
          <t>14036114031501</t>
        </is>
      </c>
      <c r="E312" s="21" t="inlineStr">
        <is>
          <t>一般件</t>
        </is>
      </c>
      <c r="F312" s="21" t="n">
        <v>4036</v>
      </c>
      <c r="G312" s="21" t="inlineStr">
        <is>
          <t>蘆洲永樂店</t>
        </is>
      </c>
      <c r="H312" s="21" t="inlineStr">
        <is>
          <t>新北市蘆洲區</t>
        </is>
      </c>
      <c r="I312" s="21" t="inlineStr">
        <is>
          <t>2025-03-15 13:15:40</t>
        </is>
      </c>
      <c r="J312" s="21" t="inlineStr">
        <is>
          <t>星期六</t>
        </is>
      </c>
      <c r="K312" s="21" t="inlineStr">
        <is>
          <t>下午</t>
        </is>
      </c>
      <c r="L312" s="21" t="inlineStr">
        <is>
          <t>HL60</t>
        </is>
      </c>
      <c r="M312" s="22" t="inlineStr">
        <is>
          <t>HL-LIFE-ET印票機L90</t>
        </is>
      </c>
      <c r="N312" s="21" t="n">
        <v>6003</v>
      </c>
      <c r="O312" s="22" t="inlineStr">
        <is>
          <t>無反應，不會轉動</t>
        </is>
      </c>
      <c r="P312" s="23" t="inlineStr">
        <is>
          <t>L90-門市反應TM刷讀MMK小白單顯示印票機異常，重裝只捲重開機點選MMK偵測印票機仍顯示異常....須請台芝到店協助</t>
        </is>
      </c>
      <c r="Q312" s="21" t="inlineStr">
        <is>
          <t>THILF04036</t>
        </is>
      </c>
      <c r="R312" s="21" t="inlineStr">
        <is>
          <t>新北一</t>
        </is>
      </c>
      <c r="S312" s="21" t="inlineStr">
        <is>
          <t>吳宗鴻</t>
        </is>
      </c>
      <c r="T312" s="21" t="n">
        <v>1</v>
      </c>
      <c r="U312" s="21" t="inlineStr">
        <is>
          <t>已完工</t>
        </is>
      </c>
      <c r="V312" s="21" t="inlineStr">
        <is>
          <t>2025-03-15 13:17:00</t>
        </is>
      </c>
      <c r="W312" s="21" t="inlineStr">
        <is>
          <t>2025-03-17 11:25:00</t>
        </is>
      </c>
      <c r="X312" s="128" t="n">
        <v>45733.49652777778</v>
      </c>
      <c r="Y312" s="21" t="inlineStr">
        <is>
          <t>2025-03-18 13:00:00</t>
        </is>
      </c>
      <c r="Z312" s="21" t="n">
        <v>0.5</v>
      </c>
      <c r="AA312" s="21" t="n"/>
      <c r="AB312" s="21" t="inlineStr">
        <is>
          <t>到場處理</t>
        </is>
      </c>
      <c r="AC312" s="23" t="inlineStr">
        <is>
          <t>至現場無狀況，門市可正常刷讀</t>
        </is>
      </c>
      <c r="AD312" s="21" t="n"/>
      <c r="AE312" s="21" t="n"/>
      <c r="AF312" s="21" t="n"/>
      <c r="AG312" s="21" t="n"/>
      <c r="AH312" s="21" t="n"/>
      <c r="AI312" s="21" t="n"/>
      <c r="AJ312" s="21" t="n"/>
      <c r="AK312" s="21" t="inlineStr">
        <is>
          <t>O</t>
        </is>
      </c>
      <c r="AL312" s="304">
        <f>DATEVALUE(TEXT(I312, "yyyy/mm/dd"))</f>
        <v/>
      </c>
      <c r="AM312" s="108">
        <f>DATEVALUE(TEXT(X312, "yyyy/mm/dd"))</f>
        <v/>
      </c>
    </row>
    <row r="313" ht="21.6" customHeight="1" s="127">
      <c r="A313" s="24" t="n">
        <v>78</v>
      </c>
      <c r="B313" s="24" t="inlineStr">
        <is>
          <t>維修</t>
        </is>
      </c>
      <c r="C313" s="24" t="n">
        <v>2025031887</v>
      </c>
      <c r="D313" s="24" t="inlineStr">
        <is>
          <t>12995114031501</t>
        </is>
      </c>
      <c r="E313" s="24" t="inlineStr">
        <is>
          <t>一般件</t>
        </is>
      </c>
      <c r="F313" s="24" t="n">
        <v>2995</v>
      </c>
      <c r="G313" s="24" t="inlineStr">
        <is>
          <t>板橋湳雅夜市</t>
        </is>
      </c>
      <c r="H313" s="24" t="inlineStr">
        <is>
          <t>新北市板橋區</t>
        </is>
      </c>
      <c r="I313" s="24" t="inlineStr">
        <is>
          <t>2025-03-15 15:50:46</t>
        </is>
      </c>
      <c r="J313" s="24" t="inlineStr">
        <is>
          <t>星期六</t>
        </is>
      </c>
      <c r="K313" s="24" t="inlineStr">
        <is>
          <t>下午</t>
        </is>
      </c>
      <c r="L313" s="24" t="inlineStr">
        <is>
          <t>HL25</t>
        </is>
      </c>
      <c r="M313" s="25" t="inlineStr">
        <is>
          <t>HL-SC螢幕</t>
        </is>
      </c>
      <c r="N313" s="24" t="n">
        <v>2501</v>
      </c>
      <c r="O313" s="25" t="inlineStr">
        <is>
          <t>螢幕畫面閃爍頻繁或無畫面</t>
        </is>
      </c>
      <c r="P313" s="26" t="inlineStr">
        <is>
          <t>門市反應sc螢幕(LCD)無畫面黑屏，已請門市將後方線路重新拔差仍異常，ping1通可vnc....須請台芝到店協助</t>
        </is>
      </c>
      <c r="Q313" s="24" t="inlineStr">
        <is>
          <t>THILF02995</t>
        </is>
      </c>
      <c r="R313" s="24" t="inlineStr">
        <is>
          <t>新北一</t>
        </is>
      </c>
      <c r="S313" s="24" t="inlineStr">
        <is>
          <t>狄澤洋</t>
        </is>
      </c>
      <c r="T313" s="24" t="n">
        <v>1</v>
      </c>
      <c r="U313" s="24" t="inlineStr">
        <is>
          <t>已完工</t>
        </is>
      </c>
      <c r="V313" s="24" t="inlineStr">
        <is>
          <t>2025-03-15 15:52:34</t>
        </is>
      </c>
      <c r="W313" s="24" t="inlineStr">
        <is>
          <t>2025-03-17 13:46:00</t>
        </is>
      </c>
      <c r="X313" s="199" t="n">
        <v>45733.59444444445</v>
      </c>
      <c r="Y313" s="24" t="inlineStr">
        <is>
          <t>2025-03-18 13:00:00</t>
        </is>
      </c>
      <c r="Z313" s="24" t="n">
        <v>0.5</v>
      </c>
      <c r="AA313" s="24" t="n"/>
      <c r="AB313" s="24" t="inlineStr">
        <is>
          <t>取消叫修</t>
        </is>
      </c>
      <c r="AC313" s="26" t="inlineStr">
        <is>
          <t>取消報修</t>
        </is>
      </c>
      <c r="AD313" s="24" t="n"/>
      <c r="AE313" s="24" t="n"/>
      <c r="AF313" s="24" t="n"/>
      <c r="AG313" s="24" t="n"/>
      <c r="AH313" s="24" t="n"/>
      <c r="AI313" s="24" t="n"/>
      <c r="AJ313" s="24" t="n"/>
      <c r="AK313" s="24" t="inlineStr">
        <is>
          <t>O</t>
        </is>
      </c>
      <c r="AL313" s="304">
        <f>DATEVALUE(TEXT(I313, "yyyy/mm/dd"))</f>
        <v/>
      </c>
      <c r="AM313" s="108">
        <f>DATEVALUE(TEXT(X313, "yyyy/mm/dd"))</f>
        <v/>
      </c>
    </row>
    <row r="314" ht="21.6" customHeight="1" s="127">
      <c r="A314" s="21" t="n">
        <v>79</v>
      </c>
      <c r="B314" s="21" t="inlineStr">
        <is>
          <t>維修</t>
        </is>
      </c>
      <c r="C314" s="21" t="n">
        <v>2025031888</v>
      </c>
      <c r="D314" s="21" t="inlineStr">
        <is>
          <t>12995114031502</t>
        </is>
      </c>
      <c r="E314" s="21" t="inlineStr">
        <is>
          <t>一般件</t>
        </is>
      </c>
      <c r="F314" s="21" t="n">
        <v>2995</v>
      </c>
      <c r="G314" s="21" t="inlineStr">
        <is>
          <t>板橋湳雅夜市</t>
        </is>
      </c>
      <c r="H314" s="21" t="inlineStr">
        <is>
          <t>新北市板橋區</t>
        </is>
      </c>
      <c r="I314" s="21" t="inlineStr">
        <is>
          <t>2025-03-15 16:54:35</t>
        </is>
      </c>
      <c r="J314" s="21" t="inlineStr">
        <is>
          <t>星期六</t>
        </is>
      </c>
      <c r="K314" s="21" t="inlineStr">
        <is>
          <t>下午</t>
        </is>
      </c>
      <c r="L314" s="21" t="inlineStr">
        <is>
          <t>HL25</t>
        </is>
      </c>
      <c r="M314" s="22" t="inlineStr">
        <is>
          <t>HL-SC螢幕</t>
        </is>
      </c>
      <c r="N314" s="21" t="n">
        <v>2501</v>
      </c>
      <c r="O314" s="22" t="inlineStr">
        <is>
          <t>螢幕畫面閃爍頻繁或無畫面</t>
        </is>
      </c>
      <c r="P314" s="23" t="inlineStr">
        <is>
          <t>sc螢幕(LCD)經常無畫面黑屏，重差限重開螢幕多次都還是一樣，有時會恢復正常但過一下又黑畫面，ping1通可vnc....須請台芝到店協助</t>
        </is>
      </c>
      <c r="Q314" s="21" t="inlineStr">
        <is>
          <t>THILF02995</t>
        </is>
      </c>
      <c r="R314" s="21" t="inlineStr">
        <is>
          <t>新北一</t>
        </is>
      </c>
      <c r="S314" s="21" t="inlineStr">
        <is>
          <t>狄澤洋</t>
        </is>
      </c>
      <c r="T314" s="21" t="n">
        <v>1</v>
      </c>
      <c r="U314" s="21" t="inlineStr">
        <is>
          <t>已完工</t>
        </is>
      </c>
      <c r="V314" s="21" t="inlineStr">
        <is>
          <t>2025-03-15 16:55:28</t>
        </is>
      </c>
      <c r="W314" s="21" t="inlineStr">
        <is>
          <t>2025-03-17 14:47:00</t>
        </is>
      </c>
      <c r="X314" s="128" t="n">
        <v>45733.63680555556</v>
      </c>
      <c r="Y314" s="21" t="inlineStr">
        <is>
          <t>2025-03-18 13:00:00</t>
        </is>
      </c>
      <c r="Z314" s="21" t="n">
        <v>0.5</v>
      </c>
      <c r="AA314" s="21" t="n"/>
      <c r="AB314" s="21" t="inlineStr">
        <is>
          <t>取消叫修</t>
        </is>
      </c>
      <c r="AC314" s="23" t="inlineStr">
        <is>
          <t>取消報修</t>
        </is>
      </c>
      <c r="AD314" s="21" t="n"/>
      <c r="AE314" s="21" t="n"/>
      <c r="AF314" s="21" t="n"/>
      <c r="AG314" s="21" t="n"/>
      <c r="AH314" s="21" t="n"/>
      <c r="AI314" s="21" t="n"/>
      <c r="AJ314" s="21" t="n"/>
      <c r="AK314" s="21" t="inlineStr">
        <is>
          <t>O</t>
        </is>
      </c>
      <c r="AL314" s="304">
        <f>DATEVALUE(TEXT(I314, "yyyy/mm/dd"))</f>
        <v/>
      </c>
      <c r="AM314" s="108">
        <f>DATEVALUE(TEXT(X314, "yyyy/mm/dd"))</f>
        <v/>
      </c>
    </row>
    <row r="315" ht="21.6" customHeight="1" s="127">
      <c r="A315" s="24" t="n">
        <v>80</v>
      </c>
      <c r="B315" s="24" t="inlineStr">
        <is>
          <t>服務</t>
        </is>
      </c>
      <c r="C315" s="24" t="n">
        <v>2025031983</v>
      </c>
      <c r="D315" s="24" t="n"/>
      <c r="E315" s="24" t="n"/>
      <c r="F315" s="24" t="n">
        <v>3851</v>
      </c>
      <c r="G315" s="24" t="inlineStr">
        <is>
          <t>北縣輔園店</t>
        </is>
      </c>
      <c r="H315" s="24" t="inlineStr">
        <is>
          <t>新北市新莊區</t>
        </is>
      </c>
      <c r="I315" s="24" t="n"/>
      <c r="J315" s="24" t="n"/>
      <c r="K315" s="24" t="n"/>
      <c r="L315" s="24" t="n"/>
      <c r="M315" s="25" t="n"/>
      <c r="N315" s="24" t="n"/>
      <c r="O315" s="25" t="n"/>
      <c r="P315" s="26" t="n"/>
      <c r="Q315" s="24" t="inlineStr">
        <is>
          <t>THILF03851</t>
        </is>
      </c>
      <c r="R315" s="24" t="inlineStr">
        <is>
          <t>新北一</t>
        </is>
      </c>
      <c r="S315" s="24" t="inlineStr">
        <is>
          <t>湯家瑋</t>
        </is>
      </c>
      <c r="T315" s="24" t="n">
        <v>1</v>
      </c>
      <c r="U315" s="24" t="inlineStr">
        <is>
          <t>已完工</t>
        </is>
      </c>
      <c r="V315" s="24" t="inlineStr">
        <is>
          <t>2025-03-17 13:57:37</t>
        </is>
      </c>
      <c r="W315" s="24" t="inlineStr">
        <is>
          <t>2025-03-17 13:30:00</t>
        </is>
      </c>
      <c r="X315" s="199" t="n">
        <v>45733.58333333334</v>
      </c>
      <c r="Y315" s="24" t="n"/>
      <c r="Z315" s="24" t="n">
        <v>0.5</v>
      </c>
      <c r="AA315" s="24" t="n"/>
      <c r="AB315" s="24" t="inlineStr">
        <is>
          <t>到場處理</t>
        </is>
      </c>
      <c r="AC315" s="26" t="inlineStr">
        <is>
          <t>PMQ1</t>
        </is>
      </c>
      <c r="AD315" s="24" t="inlineStr">
        <is>
          <t>O</t>
        </is>
      </c>
      <c r="AE315" s="24" t="n"/>
      <c r="AF315" s="24" t="n"/>
      <c r="AG315" s="24" t="n"/>
      <c r="AH315" s="24" t="n"/>
      <c r="AI315" s="24" t="n"/>
      <c r="AJ315" s="24" t="n"/>
      <c r="AK315" s="24" t="inlineStr">
        <is>
          <t>O</t>
        </is>
      </c>
      <c r="AL315" s="304">
        <f>DATEVALUE(TEXT(I315, "yyyy/mm/dd"))</f>
        <v/>
      </c>
      <c r="AM315" s="108">
        <f>DATEVALUE(TEXT(X315, "yyyy/mm/dd"))</f>
        <v/>
      </c>
    </row>
    <row r="316" ht="21.6" customHeight="1" s="127">
      <c r="A316" s="21" t="n">
        <v>81</v>
      </c>
      <c r="B316" s="21" t="inlineStr">
        <is>
          <t>服務</t>
        </is>
      </c>
      <c r="C316" s="21" t="n">
        <v>2025032010</v>
      </c>
      <c r="D316" s="21" t="n"/>
      <c r="E316" s="21" t="n"/>
      <c r="F316" s="21" t="n">
        <v>2995</v>
      </c>
      <c r="G316" s="21" t="inlineStr">
        <is>
          <t>板橋湳雅夜市</t>
        </is>
      </c>
      <c r="H316" s="21" t="inlineStr">
        <is>
          <t>新北市板橋區</t>
        </is>
      </c>
      <c r="I316" s="21" t="n"/>
      <c r="J316" s="21" t="n"/>
      <c r="K316" s="21" t="n"/>
      <c r="L316" s="21" t="n"/>
      <c r="M316" s="22" t="n"/>
      <c r="N316" s="21" t="n"/>
      <c r="O316" s="22" t="n"/>
      <c r="P316" s="23" t="n"/>
      <c r="Q316" s="21" t="inlineStr">
        <is>
          <t>THILF02995</t>
        </is>
      </c>
      <c r="R316" s="21" t="inlineStr">
        <is>
          <t>新北一</t>
        </is>
      </c>
      <c r="S316" s="21" t="inlineStr">
        <is>
          <t>狄澤洋</t>
        </is>
      </c>
      <c r="T316" s="21" t="n">
        <v>1</v>
      </c>
      <c r="U316" s="21" t="inlineStr">
        <is>
          <t>已完工</t>
        </is>
      </c>
      <c r="V316" s="21" t="inlineStr">
        <is>
          <t>2025-03-17 15:20:41</t>
        </is>
      </c>
      <c r="W316" s="21" t="inlineStr">
        <is>
          <t>2025-03-17 14:55:00</t>
        </is>
      </c>
      <c r="X316" s="128" t="n">
        <v>45733.6375</v>
      </c>
      <c r="Y316" s="21" t="n"/>
      <c r="Z316" s="21" t="n">
        <v>0.4</v>
      </c>
      <c r="AA316" s="21" t="n"/>
      <c r="AB316" s="21" t="inlineStr">
        <is>
          <t>到場處理</t>
        </is>
      </c>
      <c r="AC316" s="23" t="inlineStr">
        <is>
          <t>PMQ1</t>
        </is>
      </c>
      <c r="AD316" s="21" t="inlineStr">
        <is>
          <t>O</t>
        </is>
      </c>
      <c r="AE316" s="21" t="n"/>
      <c r="AF316" s="21" t="n"/>
      <c r="AG316" s="21" t="n"/>
      <c r="AH316" s="21" t="n"/>
      <c r="AI316" s="21" t="n"/>
      <c r="AJ316" s="21" t="n"/>
      <c r="AK316" s="21" t="inlineStr">
        <is>
          <t>O</t>
        </is>
      </c>
      <c r="AL316" s="304">
        <f>DATEVALUE(TEXT(I316, "yyyy/mm/dd"))</f>
        <v/>
      </c>
      <c r="AM316" s="108">
        <f>DATEVALUE(TEXT(X316, "yyyy/mm/dd"))</f>
        <v/>
      </c>
    </row>
    <row r="317" ht="21.6" customHeight="1" s="127">
      <c r="A317" s="24" t="n">
        <v>82</v>
      </c>
      <c r="B317" s="24" t="inlineStr">
        <is>
          <t>維修</t>
        </is>
      </c>
      <c r="C317" s="24" t="n">
        <v>2025032113</v>
      </c>
      <c r="D317" s="24" t="inlineStr">
        <is>
          <t>12224114031701</t>
        </is>
      </c>
      <c r="E317" s="24" t="inlineStr">
        <is>
          <t>一般件</t>
        </is>
      </c>
      <c r="F317" s="24" t="n">
        <v>2224</v>
      </c>
      <c r="G317" s="24" t="inlineStr">
        <is>
          <t>板橋莒光店</t>
        </is>
      </c>
      <c r="H317" s="24" t="inlineStr">
        <is>
          <t>新北市板橋區</t>
        </is>
      </c>
      <c r="I317" s="24" t="inlineStr">
        <is>
          <t>2025-03-17 15:46:52</t>
        </is>
      </c>
      <c r="J317" s="24" t="inlineStr">
        <is>
          <t>星期一</t>
        </is>
      </c>
      <c r="K317" s="24" t="inlineStr">
        <is>
          <t>下午</t>
        </is>
      </c>
      <c r="L317" s="24" t="inlineStr">
        <is>
          <t>HL34</t>
        </is>
      </c>
      <c r="M317" s="25" t="inlineStr">
        <is>
          <t>HL-HUB</t>
        </is>
      </c>
      <c r="N317" s="24" t="n">
        <v>3404</v>
      </c>
      <c r="O317" s="25" t="inlineStr">
        <is>
          <t>HUB週期維護</t>
        </is>
      </c>
      <c r="P317" s="26" t="inlineStr">
        <is>
          <t>2025年01月份 hub調查異常:PING全店正常，連線HUB白畫面。</t>
        </is>
      </c>
      <c r="Q317" s="24" t="inlineStr">
        <is>
          <t>THILF02224</t>
        </is>
      </c>
      <c r="R317" s="24" t="inlineStr">
        <is>
          <t>新北一</t>
        </is>
      </c>
      <c r="S317" s="24" t="inlineStr">
        <is>
          <t>狄澤洋</t>
        </is>
      </c>
      <c r="T317" s="24" t="n">
        <v>1</v>
      </c>
      <c r="U317" s="24" t="inlineStr">
        <is>
          <t>已完工</t>
        </is>
      </c>
      <c r="V317" s="24" t="inlineStr">
        <is>
          <t>2025-03-17 15:48:37</t>
        </is>
      </c>
      <c r="W317" s="24" t="inlineStr">
        <is>
          <t>2025-03-17 15:25:00</t>
        </is>
      </c>
      <c r="X317" s="199" t="n">
        <v>45733.69444444445</v>
      </c>
      <c r="Y317" s="24" t="inlineStr">
        <is>
          <t>2025-03-18 19:48:00</t>
        </is>
      </c>
      <c r="Z317" s="24" t="n">
        <v>1.3</v>
      </c>
      <c r="AA317" s="24" t="n"/>
      <c r="AB317" s="24" t="inlineStr">
        <is>
          <t>到場處理</t>
        </is>
      </c>
      <c r="AC317" s="26" t="inlineStr">
        <is>
          <t>HUB時間重新設定後，0800測試正常</t>
        </is>
      </c>
      <c r="AD317" s="24" t="n"/>
      <c r="AE317" s="24" t="n"/>
      <c r="AF317" s="24" t="n"/>
      <c r="AG317" s="24" t="n"/>
      <c r="AH317" s="24" t="n"/>
      <c r="AI317" s="24" t="n"/>
      <c r="AJ317" s="24" t="n"/>
      <c r="AK317" s="24" t="inlineStr">
        <is>
          <t>O</t>
        </is>
      </c>
      <c r="AL317" s="304">
        <f>DATEVALUE(TEXT(I317, "yyyy/mm/dd"))</f>
        <v/>
      </c>
      <c r="AM317" s="108">
        <f>DATEVALUE(TEXT(X317, "yyyy/mm/dd"))</f>
        <v/>
      </c>
    </row>
    <row r="318" ht="21.6" customHeight="1" s="127">
      <c r="A318" s="21" t="n">
        <v>83</v>
      </c>
      <c r="B318" s="21" t="inlineStr">
        <is>
          <t>服務</t>
        </is>
      </c>
      <c r="C318" s="21" t="n">
        <v>2025032149</v>
      </c>
      <c r="D318" s="21" t="n"/>
      <c r="E318" s="21" t="n"/>
      <c r="F318" s="21" t="n">
        <v>2224</v>
      </c>
      <c r="G318" s="21" t="inlineStr">
        <is>
          <t>板橋莒光店</t>
        </is>
      </c>
      <c r="H318" s="21" t="inlineStr">
        <is>
          <t>新北市板橋區</t>
        </is>
      </c>
      <c r="I318" s="21" t="n"/>
      <c r="J318" s="21" t="n"/>
      <c r="K318" s="21" t="n"/>
      <c r="L318" s="21" t="n"/>
      <c r="M318" s="22" t="n"/>
      <c r="N318" s="21" t="n"/>
      <c r="O318" s="22" t="n"/>
      <c r="P318" s="23" t="n"/>
      <c r="Q318" s="21" t="inlineStr">
        <is>
          <t>THILF02224</t>
        </is>
      </c>
      <c r="R318" s="21" t="inlineStr">
        <is>
          <t>新北一</t>
        </is>
      </c>
      <c r="S318" s="21" t="inlineStr">
        <is>
          <t>狄澤洋</t>
        </is>
      </c>
      <c r="T318" s="21" t="n">
        <v>1</v>
      </c>
      <c r="U318" s="21" t="inlineStr">
        <is>
          <t>已完工</t>
        </is>
      </c>
      <c r="V318" s="21" t="inlineStr">
        <is>
          <t>2025-03-17 16:41:12</t>
        </is>
      </c>
      <c r="W318" s="21" t="inlineStr">
        <is>
          <t>2025-03-17 16:25:00</t>
        </is>
      </c>
      <c r="X318" s="128" t="n">
        <v>45733.69444444445</v>
      </c>
      <c r="Y318" s="21" t="n"/>
      <c r="Z318" s="21" t="n">
        <v>0.3</v>
      </c>
      <c r="AA318" s="21" t="n"/>
      <c r="AB318" s="21" t="inlineStr">
        <is>
          <t>到場處理</t>
        </is>
      </c>
      <c r="AC318" s="23" t="inlineStr">
        <is>
          <t>PMQ1</t>
        </is>
      </c>
      <c r="AD318" s="21" t="inlineStr">
        <is>
          <t>O</t>
        </is>
      </c>
      <c r="AE318" s="21" t="n"/>
      <c r="AF318" s="21" t="n"/>
      <c r="AG318" s="21" t="n"/>
      <c r="AH318" s="21" t="n"/>
      <c r="AI318" s="21" t="n"/>
      <c r="AJ318" s="21" t="n"/>
      <c r="AK318" s="21" t="inlineStr">
        <is>
          <t>O</t>
        </is>
      </c>
      <c r="AL318" s="304">
        <f>DATEVALUE(TEXT(I318, "yyyy/mm/dd"))</f>
        <v/>
      </c>
      <c r="AM318" s="108">
        <f>DATEVALUE(TEXT(X318, "yyyy/mm/dd"))</f>
        <v/>
      </c>
    </row>
    <row r="319" ht="21.6" customHeight="1" s="127">
      <c r="A319" s="24" t="n">
        <v>84</v>
      </c>
      <c r="B319" s="24" t="inlineStr">
        <is>
          <t>維修</t>
        </is>
      </c>
      <c r="C319" s="24" t="n">
        <v>2025032450</v>
      </c>
      <c r="D319" s="24" t="inlineStr">
        <is>
          <t>E2209114031901</t>
        </is>
      </c>
      <c r="E319" s="24" t="inlineStr">
        <is>
          <t>一般件</t>
        </is>
      </c>
      <c r="F319" s="24" t="n">
        <v>2209</v>
      </c>
      <c r="G319" s="24" t="inlineStr">
        <is>
          <t>北縣重強店</t>
        </is>
      </c>
      <c r="H319" s="24" t="inlineStr">
        <is>
          <t>新北市三重區</t>
        </is>
      </c>
      <c r="I319" s="24" t="inlineStr">
        <is>
          <t>2025-03-19 07:17:09</t>
        </is>
      </c>
      <c r="J319" s="24" t="inlineStr">
        <is>
          <t>星期三</t>
        </is>
      </c>
      <c r="K319" s="24" t="inlineStr">
        <is>
          <t>凌晨</t>
        </is>
      </c>
      <c r="L319" s="24" t="inlineStr">
        <is>
          <t>HLD3</t>
        </is>
      </c>
      <c r="M319" s="25" t="inlineStr">
        <is>
          <t>HL-熱感發票機</t>
        </is>
      </c>
      <c r="N319" s="24" t="inlineStr">
        <is>
          <t>D302</t>
        </is>
      </c>
      <c r="O319" s="25" t="inlineStr">
        <is>
          <t>發票印字不清</t>
        </is>
      </c>
      <c r="P319" s="26" t="inlineStr">
        <is>
          <t>門市反應tm1熱感發票機(BSC-10)印出的條碼都無法刷讀(例:萊購禮兌換卷)，於TM1、2都無法刷讀第二段條碼，掃描槍已有執行校正仍無法刷讀，但TM2印出的條碼可正常刷讀，...請台芝到店協助(條碼無法刷取只能用手輸入)</t>
        </is>
      </c>
      <c r="Q319" s="24" t="inlineStr">
        <is>
          <t>THILF02209</t>
        </is>
      </c>
      <c r="R319" s="24" t="inlineStr">
        <is>
          <t>新北一</t>
        </is>
      </c>
      <c r="S319" s="24" t="inlineStr">
        <is>
          <t>吳宗鴻</t>
        </is>
      </c>
      <c r="T319" s="24" t="n">
        <v>1</v>
      </c>
      <c r="U319" s="24" t="inlineStr">
        <is>
          <t>已完工</t>
        </is>
      </c>
      <c r="V319" s="24" t="inlineStr">
        <is>
          <t>2025-03-19 09:43:27</t>
        </is>
      </c>
      <c r="W319" s="24" t="inlineStr">
        <is>
          <t>2025-03-20 11:34:00</t>
        </is>
      </c>
      <c r="X319" s="199" t="n">
        <v>45736.50277777778</v>
      </c>
      <c r="Y319" s="24" t="inlineStr">
        <is>
          <t>2025-03-20 13:43:00</t>
        </is>
      </c>
      <c r="Z319" s="24" t="n">
        <v>0.5</v>
      </c>
      <c r="AA319" s="24" t="n"/>
      <c r="AB319" s="24" t="inlineStr">
        <is>
          <t>到場處理</t>
        </is>
      </c>
      <c r="AC319" s="26" t="inlineStr">
        <is>
          <t>更換備機
換下8155001626
換上8155003497</t>
        </is>
      </c>
      <c r="AD319" s="24" t="n"/>
      <c r="AE319" s="24" t="n"/>
      <c r="AF319" s="24" t="n"/>
      <c r="AG319" s="24" t="n"/>
      <c r="AH319" s="24" t="n"/>
      <c r="AI319" s="24" t="n"/>
      <c r="AJ319" s="24" t="n"/>
      <c r="AK319" s="24" t="inlineStr">
        <is>
          <t>O</t>
        </is>
      </c>
      <c r="AL319" s="304">
        <f>DATEVALUE(TEXT(I319, "yyyy/mm/dd"))</f>
        <v/>
      </c>
      <c r="AM319" s="108">
        <f>DATEVALUE(TEXT(X319, "yyyy/mm/dd"))</f>
        <v/>
      </c>
    </row>
    <row r="320" ht="21.6" customHeight="1" s="127">
      <c r="A320" s="21" t="n">
        <v>85</v>
      </c>
      <c r="B320" s="21" t="inlineStr">
        <is>
          <t>維修</t>
        </is>
      </c>
      <c r="C320" s="21" t="n">
        <v>2025032452</v>
      </c>
      <c r="D320" s="21" t="inlineStr">
        <is>
          <t>15291114031902</t>
        </is>
      </c>
      <c r="E320" s="21" t="inlineStr">
        <is>
          <t>一般件</t>
        </is>
      </c>
      <c r="F320" s="21" t="n">
        <v>5291</v>
      </c>
      <c r="G320" s="21" t="inlineStr">
        <is>
          <t>新莊國家置地</t>
        </is>
      </c>
      <c r="H320" s="21" t="inlineStr">
        <is>
          <t>新北市新莊區</t>
        </is>
      </c>
      <c r="I320" s="21" t="inlineStr">
        <is>
          <t>2025-03-19 10:02:16</t>
        </is>
      </c>
      <c r="J320" s="21" t="inlineStr">
        <is>
          <t>星期三</t>
        </is>
      </c>
      <c r="K320" s="21" t="inlineStr">
        <is>
          <t>上午</t>
        </is>
      </c>
      <c r="L320" s="21" t="inlineStr">
        <is>
          <t>HL25</t>
        </is>
      </c>
      <c r="M320" s="22" t="inlineStr">
        <is>
          <t>HL-SC螢幕</t>
        </is>
      </c>
      <c r="N320" s="21" t="n">
        <v>2501</v>
      </c>
      <c r="O320" s="22" t="inlineStr">
        <is>
          <t>螢幕畫面閃爍頻繁或無畫面</t>
        </is>
      </c>
      <c r="P320" s="23" t="inlineStr">
        <is>
          <t>2025/3/19 (週三) 上午 10:00 總公司玫君:sc(LCD)請協助派攻台芝，到店多安裝一台螢幕，獨立給SC使用，原螢幕獨立給監視器使用，再觀察至3/25。3/25追蹤門市螢幕使用狀況。謝謝您。...須請台芝到店協助</t>
        </is>
      </c>
      <c r="Q320" s="21" t="inlineStr">
        <is>
          <t>THILF05291</t>
        </is>
      </c>
      <c r="R320" s="21" t="inlineStr">
        <is>
          <t>新北一</t>
        </is>
      </c>
      <c r="S320" s="21" t="inlineStr">
        <is>
          <t>湯家瑋</t>
        </is>
      </c>
      <c r="T320" s="21" t="n">
        <v>1</v>
      </c>
      <c r="U320" s="21" t="inlineStr">
        <is>
          <t>已完工</t>
        </is>
      </c>
      <c r="V320" s="21" t="inlineStr">
        <is>
          <t>2025-03-19 10:10:47</t>
        </is>
      </c>
      <c r="W320" s="21" t="inlineStr">
        <is>
          <t>2025-03-20 09:30:00</t>
        </is>
      </c>
      <c r="X320" s="128" t="n">
        <v>45736.43194444444</v>
      </c>
      <c r="Y320" s="21" t="inlineStr">
        <is>
          <t>2025-03-20 14:10:00</t>
        </is>
      </c>
      <c r="Z320" s="21" t="n">
        <v>0.9</v>
      </c>
      <c r="AA320" s="21" t="n"/>
      <c r="AB320" s="21" t="inlineStr">
        <is>
          <t>到場處理</t>
        </is>
      </c>
      <c r="AC320" s="23" t="inlineStr">
        <is>
          <t>新增sc螢幕
8133003668</t>
        </is>
      </c>
      <c r="AD320" s="21" t="n"/>
      <c r="AE320" s="21" t="n"/>
      <c r="AF320" s="21" t="n"/>
      <c r="AG320" s="21" t="n"/>
      <c r="AH320" s="21" t="n"/>
      <c r="AI320" s="21" t="n"/>
      <c r="AJ320" s="21" t="n"/>
      <c r="AK320" s="21" t="inlineStr">
        <is>
          <t>O</t>
        </is>
      </c>
      <c r="AL320" s="304">
        <f>DATEVALUE(TEXT(I320, "yyyy/mm/dd"))</f>
        <v/>
      </c>
      <c r="AM320" s="108">
        <f>DATEVALUE(TEXT(X320, "yyyy/mm/dd"))</f>
        <v/>
      </c>
    </row>
    <row r="321" ht="21.6" customHeight="1" s="127">
      <c r="A321" s="24" t="n">
        <v>86</v>
      </c>
      <c r="B321" s="24" t="inlineStr">
        <is>
          <t>維修</t>
        </is>
      </c>
      <c r="C321" s="24" t="n">
        <v>2025032488</v>
      </c>
      <c r="D321" s="24" t="inlineStr">
        <is>
          <t>12390114031901</t>
        </is>
      </c>
      <c r="E321" s="24" t="inlineStr">
        <is>
          <t>一般件</t>
        </is>
      </c>
      <c r="F321" s="24" t="n">
        <v>2390</v>
      </c>
      <c r="G321" s="24" t="inlineStr">
        <is>
          <t>五股產業園區</t>
        </is>
      </c>
      <c r="H321" s="24" t="inlineStr">
        <is>
          <t>新北市五股區</t>
        </is>
      </c>
      <c r="I321" s="24" t="inlineStr">
        <is>
          <t>2025-03-19 13:52:34</t>
        </is>
      </c>
      <c r="J321" s="24" t="inlineStr">
        <is>
          <t>星期三</t>
        </is>
      </c>
      <c r="K321" s="24" t="inlineStr">
        <is>
          <t>下午</t>
        </is>
      </c>
      <c r="L321" s="24" t="inlineStr">
        <is>
          <t>HLD3</t>
        </is>
      </c>
      <c r="M321" s="25" t="inlineStr">
        <is>
          <t>HL-熱感發票機</t>
        </is>
      </c>
      <c r="N321" s="24" t="inlineStr">
        <is>
          <t>D304</t>
        </is>
      </c>
      <c r="O321" s="25" t="inlineStr">
        <is>
          <t>店名章損壞或更新</t>
        </is>
      </c>
      <c r="P321" s="26" t="inlineStr">
        <is>
          <t>門市反應TM1發票機(BSC-10)已有關機重開，但仍會不時出空白紙捲，請台芝到店協助</t>
        </is>
      </c>
      <c r="Q321" s="24" t="inlineStr">
        <is>
          <t>THILF02390</t>
        </is>
      </c>
      <c r="R321" s="24" t="inlineStr">
        <is>
          <t>新北一</t>
        </is>
      </c>
      <c r="S321" s="24" t="inlineStr">
        <is>
          <t>湯家瑋</t>
        </is>
      </c>
      <c r="T321" s="24" t="n">
        <v>1</v>
      </c>
      <c r="U321" s="24" t="inlineStr">
        <is>
          <t>已完工</t>
        </is>
      </c>
      <c r="V321" s="24" t="inlineStr">
        <is>
          <t>2025-03-19 13:53:51</t>
        </is>
      </c>
      <c r="W321" s="24" t="inlineStr">
        <is>
          <t>2025-03-20 13:36:00</t>
        </is>
      </c>
      <c r="X321" s="199" t="n">
        <v>45736.5875</v>
      </c>
      <c r="Y321" s="24" t="inlineStr">
        <is>
          <t>2025-03-20 17:53:00</t>
        </is>
      </c>
      <c r="Z321" s="24" t="n">
        <v>0.5</v>
      </c>
      <c r="AA321" s="24" t="n"/>
      <c r="AB321" s="24" t="inlineStr">
        <is>
          <t>到場處理</t>
        </is>
      </c>
      <c r="AC321" s="26" t="inlineStr">
        <is>
          <t>更換發票機
換上8155003402
換下8155001235</t>
        </is>
      </c>
      <c r="AD321" s="24" t="n"/>
      <c r="AE321" s="24" t="n"/>
      <c r="AF321" s="24" t="n"/>
      <c r="AG321" s="24" t="n"/>
      <c r="AH321" s="24" t="n"/>
      <c r="AI321" s="24" t="n"/>
      <c r="AJ321" s="24" t="n"/>
      <c r="AK321" s="24" t="inlineStr">
        <is>
          <t>O</t>
        </is>
      </c>
      <c r="AL321" s="304">
        <f>DATEVALUE(TEXT(I321, "yyyy/mm/dd"))</f>
        <v/>
      </c>
      <c r="AM321" s="108">
        <f>DATEVALUE(TEXT(X321, "yyyy/mm/dd"))</f>
        <v/>
      </c>
    </row>
    <row r="322" ht="21.6" customHeight="1" s="127">
      <c r="A322" s="21" t="n">
        <v>87</v>
      </c>
      <c r="B322" s="21" t="inlineStr">
        <is>
          <t>維修</t>
        </is>
      </c>
      <c r="C322" s="21" t="n">
        <v>2025032490</v>
      </c>
      <c r="D322" s="21" t="inlineStr">
        <is>
          <t>E4046114031901</t>
        </is>
      </c>
      <c r="E322" s="21" t="inlineStr">
        <is>
          <t>一般件</t>
        </is>
      </c>
      <c r="F322" s="21" t="n">
        <v>4046</v>
      </c>
      <c r="G322" s="21" t="inlineStr">
        <is>
          <t>板橋福康店</t>
        </is>
      </c>
      <c r="H322" s="21" t="inlineStr">
        <is>
          <t>新北市板橋區</t>
        </is>
      </c>
      <c r="I322" s="21" t="inlineStr">
        <is>
          <t>2025-03-19 13:33:15</t>
        </is>
      </c>
      <c r="J322" s="21" t="inlineStr">
        <is>
          <t>星期三</t>
        </is>
      </c>
      <c r="K322" s="21" t="inlineStr">
        <is>
          <t>下午</t>
        </is>
      </c>
      <c r="L322" s="21" t="inlineStr">
        <is>
          <t>HL25</t>
        </is>
      </c>
      <c r="M322" s="22" t="inlineStr">
        <is>
          <t>HL-SC螢幕</t>
        </is>
      </c>
      <c r="N322" s="21" t="n">
        <v>2501</v>
      </c>
      <c r="O322" s="22" t="inlineStr">
        <is>
          <t>螢幕畫面閃爍頻繁或無畫面</t>
        </is>
      </c>
      <c r="P322" s="23" t="inlineStr">
        <is>
          <t>門市反應SC螢幕(LCD)會不定時黑屏，每次黑屏約5秒，確認螢幕VGA線頭無鬆脫，PING1有通且VNC查看畫面正常，需請台芝到店協助...(螢幕時常黑屏)</t>
        </is>
      </c>
      <c r="Q322" s="21" t="inlineStr">
        <is>
          <t>THILF04046</t>
        </is>
      </c>
      <c r="R322" s="21" t="inlineStr">
        <is>
          <t>新北一</t>
        </is>
      </c>
      <c r="S322" s="21" t="inlineStr">
        <is>
          <t>狄澤洋</t>
        </is>
      </c>
      <c r="T322" s="21" t="n">
        <v>1</v>
      </c>
      <c r="U322" s="21" t="inlineStr">
        <is>
          <t>已完工</t>
        </is>
      </c>
      <c r="V322" s="21" t="inlineStr">
        <is>
          <t>2025-03-19 14:02:03</t>
        </is>
      </c>
      <c r="W322" s="21" t="inlineStr">
        <is>
          <t>2025-03-20 14:25:00</t>
        </is>
      </c>
      <c r="X322" s="128" t="n">
        <v>45736.61805555555</v>
      </c>
      <c r="Y322" s="21" t="inlineStr">
        <is>
          <t>2025-03-20 18:02:00</t>
        </is>
      </c>
      <c r="Z322" s="21" t="n">
        <v>0.4</v>
      </c>
      <c r="AA322" s="21" t="n"/>
      <c r="AB322" s="21" t="inlineStr">
        <is>
          <t>到場處理</t>
        </is>
      </c>
      <c r="AC322" s="23" t="inlineStr">
        <is>
          <t>更換SC螢幕
換上：8133003512
換下：8133002972</t>
        </is>
      </c>
      <c r="AD322" s="21" t="n"/>
      <c r="AE322" s="21" t="n"/>
      <c r="AF322" s="21" t="n"/>
      <c r="AG322" s="21" t="n"/>
      <c r="AH322" s="21" t="n"/>
      <c r="AI322" s="21" t="n"/>
      <c r="AJ322" s="21" t="n"/>
      <c r="AK322" s="21" t="inlineStr">
        <is>
          <t>O</t>
        </is>
      </c>
      <c r="AL322" s="304">
        <f>DATEVALUE(TEXT(I322, "yyyy/mm/dd"))</f>
        <v/>
      </c>
      <c r="AM322" s="108">
        <f>DATEVALUE(TEXT(X322, "yyyy/mm/dd"))</f>
        <v/>
      </c>
    </row>
    <row r="323" ht="21.6" customHeight="1" s="127">
      <c r="A323" s="24" t="n">
        <v>88</v>
      </c>
      <c r="B323" s="24" t="inlineStr">
        <is>
          <t>服務</t>
        </is>
      </c>
      <c r="C323" s="24" t="n">
        <v>2025032612</v>
      </c>
      <c r="D323" s="24" t="n"/>
      <c r="E323" s="24" t="n"/>
      <c r="F323" s="24" t="n">
        <v>3892</v>
      </c>
      <c r="G323" s="24" t="inlineStr">
        <is>
          <t>蘆洲光榮店</t>
        </is>
      </c>
      <c r="H323" s="24" t="inlineStr">
        <is>
          <t>新北市蘆洲區</t>
        </is>
      </c>
      <c r="I323" s="24" t="n"/>
      <c r="J323" s="24" t="n"/>
      <c r="K323" s="24" t="n"/>
      <c r="L323" s="24" t="n"/>
      <c r="M323" s="25" t="n"/>
      <c r="N323" s="24" t="n"/>
      <c r="O323" s="25" t="n"/>
      <c r="P323" s="26" t="n"/>
      <c r="Q323" s="24" t="inlineStr">
        <is>
          <t>THILF03892</t>
        </is>
      </c>
      <c r="R323" s="24" t="inlineStr">
        <is>
          <t>新北一</t>
        </is>
      </c>
      <c r="S323" s="24" t="inlineStr">
        <is>
          <t>吳宗鴻</t>
        </is>
      </c>
      <c r="T323" s="24" t="n">
        <v>1</v>
      </c>
      <c r="U323" s="24" t="inlineStr">
        <is>
          <t>已完工</t>
        </is>
      </c>
      <c r="V323" s="24" t="inlineStr">
        <is>
          <t>2025-03-20 13:55:10</t>
        </is>
      </c>
      <c r="W323" s="24" t="inlineStr">
        <is>
          <t>2025-03-20 13:39:00</t>
        </is>
      </c>
      <c r="X323" s="199" t="n">
        <v>45736.57916666667</v>
      </c>
      <c r="Y323" s="24" t="n"/>
      <c r="Z323" s="24" t="n">
        <v>0.3</v>
      </c>
      <c r="AA323" s="24" t="n"/>
      <c r="AB323" s="24" t="inlineStr">
        <is>
          <t>到場處理</t>
        </is>
      </c>
      <c r="AC323" s="26" t="inlineStr">
        <is>
          <t>到場確認商用顯示器TV網路線路已接回電路編號:297Y271577、燈號正常
FAST測速:16Mbps</t>
        </is>
      </c>
      <c r="AD323" s="24" t="n"/>
      <c r="AE323" s="24" t="n"/>
      <c r="AF323" s="24" t="n"/>
      <c r="AG323" s="24" t="n"/>
      <c r="AH323" s="24" t="n"/>
      <c r="AI323" s="24" t="n"/>
      <c r="AJ323" s="24" t="inlineStr">
        <is>
          <t>O</t>
        </is>
      </c>
      <c r="AK323" s="24" t="inlineStr">
        <is>
          <t>O</t>
        </is>
      </c>
      <c r="AL323" s="304">
        <f>DATEVALUE(TEXT(I323, "yyyy/mm/dd"))</f>
        <v/>
      </c>
      <c r="AM323" s="108">
        <f>DATEVALUE(TEXT(X323, "yyyy/mm/dd"))</f>
        <v/>
      </c>
    </row>
    <row r="324" ht="21.6" customHeight="1" s="127">
      <c r="A324" s="21" t="n">
        <v>89</v>
      </c>
      <c r="B324" s="21" t="inlineStr">
        <is>
          <t>維修</t>
        </is>
      </c>
      <c r="C324" s="21" t="n">
        <v>2025032626</v>
      </c>
      <c r="D324" s="21" t="inlineStr">
        <is>
          <t>1D072114032001</t>
        </is>
      </c>
      <c r="E324" s="21" t="inlineStr">
        <is>
          <t>一般件</t>
        </is>
      </c>
      <c r="F324" s="21" t="inlineStr">
        <is>
          <t>D072</t>
        </is>
      </c>
      <c r="G324" s="21" t="inlineStr">
        <is>
          <t>北縣僑福店</t>
        </is>
      </c>
      <c r="H324" s="21" t="inlineStr">
        <is>
          <t>新北市板橋區</t>
        </is>
      </c>
      <c r="I324" s="21" t="inlineStr">
        <is>
          <t>2025-03-20 14:23:12</t>
        </is>
      </c>
      <c r="J324" s="21" t="inlineStr">
        <is>
          <t>星期四</t>
        </is>
      </c>
      <c r="K324" s="21" t="inlineStr">
        <is>
          <t>下午</t>
        </is>
      </c>
      <c r="L324" s="21" t="inlineStr">
        <is>
          <t>HL28</t>
        </is>
      </c>
      <c r="M324" s="22" t="inlineStr">
        <is>
          <t>HL-立式掃描器</t>
        </is>
      </c>
      <c r="N324" s="21" t="n">
        <v>2802</v>
      </c>
      <c r="O324" s="22" t="inlineStr">
        <is>
          <t>無光束、當機</t>
        </is>
      </c>
      <c r="P324" s="23" t="inlineStr">
        <is>
          <t>門市反應TM2太空寶寶(MS-7120、MS-7580)電源線壞掉....須請台芝到店協助</t>
        </is>
      </c>
      <c r="Q324" s="21" t="inlineStr">
        <is>
          <t>THILF0D072</t>
        </is>
      </c>
      <c r="R324" s="21" t="inlineStr">
        <is>
          <t>新北一</t>
        </is>
      </c>
      <c r="S324" s="21" t="inlineStr">
        <is>
          <t>狄澤洋</t>
        </is>
      </c>
      <c r="T324" s="21" t="n">
        <v>1</v>
      </c>
      <c r="U324" s="21" t="inlineStr">
        <is>
          <t>已完工</t>
        </is>
      </c>
      <c r="V324" s="21" t="inlineStr">
        <is>
          <t>2025-03-20 14:28:52</t>
        </is>
      </c>
      <c r="W324" s="21" t="inlineStr">
        <is>
          <t>2025-03-21 13:09:00</t>
        </is>
      </c>
      <c r="X324" s="128" t="n">
        <v>45737.55277777778</v>
      </c>
      <c r="Y324" s="21" t="inlineStr">
        <is>
          <t>2025-03-21 18:28:00</t>
        </is>
      </c>
      <c r="Z324" s="21" t="n">
        <v>0.1</v>
      </c>
      <c r="AA324" s="21" t="n"/>
      <c r="AB324" s="21" t="inlineStr">
        <is>
          <t>到場處理</t>
        </is>
      </c>
      <c r="AC324" s="23" t="inlineStr">
        <is>
          <t>更換立式掃描器 7580
換上：8118001010
換下：8118000981</t>
        </is>
      </c>
      <c r="AD324" s="21" t="n"/>
      <c r="AE324" s="21" t="n"/>
      <c r="AF324" s="21" t="n"/>
      <c r="AG324" s="21" t="n"/>
      <c r="AH324" s="21" t="n"/>
      <c r="AI324" s="21" t="n"/>
      <c r="AJ324" s="21" t="n"/>
      <c r="AK324" s="21" t="inlineStr">
        <is>
          <t>O</t>
        </is>
      </c>
      <c r="AL324" s="304">
        <f>DATEVALUE(TEXT(I324, "yyyy/mm/dd"))</f>
        <v/>
      </c>
      <c r="AM324" s="108">
        <f>DATEVALUE(TEXT(X324, "yyyy/mm/dd"))</f>
        <v/>
      </c>
    </row>
    <row r="325" ht="21.6" customHeight="1" s="127">
      <c r="A325" s="24" t="n">
        <v>90</v>
      </c>
      <c r="B325" s="24" t="inlineStr">
        <is>
          <t>服務</t>
        </is>
      </c>
      <c r="C325" s="24" t="n">
        <v>2025032639</v>
      </c>
      <c r="D325" s="24" t="n"/>
      <c r="E325" s="24" t="n"/>
      <c r="F325" s="24" t="n">
        <v>4046</v>
      </c>
      <c r="G325" s="24" t="inlineStr">
        <is>
          <t>板橋福康店</t>
        </is>
      </c>
      <c r="H325" s="24" t="inlineStr">
        <is>
          <t>新北市板橋區</t>
        </is>
      </c>
      <c r="I325" s="24" t="n"/>
      <c r="J325" s="24" t="n"/>
      <c r="K325" s="24" t="n"/>
      <c r="L325" s="24" t="n"/>
      <c r="M325" s="25" t="n"/>
      <c r="N325" s="24" t="n"/>
      <c r="O325" s="25" t="n"/>
      <c r="P325" s="26" t="n"/>
      <c r="Q325" s="24" t="inlineStr">
        <is>
          <t>THILF04046</t>
        </is>
      </c>
      <c r="R325" s="24" t="inlineStr">
        <is>
          <t>新北一</t>
        </is>
      </c>
      <c r="S325" s="24" t="inlineStr">
        <is>
          <t>狄澤洋</t>
        </is>
      </c>
      <c r="T325" s="24" t="n">
        <v>1</v>
      </c>
      <c r="U325" s="24" t="inlineStr">
        <is>
          <t>已完工</t>
        </is>
      </c>
      <c r="V325" s="24" t="inlineStr">
        <is>
          <t>2025-03-20 14:48:48</t>
        </is>
      </c>
      <c r="W325" s="24" t="inlineStr">
        <is>
          <t>2025-03-20 14:25:00</t>
        </is>
      </c>
      <c r="X325" s="199" t="n">
        <v>45736.61805555555</v>
      </c>
      <c r="Y325" s="24" t="n"/>
      <c r="Z325" s="24" t="n">
        <v>0.4</v>
      </c>
      <c r="AA325" s="24" t="n"/>
      <c r="AB325" s="24" t="inlineStr">
        <is>
          <t>到場處理</t>
        </is>
      </c>
      <c r="AC325" s="26" t="inlineStr">
        <is>
          <t>PMQ1</t>
        </is>
      </c>
      <c r="AD325" s="24" t="inlineStr">
        <is>
          <t>O</t>
        </is>
      </c>
      <c r="AE325" s="24" t="n"/>
      <c r="AF325" s="24" t="n"/>
      <c r="AG325" s="24" t="n"/>
      <c r="AH325" s="24" t="n"/>
      <c r="AI325" s="24" t="n"/>
      <c r="AJ325" s="24" t="n"/>
      <c r="AK325" s="24" t="inlineStr">
        <is>
          <t>O</t>
        </is>
      </c>
      <c r="AL325" s="304">
        <f>DATEVALUE(TEXT(I325, "yyyy/mm/dd"))</f>
        <v/>
      </c>
      <c r="AM325" s="108">
        <f>DATEVALUE(TEXT(X325, "yyyy/mm/dd"))</f>
        <v/>
      </c>
    </row>
    <row r="326" ht="21.6" customHeight="1" s="127">
      <c r="A326" s="21" t="n">
        <v>91</v>
      </c>
      <c r="B326" s="21" t="inlineStr">
        <is>
          <t>服務</t>
        </is>
      </c>
      <c r="C326" s="21" t="n">
        <v>2025032656</v>
      </c>
      <c r="D326" s="21" t="n"/>
      <c r="E326" s="21" t="n"/>
      <c r="F326" s="21" t="inlineStr">
        <is>
          <t>D161</t>
        </is>
      </c>
      <c r="G326" s="21" t="inlineStr">
        <is>
          <t>北縣僑中三店</t>
        </is>
      </c>
      <c r="H326" s="21" t="inlineStr">
        <is>
          <t>新北市板橋區</t>
        </is>
      </c>
      <c r="I326" s="21" t="n"/>
      <c r="J326" s="21" t="n"/>
      <c r="K326" s="21" t="n"/>
      <c r="L326" s="21" t="n"/>
      <c r="M326" s="22" t="n"/>
      <c r="N326" s="21" t="n"/>
      <c r="O326" s="22" t="n"/>
      <c r="P326" s="23" t="n"/>
      <c r="Q326" s="21" t="inlineStr">
        <is>
          <t>THILF0D161</t>
        </is>
      </c>
      <c r="R326" s="21" t="inlineStr">
        <is>
          <t>新北一</t>
        </is>
      </c>
      <c r="S326" s="21" t="inlineStr">
        <is>
          <t>狄澤洋</t>
        </is>
      </c>
      <c r="T326" s="21" t="n">
        <v>1</v>
      </c>
      <c r="U326" s="21" t="inlineStr">
        <is>
          <t>已完工</t>
        </is>
      </c>
      <c r="V326" s="21" t="inlineStr">
        <is>
          <t>2025-03-20 15:30:20</t>
        </is>
      </c>
      <c r="W326" s="21" t="inlineStr">
        <is>
          <t>2025-03-20 14:58:00</t>
        </is>
      </c>
      <c r="X326" s="128" t="n">
        <v>45736.63541666666</v>
      </c>
      <c r="Y326" s="21" t="n"/>
      <c r="Z326" s="21" t="n">
        <v>0.3</v>
      </c>
      <c r="AA326" s="21" t="n"/>
      <c r="AB326" s="21" t="inlineStr">
        <is>
          <t>到場處理</t>
        </is>
      </c>
      <c r="AC326" s="23" t="inlineStr">
        <is>
          <t>PMQ1</t>
        </is>
      </c>
      <c r="AD326" s="21" t="inlineStr">
        <is>
          <t>O</t>
        </is>
      </c>
      <c r="AE326" s="21" t="n"/>
      <c r="AF326" s="21" t="n"/>
      <c r="AG326" s="21" t="n"/>
      <c r="AH326" s="21" t="n"/>
      <c r="AI326" s="21" t="n"/>
      <c r="AJ326" s="21" t="n"/>
      <c r="AK326" s="21" t="inlineStr">
        <is>
          <t>O</t>
        </is>
      </c>
      <c r="AL326" s="304">
        <f>DATEVALUE(TEXT(I326, "yyyy/mm/dd"))</f>
        <v/>
      </c>
      <c r="AM326" s="108">
        <f>DATEVALUE(TEXT(X326, "yyyy/mm/dd"))</f>
        <v/>
      </c>
    </row>
    <row r="327" ht="21.6" customHeight="1" s="127">
      <c r="A327" s="24" t="n">
        <v>92</v>
      </c>
      <c r="B327" s="24" t="inlineStr">
        <is>
          <t>服務</t>
        </is>
      </c>
      <c r="C327" s="24" t="n">
        <v>2025032663</v>
      </c>
      <c r="D327" s="24" t="n"/>
      <c r="E327" s="24" t="n"/>
      <c r="F327" s="24" t="n">
        <v>4145</v>
      </c>
      <c r="G327" s="24" t="inlineStr">
        <is>
          <t>板橋僑興店</t>
        </is>
      </c>
      <c r="H327" s="24" t="inlineStr">
        <is>
          <t>新北市板橋區</t>
        </is>
      </c>
      <c r="I327" s="24" t="n"/>
      <c r="J327" s="24" t="n"/>
      <c r="K327" s="24" t="n"/>
      <c r="L327" s="24" t="n"/>
      <c r="M327" s="25" t="n"/>
      <c r="N327" s="24" t="n"/>
      <c r="O327" s="25" t="n"/>
      <c r="P327" s="26" t="n"/>
      <c r="Q327" s="24" t="inlineStr">
        <is>
          <t>THILF04145</t>
        </is>
      </c>
      <c r="R327" s="24" t="inlineStr">
        <is>
          <t>新北一</t>
        </is>
      </c>
      <c r="S327" s="24" t="inlineStr">
        <is>
          <t>狄澤洋</t>
        </is>
      </c>
      <c r="T327" s="24" t="n">
        <v>1</v>
      </c>
      <c r="U327" s="24" t="inlineStr">
        <is>
          <t>已完工</t>
        </is>
      </c>
      <c r="V327" s="24" t="inlineStr">
        <is>
          <t>2025-03-20 15:50:31</t>
        </is>
      </c>
      <c r="W327" s="24" t="inlineStr">
        <is>
          <t>2025-03-20 15:30:00</t>
        </is>
      </c>
      <c r="X327" s="199" t="n">
        <v>45736.65833333333</v>
      </c>
      <c r="Y327" s="24" t="n"/>
      <c r="Z327" s="24" t="n">
        <v>0.3</v>
      </c>
      <c r="AA327" s="24" t="n"/>
      <c r="AB327" s="24" t="inlineStr">
        <is>
          <t>到場處理</t>
        </is>
      </c>
      <c r="AC327" s="26" t="inlineStr">
        <is>
          <t>PMQ1</t>
        </is>
      </c>
      <c r="AD327" s="24" t="inlineStr">
        <is>
          <t>O</t>
        </is>
      </c>
      <c r="AE327" s="24" t="n"/>
      <c r="AF327" s="24" t="n"/>
      <c r="AG327" s="24" t="n"/>
      <c r="AH327" s="24" t="n"/>
      <c r="AI327" s="24" t="n"/>
      <c r="AJ327" s="24" t="n"/>
      <c r="AK327" s="24" t="inlineStr">
        <is>
          <t>O</t>
        </is>
      </c>
      <c r="AL327" s="304">
        <f>DATEVALUE(TEXT(I327, "yyyy/mm/dd"))</f>
        <v/>
      </c>
      <c r="AM327" s="108">
        <f>DATEVALUE(TEXT(X327, "yyyy/mm/dd"))</f>
        <v/>
      </c>
    </row>
    <row r="328" ht="21.6" customHeight="1" s="127">
      <c r="A328" s="21" t="n">
        <v>93</v>
      </c>
      <c r="B328" s="21" t="inlineStr">
        <is>
          <t>服務</t>
        </is>
      </c>
      <c r="C328" s="21" t="n">
        <v>2025032664</v>
      </c>
      <c r="D328" s="21" t="n"/>
      <c r="E328" s="21" t="n"/>
      <c r="F328" s="21" t="n">
        <v>4025</v>
      </c>
      <c r="G328" s="21" t="inlineStr">
        <is>
          <t>新莊祐信店</t>
        </is>
      </c>
      <c r="H328" s="21" t="inlineStr">
        <is>
          <t>新北市新莊區</t>
        </is>
      </c>
      <c r="I328" s="21" t="n"/>
      <c r="J328" s="21" t="n"/>
      <c r="K328" s="21" t="n"/>
      <c r="L328" s="21" t="n"/>
      <c r="M328" s="22" t="n"/>
      <c r="N328" s="21" t="n"/>
      <c r="O328" s="22" t="n"/>
      <c r="P328" s="23" t="n"/>
      <c r="Q328" s="21" t="inlineStr">
        <is>
          <t>THILF04025</t>
        </is>
      </c>
      <c r="R328" s="21" t="inlineStr">
        <is>
          <t>新北一</t>
        </is>
      </c>
      <c r="S328" s="21" t="inlineStr">
        <is>
          <t>湯家瑋</t>
        </is>
      </c>
      <c r="T328" s="21" t="n">
        <v>1</v>
      </c>
      <c r="U328" s="21" t="inlineStr">
        <is>
          <t>已完工</t>
        </is>
      </c>
      <c r="V328" s="21" t="inlineStr">
        <is>
          <t>2025-03-20 15:55:41</t>
        </is>
      </c>
      <c r="W328" s="21" t="inlineStr">
        <is>
          <t>2025-03-20 15:30:00</t>
        </is>
      </c>
      <c r="X328" s="128" t="n">
        <v>45736.65972222222</v>
      </c>
      <c r="Y328" s="21" t="n"/>
      <c r="Z328" s="21" t="n">
        <v>0.3</v>
      </c>
      <c r="AA328" s="21" t="n"/>
      <c r="AB328" s="21" t="inlineStr">
        <is>
          <t>到場處理</t>
        </is>
      </c>
      <c r="AC328" s="23" t="inlineStr">
        <is>
          <t>PMQ1</t>
        </is>
      </c>
      <c r="AD328" s="21" t="inlineStr">
        <is>
          <t>O</t>
        </is>
      </c>
      <c r="AE328" s="21" t="n"/>
      <c r="AF328" s="21" t="n"/>
      <c r="AG328" s="21" t="n"/>
      <c r="AH328" s="21" t="n"/>
      <c r="AI328" s="21" t="n"/>
      <c r="AJ328" s="21" t="n"/>
      <c r="AK328" s="21" t="inlineStr">
        <is>
          <t>O</t>
        </is>
      </c>
      <c r="AL328" s="304">
        <f>DATEVALUE(TEXT(I328, "yyyy/mm/dd"))</f>
        <v/>
      </c>
      <c r="AM328" s="108">
        <f>DATEVALUE(TEXT(X328, "yyyy/mm/dd"))</f>
        <v/>
      </c>
    </row>
    <row r="329" ht="21.6" customHeight="1" s="127">
      <c r="A329" s="24" t="n">
        <v>94</v>
      </c>
      <c r="B329" s="24" t="inlineStr">
        <is>
          <t>服務</t>
        </is>
      </c>
      <c r="C329" s="24" t="n">
        <v>2025032665</v>
      </c>
      <c r="D329" s="24" t="n"/>
      <c r="E329" s="24" t="n"/>
      <c r="F329" s="24" t="n">
        <v>2403</v>
      </c>
      <c r="G329" s="24" t="inlineStr">
        <is>
          <t>北縣板龍店</t>
        </is>
      </c>
      <c r="H329" s="24" t="inlineStr">
        <is>
          <t>新北市板橋區</t>
        </is>
      </c>
      <c r="I329" s="24" t="n"/>
      <c r="J329" s="24" t="n"/>
      <c r="K329" s="24" t="n"/>
      <c r="L329" s="24" t="n"/>
      <c r="M329" s="25" t="n"/>
      <c r="N329" s="24" t="n"/>
      <c r="O329" s="25" t="n"/>
      <c r="P329" s="26" t="n"/>
      <c r="Q329" s="24" t="inlineStr">
        <is>
          <t>THILF02403</t>
        </is>
      </c>
      <c r="R329" s="24" t="inlineStr">
        <is>
          <t>新北一</t>
        </is>
      </c>
      <c r="S329" s="24" t="inlineStr">
        <is>
          <t>狄澤洋</t>
        </is>
      </c>
      <c r="T329" s="24" t="n">
        <v>1</v>
      </c>
      <c r="U329" s="24" t="inlineStr">
        <is>
          <t>已完工</t>
        </is>
      </c>
      <c r="V329" s="24" t="inlineStr">
        <is>
          <t>2025-03-20 16:07:55</t>
        </is>
      </c>
      <c r="W329" s="24" t="inlineStr">
        <is>
          <t>2025-03-20 15:50:00</t>
        </is>
      </c>
      <c r="X329" s="199" t="n">
        <v>45736.67083333333</v>
      </c>
      <c r="Y329" s="24" t="n"/>
      <c r="Z329" s="24" t="n">
        <v>0.3</v>
      </c>
      <c r="AA329" s="24" t="n"/>
      <c r="AB329" s="24" t="inlineStr">
        <is>
          <t>到場處理</t>
        </is>
      </c>
      <c r="AC329" s="26" t="inlineStr">
        <is>
          <t>PMQ1</t>
        </is>
      </c>
      <c r="AD329" s="24" t="inlineStr">
        <is>
          <t>O</t>
        </is>
      </c>
      <c r="AE329" s="24" t="n"/>
      <c r="AF329" s="24" t="n"/>
      <c r="AG329" s="24" t="n"/>
      <c r="AH329" s="24" t="n"/>
      <c r="AI329" s="24" t="n"/>
      <c r="AJ329" s="24" t="n"/>
      <c r="AK329" s="24" t="inlineStr">
        <is>
          <t>O</t>
        </is>
      </c>
      <c r="AL329" s="304">
        <f>DATEVALUE(TEXT(I329, "yyyy/mm/dd"))</f>
        <v/>
      </c>
      <c r="AM329" s="108">
        <f>DATEVALUE(TEXT(X329, "yyyy/mm/dd"))</f>
        <v/>
      </c>
    </row>
    <row r="330" ht="21.6" customHeight="1" s="127">
      <c r="A330" s="21" t="n">
        <v>95</v>
      </c>
      <c r="B330" s="21" t="inlineStr">
        <is>
          <t>服務</t>
        </is>
      </c>
      <c r="C330" s="21" t="n">
        <v>2025032672</v>
      </c>
      <c r="D330" s="21" t="n"/>
      <c r="E330" s="21" t="n"/>
      <c r="F330" s="21" t="inlineStr">
        <is>
          <t>D609</t>
        </is>
      </c>
      <c r="G330" s="21" t="inlineStr">
        <is>
          <t>板橋大興店</t>
        </is>
      </c>
      <c r="H330" s="21" t="inlineStr">
        <is>
          <t>新北市板橋區</t>
        </is>
      </c>
      <c r="I330" s="21" t="n"/>
      <c r="J330" s="21" t="n"/>
      <c r="K330" s="21" t="n"/>
      <c r="L330" s="21" t="n"/>
      <c r="M330" s="22" t="n"/>
      <c r="N330" s="21" t="n"/>
      <c r="O330" s="22" t="n"/>
      <c r="P330" s="23" t="n"/>
      <c r="Q330" s="21" t="inlineStr">
        <is>
          <t>THILF0D609</t>
        </is>
      </c>
      <c r="R330" s="21" t="inlineStr">
        <is>
          <t>新北一</t>
        </is>
      </c>
      <c r="S330" s="21" t="inlineStr">
        <is>
          <t>狄澤洋</t>
        </is>
      </c>
      <c r="T330" s="21" t="n">
        <v>1</v>
      </c>
      <c r="U330" s="21" t="inlineStr">
        <is>
          <t>已完工</t>
        </is>
      </c>
      <c r="V330" s="21" t="inlineStr">
        <is>
          <t>2025-03-20 16:24:07</t>
        </is>
      </c>
      <c r="W330" s="21" t="inlineStr">
        <is>
          <t>2025-03-20 16:10:00</t>
        </is>
      </c>
      <c r="X330" s="128" t="n">
        <v>45736.68263888889</v>
      </c>
      <c r="Y330" s="21" t="n"/>
      <c r="Z330" s="21" t="n">
        <v>0.2</v>
      </c>
      <c r="AA330" s="21" t="n"/>
      <c r="AB330" s="21" t="inlineStr">
        <is>
          <t>到場處理</t>
        </is>
      </c>
      <c r="AC330" s="23" t="inlineStr">
        <is>
          <t>PMQ1</t>
        </is>
      </c>
      <c r="AD330" s="21" t="inlineStr">
        <is>
          <t>O</t>
        </is>
      </c>
      <c r="AE330" s="21" t="n"/>
      <c r="AF330" s="21" t="n"/>
      <c r="AG330" s="21" t="n"/>
      <c r="AH330" s="21" t="n"/>
      <c r="AI330" s="21" t="n"/>
      <c r="AJ330" s="21" t="n"/>
      <c r="AK330" s="21" t="inlineStr">
        <is>
          <t>O</t>
        </is>
      </c>
      <c r="AL330" s="304">
        <f>DATEVALUE(TEXT(I330, "yyyy/mm/dd"))</f>
        <v/>
      </c>
      <c r="AM330" s="108">
        <f>DATEVALUE(TEXT(X330, "yyyy/mm/dd"))</f>
        <v/>
      </c>
    </row>
    <row r="331" ht="21.6" customHeight="1" s="127">
      <c r="A331" s="24" t="n">
        <v>96</v>
      </c>
      <c r="B331" s="24" t="inlineStr">
        <is>
          <t>服務</t>
        </is>
      </c>
      <c r="C331" s="24" t="n">
        <v>2025032675</v>
      </c>
      <c r="D331" s="24" t="n"/>
      <c r="E331" s="24" t="n"/>
      <c r="F331" s="24" t="n">
        <v>4341</v>
      </c>
      <c r="G331" s="24" t="inlineStr">
        <is>
          <t>新莊莊美店</t>
        </is>
      </c>
      <c r="H331" s="24" t="inlineStr">
        <is>
          <t>新北市新莊區</t>
        </is>
      </c>
      <c r="I331" s="24" t="n"/>
      <c r="J331" s="24" t="n"/>
      <c r="K331" s="24" t="n"/>
      <c r="L331" s="24" t="n"/>
      <c r="M331" s="25" t="n"/>
      <c r="N331" s="24" t="n"/>
      <c r="O331" s="25" t="n"/>
      <c r="P331" s="26" t="n"/>
      <c r="Q331" s="24" t="inlineStr">
        <is>
          <t>THILF04341</t>
        </is>
      </c>
      <c r="R331" s="24" t="inlineStr">
        <is>
          <t>新北一</t>
        </is>
      </c>
      <c r="S331" s="24" t="inlineStr">
        <is>
          <t>湯家瑋</t>
        </is>
      </c>
      <c r="T331" s="24" t="n">
        <v>1</v>
      </c>
      <c r="U331" s="24" t="inlineStr">
        <is>
          <t>已完工</t>
        </is>
      </c>
      <c r="V331" s="24" t="inlineStr">
        <is>
          <t>2025-03-20 16:30:10</t>
        </is>
      </c>
      <c r="W331" s="24" t="inlineStr">
        <is>
          <t>2025-03-20 15:55:00</t>
        </is>
      </c>
      <c r="X331" s="199" t="n">
        <v>45736.67361111111</v>
      </c>
      <c r="Y331" s="24" t="n"/>
      <c r="Z331" s="24" t="n">
        <v>0.3</v>
      </c>
      <c r="AA331" s="24" t="n"/>
      <c r="AB331" s="24" t="inlineStr">
        <is>
          <t>到場處理</t>
        </is>
      </c>
      <c r="AC331" s="26" t="inlineStr">
        <is>
          <t>PMQ1</t>
        </is>
      </c>
      <c r="AD331" s="24" t="inlineStr">
        <is>
          <t>O</t>
        </is>
      </c>
      <c r="AE331" s="24" t="n"/>
      <c r="AF331" s="24" t="n"/>
      <c r="AG331" s="24" t="n"/>
      <c r="AH331" s="24" t="n"/>
      <c r="AI331" s="24" t="n"/>
      <c r="AJ331" s="24" t="n"/>
      <c r="AK331" s="24" t="inlineStr">
        <is>
          <t>O</t>
        </is>
      </c>
      <c r="AL331" s="304">
        <f>DATEVALUE(TEXT(I331, "yyyy/mm/dd"))</f>
        <v/>
      </c>
      <c r="AM331" s="108">
        <f>DATEVALUE(TEXT(X331, "yyyy/mm/dd"))</f>
        <v/>
      </c>
    </row>
    <row r="332" ht="21.6" customHeight="1" s="127">
      <c r="A332" s="21" t="n">
        <v>97</v>
      </c>
      <c r="B332" s="21" t="inlineStr">
        <is>
          <t>服務</t>
        </is>
      </c>
      <c r="C332" s="21" t="n">
        <v>2025032676</v>
      </c>
      <c r="D332" s="21" t="n"/>
      <c r="E332" s="21" t="n"/>
      <c r="F332" s="21" t="n">
        <v>3358</v>
      </c>
      <c r="G332" s="21" t="inlineStr">
        <is>
          <t>新莊棒球場</t>
        </is>
      </c>
      <c r="H332" s="21" t="inlineStr">
        <is>
          <t>新北市新莊區</t>
        </is>
      </c>
      <c r="I332" s="21" t="n"/>
      <c r="J332" s="21" t="n"/>
      <c r="K332" s="21" t="n"/>
      <c r="L332" s="21" t="n"/>
      <c r="M332" s="22" t="n"/>
      <c r="N332" s="21" t="n"/>
      <c r="O332" s="22" t="n"/>
      <c r="P332" s="23" t="n"/>
      <c r="Q332" s="21" t="inlineStr">
        <is>
          <t>THILF03358</t>
        </is>
      </c>
      <c r="R332" s="21" t="inlineStr">
        <is>
          <t>新北一</t>
        </is>
      </c>
      <c r="S332" s="21" t="inlineStr">
        <is>
          <t>湯家瑋</t>
        </is>
      </c>
      <c r="T332" s="21" t="n">
        <v>1</v>
      </c>
      <c r="U332" s="21" t="inlineStr">
        <is>
          <t>已完工</t>
        </is>
      </c>
      <c r="V332" s="21" t="inlineStr">
        <is>
          <t>2025-03-20 16:30:14</t>
        </is>
      </c>
      <c r="W332" s="21" t="inlineStr">
        <is>
          <t>2025-03-20 16:10:00</t>
        </is>
      </c>
      <c r="X332" s="128" t="n">
        <v>45736.6875</v>
      </c>
      <c r="Y332" s="21" t="n"/>
      <c r="Z332" s="21" t="n">
        <v>0.3</v>
      </c>
      <c r="AA332" s="21" t="n"/>
      <c r="AB332" s="21" t="inlineStr">
        <is>
          <t>到場處理</t>
        </is>
      </c>
      <c r="AC332" s="23" t="inlineStr">
        <is>
          <t>PMQ1</t>
        </is>
      </c>
      <c r="AD332" s="21" t="inlineStr">
        <is>
          <t>O</t>
        </is>
      </c>
      <c r="AE332" s="21" t="n"/>
      <c r="AF332" s="21" t="n"/>
      <c r="AG332" s="21" t="n"/>
      <c r="AH332" s="21" t="n"/>
      <c r="AI332" s="21" t="n"/>
      <c r="AJ332" s="21" t="n"/>
      <c r="AK332" s="21" t="inlineStr">
        <is>
          <t>O</t>
        </is>
      </c>
      <c r="AL332" s="304">
        <f>DATEVALUE(TEXT(I332, "yyyy/mm/dd"))</f>
        <v/>
      </c>
      <c r="AM332" s="108">
        <f>DATEVALUE(TEXT(X332, "yyyy/mm/dd"))</f>
        <v/>
      </c>
    </row>
    <row r="333" ht="21.6" customHeight="1" s="127">
      <c r="A333" s="24" t="n">
        <v>98</v>
      </c>
      <c r="B333" s="24" t="inlineStr">
        <is>
          <t>維修</t>
        </is>
      </c>
      <c r="C333" s="24" t="n">
        <v>2025032692</v>
      </c>
      <c r="D333" s="24" t="inlineStr">
        <is>
          <t>E5003114032001</t>
        </is>
      </c>
      <c r="E333" s="24" t="inlineStr">
        <is>
          <t>一般件</t>
        </is>
      </c>
      <c r="F333" s="24" t="n">
        <v>5003</v>
      </c>
      <c r="G333" s="24" t="inlineStr">
        <is>
          <t>五股更寮店</t>
        </is>
      </c>
      <c r="H333" s="24" t="inlineStr">
        <is>
          <t>新北市五股區</t>
        </is>
      </c>
      <c r="I333" s="24" t="inlineStr">
        <is>
          <t>2025-03-20 18:18:37</t>
        </is>
      </c>
      <c r="J333" s="24" t="inlineStr">
        <is>
          <t>星期四</t>
        </is>
      </c>
      <c r="K333" s="24" t="inlineStr">
        <is>
          <t>夜間</t>
        </is>
      </c>
      <c r="L333" s="24" t="inlineStr">
        <is>
          <t>HLD3</t>
        </is>
      </c>
      <c r="M333" s="25" t="inlineStr">
        <is>
          <t>HL-熱感發票機</t>
        </is>
      </c>
      <c r="N333" s="24" t="inlineStr">
        <is>
          <t>D302</t>
        </is>
      </c>
      <c r="O333" s="25" t="inlineStr">
        <is>
          <t>發票印字不清</t>
        </is>
      </c>
      <c r="P333" s="26" t="inlineStr">
        <is>
          <t>門市反應TM2 熱感發票機(BSC10)印出來的條碼不清楚，已嘗試重啟設備+安裝新紙捲及簡易清潔仍無改善...請台芝到店協助(TM發票機機2列印不清 裁紙有問題(切不斷))</t>
        </is>
      </c>
      <c r="Q333" s="24" t="inlineStr">
        <is>
          <t>THILF05003</t>
        </is>
      </c>
      <c r="R333" s="24" t="inlineStr">
        <is>
          <t>新北一</t>
        </is>
      </c>
      <c r="S333" s="24" t="inlineStr">
        <is>
          <t>湯家瑋</t>
        </is>
      </c>
      <c r="T333" s="24" t="n">
        <v>1</v>
      </c>
      <c r="U333" s="24" t="inlineStr">
        <is>
          <t>已完工</t>
        </is>
      </c>
      <c r="V333" s="24" t="inlineStr">
        <is>
          <t>2025-03-20 18:24:59</t>
        </is>
      </c>
      <c r="W333" s="24" t="inlineStr">
        <is>
          <t>2025-03-21 13:00:00</t>
        </is>
      </c>
      <c r="X333" s="199" t="n">
        <v>45737.58333333334</v>
      </c>
      <c r="Y333" s="24" t="inlineStr">
        <is>
          <t>2025-03-21 22:25:00</t>
        </is>
      </c>
      <c r="Z333" s="24" t="n">
        <v>1</v>
      </c>
      <c r="AA333" s="24" t="n"/>
      <c r="AB333" s="24" t="inlineStr">
        <is>
          <t>到場處理</t>
        </is>
      </c>
      <c r="AC333" s="26" t="inlineStr">
        <is>
          <t>清潔印字頭 切刀</t>
        </is>
      </c>
      <c r="AD333" s="24" t="n"/>
      <c r="AE333" s="24" t="n"/>
      <c r="AF333" s="24" t="n"/>
      <c r="AG333" s="24" t="n"/>
      <c r="AH333" s="24" t="n"/>
      <c r="AI333" s="24" t="n"/>
      <c r="AJ333" s="24" t="n"/>
      <c r="AK333" s="24" t="inlineStr">
        <is>
          <t>O</t>
        </is>
      </c>
      <c r="AL333" s="304">
        <f>DATEVALUE(TEXT(I333, "yyyy/mm/dd"))</f>
        <v/>
      </c>
      <c r="AM333" s="108">
        <f>DATEVALUE(TEXT(X333, "yyyy/mm/dd"))</f>
        <v/>
      </c>
    </row>
    <row r="334" ht="21.6" customHeight="1" s="127">
      <c r="A334" s="21" t="n">
        <v>99</v>
      </c>
      <c r="B334" s="21" t="inlineStr">
        <is>
          <t>維修</t>
        </is>
      </c>
      <c r="C334" s="21" t="n">
        <v>2025032738</v>
      </c>
      <c r="D334" s="21" t="inlineStr">
        <is>
          <t>1D022114032101</t>
        </is>
      </c>
      <c r="E334" s="21" t="inlineStr">
        <is>
          <t>一般件</t>
        </is>
      </c>
      <c r="F334" s="21" t="inlineStr">
        <is>
          <t>D022</t>
        </is>
      </c>
      <c r="G334" s="21" t="inlineStr">
        <is>
          <t>三重溪尾店</t>
        </is>
      </c>
      <c r="H334" s="21" t="inlineStr">
        <is>
          <t>新北市三重區</t>
        </is>
      </c>
      <c r="I334" s="21" t="inlineStr">
        <is>
          <t>2025-03-21 11:36:46</t>
        </is>
      </c>
      <c r="J334" s="21" t="inlineStr">
        <is>
          <t>星期五</t>
        </is>
      </c>
      <c r="K334" s="21" t="inlineStr">
        <is>
          <t>上午</t>
        </is>
      </c>
      <c r="L334" s="21" t="inlineStr">
        <is>
          <t>HL23</t>
        </is>
      </c>
      <c r="M334" s="22" t="inlineStr">
        <is>
          <t>HL-TM主機</t>
        </is>
      </c>
      <c r="N334" s="21" t="n">
        <v>2302</v>
      </c>
      <c r="O334" s="22" t="inlineStr">
        <is>
          <t>客顯示器畫面不正常</t>
        </is>
      </c>
      <c r="P334" s="23" t="inlineStr">
        <is>
          <t>門市反應稍早跳電，TM2(TCX800)客顯畫面變很淡，VNC畫面正常，已有嘗試手動調整亮度、重新開關機仍異常，請台芝到店協助</t>
        </is>
      </c>
      <c r="Q334" s="21" t="inlineStr">
        <is>
          <t>THILF0D022</t>
        </is>
      </c>
      <c r="R334" s="21" t="inlineStr">
        <is>
          <t>新北一</t>
        </is>
      </c>
      <c r="S334" s="21" t="inlineStr">
        <is>
          <t>吳宗鴻</t>
        </is>
      </c>
      <c r="T334" s="21" t="n">
        <v>1</v>
      </c>
      <c r="U334" s="21" t="inlineStr">
        <is>
          <t>已完工</t>
        </is>
      </c>
      <c r="V334" s="21" t="inlineStr">
        <is>
          <t>2025-03-21 11:38:06</t>
        </is>
      </c>
      <c r="W334" s="21" t="inlineStr">
        <is>
          <t>2025-03-21 15:52:00</t>
        </is>
      </c>
      <c r="X334" s="128" t="n">
        <v>45737.68194444444</v>
      </c>
      <c r="Y334" s="21" t="inlineStr">
        <is>
          <t>2025-03-24 15:38:00</t>
        </is>
      </c>
      <c r="Z334" s="21" t="n">
        <v>0.5</v>
      </c>
      <c r="AA334" s="21" t="n"/>
      <c r="AB334" s="21" t="inlineStr">
        <is>
          <t>到場處理</t>
        </is>
      </c>
      <c r="AC334" s="23" t="inlineStr">
        <is>
          <t>重新插拔客顯USB，目前測試正常</t>
        </is>
      </c>
      <c r="AD334" s="21" t="n"/>
      <c r="AE334" s="21" t="n"/>
      <c r="AF334" s="21" t="n"/>
      <c r="AG334" s="21" t="n"/>
      <c r="AH334" s="21" t="n"/>
      <c r="AI334" s="21" t="n"/>
      <c r="AJ334" s="21" t="n"/>
      <c r="AK334" s="21" t="inlineStr">
        <is>
          <t>O</t>
        </is>
      </c>
      <c r="AL334" s="304">
        <f>DATEVALUE(TEXT(I334, "yyyy/mm/dd"))</f>
        <v/>
      </c>
      <c r="AM334" s="108">
        <f>DATEVALUE(TEXT(X334, "yyyy/mm/dd"))</f>
        <v/>
      </c>
    </row>
    <row r="335" ht="21.6" customHeight="1" s="127">
      <c r="A335" s="24" t="n">
        <v>100</v>
      </c>
      <c r="B335" s="24" t="inlineStr">
        <is>
          <t>服務</t>
        </is>
      </c>
      <c r="C335" s="24" t="n">
        <v>2025032770</v>
      </c>
      <c r="D335" s="24" t="n"/>
      <c r="E335" s="24" t="n"/>
      <c r="F335" s="24" t="n">
        <v>4552</v>
      </c>
      <c r="G335" s="24" t="inlineStr">
        <is>
          <t>新莊福慧店</t>
        </is>
      </c>
      <c r="H335" s="24" t="inlineStr">
        <is>
          <t>新北市新莊區</t>
        </is>
      </c>
      <c r="I335" s="24" t="n"/>
      <c r="J335" s="24" t="n"/>
      <c r="K335" s="24" t="n"/>
      <c r="L335" s="24" t="n"/>
      <c r="M335" s="25" t="n"/>
      <c r="N335" s="24" t="n"/>
      <c r="O335" s="25" t="n"/>
      <c r="P335" s="26" t="n"/>
      <c r="Q335" s="24" t="inlineStr">
        <is>
          <t>THILF04552</t>
        </is>
      </c>
      <c r="R335" s="24" t="inlineStr">
        <is>
          <t>新北一</t>
        </is>
      </c>
      <c r="S335" s="24" t="inlineStr">
        <is>
          <t>湯家瑋</t>
        </is>
      </c>
      <c r="T335" s="24" t="n">
        <v>1</v>
      </c>
      <c r="U335" s="24" t="inlineStr">
        <is>
          <t>已完工</t>
        </is>
      </c>
      <c r="V335" s="24" t="inlineStr">
        <is>
          <t>2025-03-21 14:22:51</t>
        </is>
      </c>
      <c r="W335" s="24" t="inlineStr">
        <is>
          <t>2025-03-21 14:00:00</t>
        </is>
      </c>
      <c r="X335" s="199" t="n">
        <v>45737.59722222222</v>
      </c>
      <c r="Y335" s="24" t="n"/>
      <c r="Z335" s="24" t="n">
        <v>0.3</v>
      </c>
      <c r="AA335" s="24" t="n"/>
      <c r="AB335" s="24" t="inlineStr">
        <is>
          <t>到場處理</t>
        </is>
      </c>
      <c r="AC335" s="26" t="inlineStr">
        <is>
          <t>PMQ1</t>
        </is>
      </c>
      <c r="AD335" s="24" t="inlineStr">
        <is>
          <t>O</t>
        </is>
      </c>
      <c r="AE335" s="24" t="n"/>
      <c r="AF335" s="24" t="n"/>
      <c r="AG335" s="24" t="n"/>
      <c r="AH335" s="24" t="n"/>
      <c r="AI335" s="24" t="n"/>
      <c r="AJ335" s="24" t="n"/>
      <c r="AK335" s="24" t="inlineStr">
        <is>
          <t>O</t>
        </is>
      </c>
      <c r="AL335" s="304">
        <f>DATEVALUE(TEXT(I335, "yyyy/mm/dd"))</f>
        <v/>
      </c>
      <c r="AM335" s="108">
        <f>DATEVALUE(TEXT(X335, "yyyy/mm/dd"))</f>
        <v/>
      </c>
    </row>
    <row r="336" ht="21.6" customHeight="1" s="127">
      <c r="A336" s="21" t="n">
        <v>101</v>
      </c>
      <c r="B336" s="21" t="inlineStr">
        <is>
          <t>維修</t>
        </is>
      </c>
      <c r="C336" s="21" t="n">
        <v>2025032771</v>
      </c>
      <c r="D336" s="21" t="inlineStr">
        <is>
          <t>14259114032101</t>
        </is>
      </c>
      <c r="E336" s="21" t="inlineStr">
        <is>
          <t>一般件</t>
        </is>
      </c>
      <c r="F336" s="21" t="n">
        <v>4259</v>
      </c>
      <c r="G336" s="21" t="inlineStr">
        <is>
          <t>八里水灣店</t>
        </is>
      </c>
      <c r="H336" s="21" t="inlineStr">
        <is>
          <t>新北市八里區</t>
        </is>
      </c>
      <c r="I336" s="21" t="inlineStr">
        <is>
          <t>2025-03-21 14:21:36</t>
        </is>
      </c>
      <c r="J336" s="21" t="inlineStr">
        <is>
          <t>星期五</t>
        </is>
      </c>
      <c r="K336" s="21" t="inlineStr">
        <is>
          <t>下午</t>
        </is>
      </c>
      <c r="L336" s="21" t="inlineStr">
        <is>
          <t>HL23</t>
        </is>
      </c>
      <c r="M336" s="22" t="inlineStr">
        <is>
          <t>HL-TM主機</t>
        </is>
      </c>
      <c r="N336" s="21" t="n">
        <v>2304</v>
      </c>
      <c r="O336" s="22" t="inlineStr">
        <is>
          <t>錢匣損壞</t>
        </is>
      </c>
      <c r="P336" s="23" t="inlineStr">
        <is>
          <t>門市反應TM2收銀錢匣(外觀顏色米黃 鎖頭置中 無編號)的隔板破損*5，靠右夾紙鈔斷裂，請台芝到店協助</t>
        </is>
      </c>
      <c r="Q336" s="21" t="inlineStr">
        <is>
          <t>THILF04259</t>
        </is>
      </c>
      <c r="R336" s="21" t="inlineStr">
        <is>
          <t>新北一</t>
        </is>
      </c>
      <c r="S336" s="21" t="inlineStr">
        <is>
          <t>吳宗鴻</t>
        </is>
      </c>
      <c r="T336" s="21" t="n">
        <v>1</v>
      </c>
      <c r="U336" s="21" t="inlineStr">
        <is>
          <t>已完工</t>
        </is>
      </c>
      <c r="V336" s="21" t="inlineStr">
        <is>
          <t>2025-03-21 14:26:59</t>
        </is>
      </c>
      <c r="W336" s="21" t="inlineStr">
        <is>
          <t>2025-03-24 15:28:00</t>
        </is>
      </c>
      <c r="X336" s="128" t="n">
        <v>45740.66527777778</v>
      </c>
      <c r="Y336" s="21" t="inlineStr">
        <is>
          <t>2025-03-24 18:27:00</t>
        </is>
      </c>
      <c r="Z336" s="21" t="n">
        <v>0.5</v>
      </c>
      <c r="AA336" s="21" t="n"/>
      <c r="AB336" s="21" t="inlineStr">
        <is>
          <t>到場處理</t>
        </is>
      </c>
      <c r="AC336" s="23" t="inlineStr">
        <is>
          <t>更換備品 錢櫃
換下81Z1000978
換上81Z1004200</t>
        </is>
      </c>
      <c r="AD336" s="21" t="n"/>
      <c r="AE336" s="21" t="n"/>
      <c r="AF336" s="21" t="n"/>
      <c r="AG336" s="21" t="n"/>
      <c r="AH336" s="21" t="n"/>
      <c r="AI336" s="21" t="n"/>
      <c r="AJ336" s="21" t="n"/>
      <c r="AK336" s="21" t="inlineStr">
        <is>
          <t>O</t>
        </is>
      </c>
      <c r="AL336" s="304">
        <f>DATEVALUE(TEXT(I336, "yyyy/mm/dd"))</f>
        <v/>
      </c>
      <c r="AM336" s="108">
        <f>DATEVALUE(TEXT(X336, "yyyy/mm/dd"))</f>
        <v/>
      </c>
    </row>
    <row r="337" ht="21.6" customHeight="1" s="127">
      <c r="A337" s="24" t="n">
        <v>102</v>
      </c>
      <c r="B337" s="24" t="inlineStr">
        <is>
          <t>服務</t>
        </is>
      </c>
      <c r="C337" s="24" t="n">
        <v>2025032773</v>
      </c>
      <c r="D337" s="24" t="n"/>
      <c r="E337" s="24" t="n"/>
      <c r="F337" s="24" t="n">
        <v>3955</v>
      </c>
      <c r="G337" s="24" t="inlineStr">
        <is>
          <t>板橋海龍店</t>
        </is>
      </c>
      <c r="H337" s="24" t="inlineStr">
        <is>
          <t>新北市板橋區</t>
        </is>
      </c>
      <c r="I337" s="24" t="n"/>
      <c r="J337" s="24" t="n"/>
      <c r="K337" s="24" t="n"/>
      <c r="L337" s="24" t="n"/>
      <c r="M337" s="25" t="n"/>
      <c r="N337" s="24" t="n"/>
      <c r="O337" s="25" t="n"/>
      <c r="P337" s="26" t="n"/>
      <c r="Q337" s="24" t="inlineStr">
        <is>
          <t>THILF03955</t>
        </is>
      </c>
      <c r="R337" s="24" t="inlineStr">
        <is>
          <t>新北一</t>
        </is>
      </c>
      <c r="S337" s="24" t="inlineStr">
        <is>
          <t>狄澤洋</t>
        </is>
      </c>
      <c r="T337" s="24" t="n">
        <v>1</v>
      </c>
      <c r="U337" s="24" t="inlineStr">
        <is>
          <t>已完工</t>
        </is>
      </c>
      <c r="V337" s="24" t="inlineStr">
        <is>
          <t>2025-03-21 14:33:38</t>
        </is>
      </c>
      <c r="W337" s="24" t="inlineStr">
        <is>
          <t>2025-03-21 14:05:00</t>
        </is>
      </c>
      <c r="X337" s="199" t="n">
        <v>45737.60069444445</v>
      </c>
      <c r="Y337" s="24" t="n"/>
      <c r="Z337" s="24" t="n">
        <v>0.3</v>
      </c>
      <c r="AA337" s="24" t="n"/>
      <c r="AB337" s="24" t="inlineStr">
        <is>
          <t>到場處理</t>
        </is>
      </c>
      <c r="AC337" s="26" t="inlineStr">
        <is>
          <t>PMQ1</t>
        </is>
      </c>
      <c r="AD337" s="24" t="inlineStr">
        <is>
          <t>O</t>
        </is>
      </c>
      <c r="AE337" s="24" t="n"/>
      <c r="AF337" s="24" t="n"/>
      <c r="AG337" s="24" t="n"/>
      <c r="AH337" s="24" t="n"/>
      <c r="AI337" s="24" t="n"/>
      <c r="AJ337" s="24" t="n"/>
      <c r="AK337" s="24" t="inlineStr">
        <is>
          <t>O</t>
        </is>
      </c>
      <c r="AL337" s="304">
        <f>DATEVALUE(TEXT(I337, "yyyy/mm/dd"))</f>
        <v/>
      </c>
      <c r="AM337" s="108">
        <f>DATEVALUE(TEXT(X337, "yyyy/mm/dd"))</f>
        <v/>
      </c>
    </row>
    <row r="338" ht="21.6" customHeight="1" s="127">
      <c r="A338" s="21" t="n">
        <v>103</v>
      </c>
      <c r="B338" s="21" t="inlineStr">
        <is>
          <t>服務</t>
        </is>
      </c>
      <c r="C338" s="21" t="n">
        <v>2025032776</v>
      </c>
      <c r="D338" s="21" t="n"/>
      <c r="E338" s="21" t="n"/>
      <c r="F338" s="21" t="inlineStr">
        <is>
          <t>L516</t>
        </is>
      </c>
      <c r="G338" s="21" t="inlineStr">
        <is>
          <t>車麗屋新莊店</t>
        </is>
      </c>
      <c r="H338" s="21" t="inlineStr">
        <is>
          <t>新北市新莊區</t>
        </is>
      </c>
      <c r="I338" s="21" t="n"/>
      <c r="J338" s="21" t="n"/>
      <c r="K338" s="21" t="n"/>
      <c r="L338" s="21" t="n"/>
      <c r="M338" s="22" t="n"/>
      <c r="N338" s="21" t="n"/>
      <c r="O338" s="22" t="n"/>
      <c r="P338" s="23" t="n"/>
      <c r="Q338" s="21" t="inlineStr">
        <is>
          <t>THILF0L516</t>
        </is>
      </c>
      <c r="R338" s="21" t="inlineStr">
        <is>
          <t>新北一</t>
        </is>
      </c>
      <c r="S338" s="21" t="inlineStr">
        <is>
          <t>湯家瑋</t>
        </is>
      </c>
      <c r="T338" s="21" t="n">
        <v>1</v>
      </c>
      <c r="U338" s="21" t="inlineStr">
        <is>
          <t>已完工</t>
        </is>
      </c>
      <c r="V338" s="21" t="inlineStr">
        <is>
          <t>2025-03-21 14:50:49</t>
        </is>
      </c>
      <c r="W338" s="21" t="inlineStr">
        <is>
          <t>2025-03-21 14:30:00</t>
        </is>
      </c>
      <c r="X338" s="128" t="n">
        <v>45737.61805555555</v>
      </c>
      <c r="Y338" s="21" t="n"/>
      <c r="Z338" s="21" t="n">
        <v>0.3</v>
      </c>
      <c r="AA338" s="21" t="n"/>
      <c r="AB338" s="21" t="inlineStr">
        <is>
          <t>到場處理</t>
        </is>
      </c>
      <c r="AC338" s="23" t="inlineStr">
        <is>
          <t>PMQ1</t>
        </is>
      </c>
      <c r="AD338" s="21" t="inlineStr">
        <is>
          <t>O</t>
        </is>
      </c>
      <c r="AE338" s="21" t="n"/>
      <c r="AF338" s="21" t="n"/>
      <c r="AG338" s="21" t="n"/>
      <c r="AH338" s="21" t="n"/>
      <c r="AI338" s="21" t="n"/>
      <c r="AJ338" s="21" t="n"/>
      <c r="AK338" s="21" t="inlineStr">
        <is>
          <t>O</t>
        </is>
      </c>
      <c r="AL338" s="304">
        <f>DATEVALUE(TEXT(I338, "yyyy/mm/dd"))</f>
        <v/>
      </c>
      <c r="AM338" s="108">
        <f>DATEVALUE(TEXT(X338, "yyyy/mm/dd"))</f>
        <v/>
      </c>
    </row>
    <row r="339" ht="21.6" customHeight="1" s="127">
      <c r="A339" s="24" t="n">
        <v>104</v>
      </c>
      <c r="B339" s="24" t="inlineStr">
        <is>
          <t>維修</t>
        </is>
      </c>
      <c r="C339" s="24" t="n">
        <v>2025032814</v>
      </c>
      <c r="D339" s="24" t="inlineStr">
        <is>
          <t>14259114032102</t>
        </is>
      </c>
      <c r="E339" s="24" t="inlineStr">
        <is>
          <t>一般件</t>
        </is>
      </c>
      <c r="F339" s="24" t="n">
        <v>4259</v>
      </c>
      <c r="G339" s="24" t="inlineStr">
        <is>
          <t>八里水灣店</t>
        </is>
      </c>
      <c r="H339" s="24" t="inlineStr">
        <is>
          <t>新北市八里區</t>
        </is>
      </c>
      <c r="I339" s="24" t="inlineStr">
        <is>
          <t>2025-03-21 16:23:03</t>
        </is>
      </c>
      <c r="J339" s="24" t="inlineStr">
        <is>
          <t>星期五</t>
        </is>
      </c>
      <c r="K339" s="24" t="inlineStr">
        <is>
          <t>下午</t>
        </is>
      </c>
      <c r="L339" s="24" t="inlineStr">
        <is>
          <t>HLF2</t>
        </is>
      </c>
      <c r="M339" s="25" t="inlineStr">
        <is>
          <t>HL-CCD掃描器(TM)</t>
        </is>
      </c>
      <c r="N339" s="24" t="inlineStr">
        <is>
          <t>F201</t>
        </is>
      </c>
      <c r="O339" s="25" t="inlineStr">
        <is>
          <t>掃描無反應或感應不良</t>
        </is>
      </c>
      <c r="P339" s="26" t="inlineStr">
        <is>
          <t>門市反應TM1 CCD掃描器(HC56II-TR)無法連續刷讀，有亮燈有逼聲，已有執行校正後，仍有常常刷不到狀況，請台芝到店協助</t>
        </is>
      </c>
      <c r="Q339" s="24" t="inlineStr">
        <is>
          <t>THILF04259</t>
        </is>
      </c>
      <c r="R339" s="24" t="inlineStr">
        <is>
          <t>新北一</t>
        </is>
      </c>
      <c r="S339" s="24" t="inlineStr">
        <is>
          <t>吳宗鴻</t>
        </is>
      </c>
      <c r="T339" s="24" t="n">
        <v>1</v>
      </c>
      <c r="U339" s="24" t="inlineStr">
        <is>
          <t>已完工</t>
        </is>
      </c>
      <c r="V339" s="24" t="inlineStr">
        <is>
          <t>2025-03-21 16:24:33</t>
        </is>
      </c>
      <c r="W339" s="24" t="inlineStr">
        <is>
          <t>2025-03-24 15:22:00</t>
        </is>
      </c>
      <c r="X339" s="199" t="n">
        <v>45740.66111111111</v>
      </c>
      <c r="Y339" s="24" t="inlineStr">
        <is>
          <t>2025-03-24 20:24:00</t>
        </is>
      </c>
      <c r="Z339" s="24" t="n">
        <v>0.5</v>
      </c>
      <c r="AA339" s="24" t="n"/>
      <c r="AB339" s="24" t="inlineStr">
        <is>
          <t>到場處理</t>
        </is>
      </c>
      <c r="AC339" s="26" t="inlineStr">
        <is>
          <t>更換備機 掃描槍
換下8119010406
換上8119012702</t>
        </is>
      </c>
      <c r="AD339" s="24" t="n"/>
      <c r="AE339" s="24" t="n"/>
      <c r="AF339" s="24" t="n"/>
      <c r="AG339" s="24" t="n"/>
      <c r="AH339" s="24" t="n"/>
      <c r="AI339" s="24" t="n"/>
      <c r="AJ339" s="24" t="n"/>
      <c r="AK339" s="24" t="inlineStr">
        <is>
          <t>O</t>
        </is>
      </c>
      <c r="AL339" s="304">
        <f>DATEVALUE(TEXT(I339, "yyyy/mm/dd"))</f>
        <v/>
      </c>
      <c r="AM339" s="108">
        <f>DATEVALUE(TEXT(X339, "yyyy/mm/dd"))</f>
        <v/>
      </c>
    </row>
    <row r="340" ht="21.6" customHeight="1" s="127">
      <c r="A340" s="21" t="n">
        <v>105</v>
      </c>
      <c r="B340" s="21" t="inlineStr">
        <is>
          <t>維修</t>
        </is>
      </c>
      <c r="C340" s="21" t="n">
        <v>2025032844</v>
      </c>
      <c r="D340" s="21" t="inlineStr">
        <is>
          <t>14046114032202</t>
        </is>
      </c>
      <c r="E340" s="21" t="inlineStr">
        <is>
          <t>一般件</t>
        </is>
      </c>
      <c r="F340" s="21" t="n">
        <v>4046</v>
      </c>
      <c r="G340" s="21" t="inlineStr">
        <is>
          <t>板橋福康店</t>
        </is>
      </c>
      <c r="H340" s="21" t="inlineStr">
        <is>
          <t>新北市板橋區</t>
        </is>
      </c>
      <c r="I340" s="21" t="inlineStr">
        <is>
          <t>2025-03-22 14:39:39</t>
        </is>
      </c>
      <c r="J340" s="21" t="inlineStr">
        <is>
          <t>星期六</t>
        </is>
      </c>
      <c r="K340" s="21" t="inlineStr">
        <is>
          <t>下午</t>
        </is>
      </c>
      <c r="L340" s="21" t="inlineStr">
        <is>
          <t>HL60</t>
        </is>
      </c>
      <c r="M340" s="22" t="inlineStr">
        <is>
          <t>HL-LIFE-ET印票機L90</t>
        </is>
      </c>
      <c r="N340" s="21" t="n">
        <v>6004</v>
      </c>
      <c r="O340" s="22" t="inlineStr">
        <is>
          <t>無電源反應、無法開機</t>
        </is>
      </c>
      <c r="P340" s="23" t="inlineStr">
        <is>
          <t>門市反應l90無亮燈無電源反應，門市找不到電源線重新拔差....須請台芝到店協助</t>
        </is>
      </c>
      <c r="Q340" s="21" t="inlineStr">
        <is>
          <t>THILF04046</t>
        </is>
      </c>
      <c r="R340" s="21" t="inlineStr">
        <is>
          <t>新北一</t>
        </is>
      </c>
      <c r="S340" s="21" t="inlineStr">
        <is>
          <t>狄澤洋</t>
        </is>
      </c>
      <c r="T340" s="21" t="n">
        <v>1</v>
      </c>
      <c r="U340" s="21" t="inlineStr">
        <is>
          <t>已完工</t>
        </is>
      </c>
      <c r="V340" s="21" t="inlineStr">
        <is>
          <t>2025-03-22 14:42:01</t>
        </is>
      </c>
      <c r="W340" s="21" t="inlineStr">
        <is>
          <t>2025-03-25 10:19:00</t>
        </is>
      </c>
      <c r="X340" s="128" t="n">
        <v>45741.4375</v>
      </c>
      <c r="Y340" s="21" t="inlineStr">
        <is>
          <t>2025-03-25 13:00:00</t>
        </is>
      </c>
      <c r="Z340" s="21" t="n">
        <v>0.2</v>
      </c>
      <c r="AA340" s="21" t="n"/>
      <c r="AB340" s="21" t="inlineStr">
        <is>
          <t>到場處理</t>
        </is>
      </c>
      <c r="AC340" s="23" t="inlineStr">
        <is>
          <t>電源線鬆脫，重插後正常</t>
        </is>
      </c>
      <c r="AD340" s="21" t="n"/>
      <c r="AE340" s="21" t="n"/>
      <c r="AF340" s="21" t="n"/>
      <c r="AG340" s="21" t="n"/>
      <c r="AH340" s="21" t="n"/>
      <c r="AI340" s="21" t="n"/>
      <c r="AJ340" s="21" t="n"/>
      <c r="AK340" s="21" t="inlineStr">
        <is>
          <t>O</t>
        </is>
      </c>
      <c r="AL340" s="304">
        <f>DATEVALUE(TEXT(I340, "yyyy/mm/dd"))</f>
        <v/>
      </c>
      <c r="AM340" s="108">
        <f>DATEVALUE(TEXT(X340, "yyyy/mm/dd"))</f>
        <v/>
      </c>
    </row>
    <row r="341" ht="21.6" customHeight="1" s="127">
      <c r="A341" s="24" t="n">
        <v>106</v>
      </c>
      <c r="B341" s="24" t="inlineStr">
        <is>
          <t>維修</t>
        </is>
      </c>
      <c r="C341" s="24" t="n">
        <v>2025032851</v>
      </c>
      <c r="D341" s="24" t="inlineStr">
        <is>
          <t>E4155114032301</t>
        </is>
      </c>
      <c r="E341" s="24" t="inlineStr">
        <is>
          <t>一般件</t>
        </is>
      </c>
      <c r="F341" s="24" t="n">
        <v>4155</v>
      </c>
      <c r="G341" s="24" t="inlineStr">
        <is>
          <t>三重穀保店</t>
        </is>
      </c>
      <c r="H341" s="24" t="inlineStr">
        <is>
          <t>新北市三重區</t>
        </is>
      </c>
      <c r="I341" s="24" t="inlineStr">
        <is>
          <t>2025-03-23 13:54:39</t>
        </is>
      </c>
      <c r="J341" s="24" t="inlineStr">
        <is>
          <t>星期日</t>
        </is>
      </c>
      <c r="K341" s="24" t="inlineStr">
        <is>
          <t>下午</t>
        </is>
      </c>
      <c r="L341" s="24" t="inlineStr">
        <is>
          <t>HL23</t>
        </is>
      </c>
      <c r="M341" s="25" t="inlineStr">
        <is>
          <t>HL-TM主機</t>
        </is>
      </c>
      <c r="N341" s="24" t="n">
        <v>2304</v>
      </c>
      <c r="O341" s="25" t="inlineStr">
        <is>
          <t>錢匣損壞</t>
        </is>
      </c>
      <c r="P341" s="26" t="inlineStr">
        <is>
          <t>TM2錢匣(外觀顏色白色 鎖頭置中 無編號)夾紙鈔彈簧談出無卡住，請台芝到店協助(機2的右邊第二個押錢的彈簧掉了)</t>
        </is>
      </c>
      <c r="Q341" s="24" t="inlineStr">
        <is>
          <t>THILF04155</t>
        </is>
      </c>
      <c r="R341" s="24" t="inlineStr">
        <is>
          <t>新北一</t>
        </is>
      </c>
      <c r="S341" s="24" t="inlineStr">
        <is>
          <t>吳宗鴻</t>
        </is>
      </c>
      <c r="T341" s="24" t="n">
        <v>1</v>
      </c>
      <c r="U341" s="24" t="inlineStr">
        <is>
          <t>已完工</t>
        </is>
      </c>
      <c r="V341" s="24" t="inlineStr">
        <is>
          <t>2025-03-23 14:51:34</t>
        </is>
      </c>
      <c r="W341" s="24" t="inlineStr">
        <is>
          <t>2025-03-24 16:44:00</t>
        </is>
      </c>
      <c r="X341" s="199" t="n">
        <v>45740.71805555555</v>
      </c>
      <c r="Y341" s="24" t="inlineStr">
        <is>
          <t>2025-03-25 13:00:00</t>
        </is>
      </c>
      <c r="Z341" s="24" t="n">
        <v>0.5</v>
      </c>
      <c r="AA341" s="24" t="n"/>
      <c r="AB341" s="24" t="inlineStr">
        <is>
          <t>到場處理</t>
        </is>
      </c>
      <c r="AC341" s="26" t="inlineStr">
        <is>
          <t>紙鈔卡夾彈簧歸回原位</t>
        </is>
      </c>
      <c r="AD341" s="24" t="n"/>
      <c r="AE341" s="24" t="n"/>
      <c r="AF341" s="24" t="n"/>
      <c r="AG341" s="24" t="n"/>
      <c r="AH341" s="24" t="n"/>
      <c r="AI341" s="24" t="n"/>
      <c r="AJ341" s="24" t="n"/>
      <c r="AK341" s="24" t="inlineStr">
        <is>
          <t>O</t>
        </is>
      </c>
      <c r="AL341" s="304">
        <f>DATEVALUE(TEXT(I341, "yyyy/mm/dd"))</f>
        <v/>
      </c>
      <c r="AM341" s="108">
        <f>DATEVALUE(TEXT(X341, "yyyy/mm/dd"))</f>
        <v/>
      </c>
    </row>
    <row r="342" ht="21.6" customHeight="1" s="127">
      <c r="A342" s="21" t="n">
        <v>107</v>
      </c>
      <c r="B342" s="21" t="inlineStr">
        <is>
          <t>服務</t>
        </is>
      </c>
      <c r="C342" s="21" t="n">
        <v>2025032897</v>
      </c>
      <c r="D342" s="21" t="n"/>
      <c r="E342" s="21" t="n"/>
      <c r="F342" s="21" t="n">
        <v>5316</v>
      </c>
      <c r="G342" s="21" t="inlineStr">
        <is>
          <t>三重五常店</t>
        </is>
      </c>
      <c r="H342" s="21" t="inlineStr">
        <is>
          <t>新北市三重區</t>
        </is>
      </c>
      <c r="I342" s="21" t="n"/>
      <c r="J342" s="21" t="n"/>
      <c r="K342" s="21" t="n"/>
      <c r="L342" s="21" t="n"/>
      <c r="M342" s="22" t="n"/>
      <c r="N342" s="21" t="n"/>
      <c r="O342" s="22" t="n"/>
      <c r="P342" s="23" t="n"/>
      <c r="Q342" s="21" t="inlineStr">
        <is>
          <t>THILF05316</t>
        </is>
      </c>
      <c r="R342" s="21" t="inlineStr">
        <is>
          <t>新北一</t>
        </is>
      </c>
      <c r="S342" s="21" t="inlineStr">
        <is>
          <t>吳宗鴻</t>
        </is>
      </c>
      <c r="T342" s="21" t="n">
        <v>1</v>
      </c>
      <c r="U342" s="21" t="inlineStr">
        <is>
          <t>已完工</t>
        </is>
      </c>
      <c r="V342" s="21" t="inlineStr">
        <is>
          <t>2025-03-24 13:42:41</t>
        </is>
      </c>
      <c r="W342" s="21" t="inlineStr">
        <is>
          <t>2025-03-24 10:30:00</t>
        </is>
      </c>
      <c r="X342" s="128" t="n">
        <v>45740.56805555556</v>
      </c>
      <c r="Y342" s="21" t="n"/>
      <c r="Z342" s="21" t="n">
        <v>3.1</v>
      </c>
      <c r="AA342" s="21" t="n"/>
      <c r="AB342" s="21" t="inlineStr">
        <is>
          <t>到場處理</t>
        </is>
      </c>
      <c r="AC342" s="23" t="inlineStr">
        <is>
          <t>新開店裝機完成</t>
        </is>
      </c>
      <c r="AD342" s="21" t="n"/>
      <c r="AE342" s="21" t="inlineStr">
        <is>
          <t>O</t>
        </is>
      </c>
      <c r="AF342" s="21" t="n"/>
      <c r="AG342" s="21" t="n"/>
      <c r="AH342" s="21" t="n"/>
      <c r="AI342" s="21" t="n"/>
      <c r="AJ342" s="21" t="n"/>
      <c r="AK342" s="21" t="inlineStr">
        <is>
          <t>O</t>
        </is>
      </c>
      <c r="AL342" s="304">
        <f>DATEVALUE(TEXT(I342, "yyyy/mm/dd"))</f>
        <v/>
      </c>
      <c r="AM342" s="108">
        <f>DATEVALUE(TEXT(X342, "yyyy/mm/dd"))</f>
        <v/>
      </c>
    </row>
    <row r="343" ht="21.6" customHeight="1" s="127">
      <c r="A343" s="24" t="n">
        <v>108</v>
      </c>
      <c r="B343" s="24" t="inlineStr">
        <is>
          <t>服務</t>
        </is>
      </c>
      <c r="C343" s="24" t="n">
        <v>2025032901</v>
      </c>
      <c r="D343" s="24" t="n"/>
      <c r="E343" s="24" t="n"/>
      <c r="F343" s="24" t="n">
        <v>5291</v>
      </c>
      <c r="G343" s="24" t="inlineStr">
        <is>
          <t>新莊國家置地</t>
        </is>
      </c>
      <c r="H343" s="24" t="inlineStr">
        <is>
          <t>新北市新莊區</t>
        </is>
      </c>
      <c r="I343" s="24" t="n"/>
      <c r="J343" s="24" t="n"/>
      <c r="K343" s="24" t="n"/>
      <c r="L343" s="24" t="n"/>
      <c r="M343" s="25" t="n"/>
      <c r="N343" s="24" t="n"/>
      <c r="O343" s="25" t="n"/>
      <c r="P343" s="26" t="n"/>
      <c r="Q343" s="24" t="inlineStr">
        <is>
          <t>THILF05291</t>
        </is>
      </c>
      <c r="R343" s="24" t="inlineStr">
        <is>
          <t>新北一</t>
        </is>
      </c>
      <c r="S343" s="24" t="inlineStr">
        <is>
          <t>湯家瑋</t>
        </is>
      </c>
      <c r="T343" s="24" t="n">
        <v>1</v>
      </c>
      <c r="U343" s="24" t="inlineStr">
        <is>
          <t>已完工</t>
        </is>
      </c>
      <c r="V343" s="24" t="inlineStr">
        <is>
          <t>2025-03-24 14:32:06</t>
        </is>
      </c>
      <c r="W343" s="24" t="inlineStr">
        <is>
          <t>2025-03-24 13:30:00</t>
        </is>
      </c>
      <c r="X343" s="199" t="n">
        <v>45740.60208333333</v>
      </c>
      <c r="Y343" s="24" t="n"/>
      <c r="Z343" s="24" t="n">
        <v>1</v>
      </c>
      <c r="AA343" s="24" t="n"/>
      <c r="AB343" s="24" t="inlineStr">
        <is>
          <t>到場處理</t>
        </is>
      </c>
      <c r="AC343" s="26" t="inlineStr">
        <is>
          <t>工作回報:
5291 新莊國家置地
電路編號: 290Y293123
FAST測速:16Mbps
序號2PVQAJA000130</t>
        </is>
      </c>
      <c r="AD343" s="24" t="n"/>
      <c r="AE343" s="24" t="n"/>
      <c r="AF343" s="24" t="n"/>
      <c r="AG343" s="24" t="n"/>
      <c r="AH343" s="24" t="n"/>
      <c r="AI343" s="24" t="n"/>
      <c r="AJ343" s="24" t="inlineStr">
        <is>
          <t>O</t>
        </is>
      </c>
      <c r="AK343" s="24" t="inlineStr">
        <is>
          <t>O</t>
        </is>
      </c>
      <c r="AL343" s="304">
        <f>DATEVALUE(TEXT(I343, "yyyy/mm/dd"))</f>
        <v/>
      </c>
      <c r="AM343" s="108">
        <f>DATEVALUE(TEXT(X343, "yyyy/mm/dd"))</f>
        <v/>
      </c>
    </row>
    <row r="344" ht="21.6" customHeight="1" s="127">
      <c r="A344" s="21" t="n">
        <v>109</v>
      </c>
      <c r="B344" s="21" t="inlineStr">
        <is>
          <t>維修</t>
        </is>
      </c>
      <c r="C344" s="21" t="n">
        <v>2025032951</v>
      </c>
      <c r="D344" s="21" t="inlineStr">
        <is>
          <t>E2267114032501</t>
        </is>
      </c>
      <c r="E344" s="21" t="inlineStr">
        <is>
          <t>一般件</t>
        </is>
      </c>
      <c r="F344" s="21" t="n">
        <v>2267</v>
      </c>
      <c r="G344" s="21" t="inlineStr">
        <is>
          <t>北縣金陽店</t>
        </is>
      </c>
      <c r="H344" s="21" t="inlineStr">
        <is>
          <t>新北市金山區</t>
        </is>
      </c>
      <c r="I344" s="21" t="inlineStr">
        <is>
          <t>2025-03-25 08:06:46</t>
        </is>
      </c>
      <c r="J344" s="21" t="inlineStr">
        <is>
          <t>星期二</t>
        </is>
      </c>
      <c r="K344" s="21" t="inlineStr">
        <is>
          <t>上午</t>
        </is>
      </c>
      <c r="L344" s="21" t="inlineStr">
        <is>
          <t>HL58</t>
        </is>
      </c>
      <c r="M344" s="22" t="inlineStr">
        <is>
          <t>HL-LIFE-ET主機</t>
        </is>
      </c>
      <c r="N344" s="21" t="n">
        <v>5804</v>
      </c>
      <c r="O344" s="22" t="inlineStr">
        <is>
          <t>無法連線</t>
        </is>
      </c>
      <c r="P344" s="23" t="inlineStr">
        <is>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is>
      </c>
      <c r="Q344" s="21" t="inlineStr">
        <is>
          <t>THILF02267</t>
        </is>
      </c>
      <c r="R344" s="21" t="inlineStr">
        <is>
          <t>新北一</t>
        </is>
      </c>
      <c r="S344" s="21" t="inlineStr">
        <is>
          <t>吳宗鴻</t>
        </is>
      </c>
      <c r="T344" s="21" t="n">
        <v>1</v>
      </c>
      <c r="U344" s="21" t="inlineStr">
        <is>
          <t>已完工</t>
        </is>
      </c>
      <c r="V344" s="21" t="inlineStr">
        <is>
          <t>2025-03-25 09:58:37</t>
        </is>
      </c>
      <c r="W344" s="21" t="inlineStr">
        <is>
          <t>2025-03-25 13:41:00</t>
        </is>
      </c>
      <c r="X344" s="128" t="n">
        <v>45741.59097222222</v>
      </c>
      <c r="Y344" s="21" t="inlineStr">
        <is>
          <t>2025-03-26 13:58:00</t>
        </is>
      </c>
      <c r="Z344" s="21" t="n">
        <v>0.5</v>
      </c>
      <c r="AA344" s="21" t="n"/>
      <c r="AB344" s="21" t="inlineStr">
        <is>
          <t>到場處理</t>
        </is>
      </c>
      <c r="AC344" s="23" t="inlineStr">
        <is>
          <t>重新開機，網路測試正常</t>
        </is>
      </c>
      <c r="AD344" s="21" t="n"/>
      <c r="AE344" s="21" t="n"/>
      <c r="AF344" s="21" t="n"/>
      <c r="AG344" s="21" t="n"/>
      <c r="AH344" s="21" t="n"/>
      <c r="AI344" s="21" t="n"/>
      <c r="AJ344" s="21" t="n"/>
      <c r="AK344" s="21" t="inlineStr">
        <is>
          <t>O</t>
        </is>
      </c>
      <c r="AL344" s="304">
        <f>DATEVALUE(TEXT(I344, "yyyy/mm/dd"))</f>
        <v/>
      </c>
      <c r="AM344" s="108">
        <f>DATEVALUE(TEXT(X344, "yyyy/mm/dd"))</f>
        <v/>
      </c>
    </row>
    <row r="345" ht="21.6" customHeight="1" s="127">
      <c r="A345" s="24" t="n">
        <v>110</v>
      </c>
      <c r="B345" s="24" t="inlineStr">
        <is>
          <t>服務</t>
        </is>
      </c>
      <c r="C345" s="24" t="n">
        <v>2025033029</v>
      </c>
      <c r="D345" s="24" t="n"/>
      <c r="E345" s="24" t="n"/>
      <c r="F345" s="24" t="n">
        <v>2362</v>
      </c>
      <c r="G345" s="24" t="inlineStr">
        <is>
          <t>新莊化成店</t>
        </is>
      </c>
      <c r="H345" s="24" t="inlineStr">
        <is>
          <t>新北市新莊區</t>
        </is>
      </c>
      <c r="I345" s="24" t="n"/>
      <c r="J345" s="24" t="n"/>
      <c r="K345" s="24" t="n"/>
      <c r="L345" s="24" t="n"/>
      <c r="M345" s="25" t="n"/>
      <c r="N345" s="24" t="n"/>
      <c r="O345" s="25" t="n"/>
      <c r="P345" s="26" t="n"/>
      <c r="Q345" s="24" t="inlineStr">
        <is>
          <t>THILF02362</t>
        </is>
      </c>
      <c r="R345" s="24" t="inlineStr">
        <is>
          <t>新北一</t>
        </is>
      </c>
      <c r="S345" s="24" t="inlineStr">
        <is>
          <t>湯家瑋</t>
        </is>
      </c>
      <c r="T345" s="24" t="n">
        <v>1</v>
      </c>
      <c r="U345" s="24" t="inlineStr">
        <is>
          <t>已完工</t>
        </is>
      </c>
      <c r="V345" s="24" t="inlineStr">
        <is>
          <t>2025-03-25 14:59:35</t>
        </is>
      </c>
      <c r="W345" s="24" t="inlineStr">
        <is>
          <t>2025-03-25 14:30:00</t>
        </is>
      </c>
      <c r="X345" s="199" t="n">
        <v>45741.61805555555</v>
      </c>
      <c r="Y345" s="24" t="n"/>
      <c r="Z345" s="24" t="n">
        <v>0.3</v>
      </c>
      <c r="AA345" s="24" t="n"/>
      <c r="AB345" s="24" t="inlineStr">
        <is>
          <t>到場處理</t>
        </is>
      </c>
      <c r="AC345" s="26" t="inlineStr">
        <is>
          <t>PMQ1</t>
        </is>
      </c>
      <c r="AD345" s="24" t="inlineStr">
        <is>
          <t>O</t>
        </is>
      </c>
      <c r="AE345" s="24" t="n"/>
      <c r="AF345" s="24" t="n"/>
      <c r="AG345" s="24" t="n"/>
      <c r="AH345" s="24" t="n"/>
      <c r="AI345" s="24" t="n"/>
      <c r="AJ345" s="24" t="n"/>
      <c r="AK345" s="24" t="inlineStr">
        <is>
          <t>O</t>
        </is>
      </c>
      <c r="AL345" s="304">
        <f>DATEVALUE(TEXT(I345, "yyyy/mm/dd"))</f>
        <v/>
      </c>
      <c r="AM345" s="108">
        <f>DATEVALUE(TEXT(X345, "yyyy/mm/dd"))</f>
        <v/>
      </c>
    </row>
    <row r="346" ht="21.6" customHeight="1" s="127">
      <c r="A346" s="21" t="n">
        <v>111</v>
      </c>
      <c r="B346" s="21" t="inlineStr">
        <is>
          <t>服務</t>
        </is>
      </c>
      <c r="C346" s="21" t="n">
        <v>2025033034</v>
      </c>
      <c r="D346" s="21" t="n"/>
      <c r="E346" s="21" t="n"/>
      <c r="F346" s="21" t="n">
        <v>4679</v>
      </c>
      <c r="G346" s="21" t="inlineStr">
        <is>
          <t>新莊幸運店</t>
        </is>
      </c>
      <c r="H346" s="21" t="inlineStr">
        <is>
          <t>新北市新莊區</t>
        </is>
      </c>
      <c r="I346" s="21" t="n"/>
      <c r="J346" s="21" t="n"/>
      <c r="K346" s="21" t="n"/>
      <c r="L346" s="21" t="n"/>
      <c r="M346" s="22" t="n"/>
      <c r="N346" s="21" t="n"/>
      <c r="O346" s="22" t="n"/>
      <c r="P346" s="23" t="n"/>
      <c r="Q346" s="21" t="inlineStr">
        <is>
          <t>THILF04679</t>
        </is>
      </c>
      <c r="R346" s="21" t="inlineStr">
        <is>
          <t>新北一</t>
        </is>
      </c>
      <c r="S346" s="21" t="inlineStr">
        <is>
          <t>湯家瑋</t>
        </is>
      </c>
      <c r="T346" s="21" t="n">
        <v>1</v>
      </c>
      <c r="U346" s="21" t="inlineStr">
        <is>
          <t>已完工</t>
        </is>
      </c>
      <c r="V346" s="21" t="inlineStr">
        <is>
          <t>2025-03-25 15:17:05</t>
        </is>
      </c>
      <c r="W346" s="21" t="inlineStr">
        <is>
          <t>2025-03-25 14:50:00</t>
        </is>
      </c>
      <c r="X346" s="128" t="n">
        <v>45741.63194444445</v>
      </c>
      <c r="Y346" s="21" t="n"/>
      <c r="Z346" s="21" t="n">
        <v>0.3</v>
      </c>
      <c r="AA346" s="21" t="n"/>
      <c r="AB346" s="21" t="inlineStr">
        <is>
          <t>到場處理</t>
        </is>
      </c>
      <c r="AC346" s="23" t="inlineStr">
        <is>
          <t>PMQ1</t>
        </is>
      </c>
      <c r="AD346" s="21" t="inlineStr">
        <is>
          <t>O</t>
        </is>
      </c>
      <c r="AE346" s="21" t="n"/>
      <c r="AF346" s="21" t="n"/>
      <c r="AG346" s="21" t="n"/>
      <c r="AH346" s="21" t="n"/>
      <c r="AI346" s="21" t="n"/>
      <c r="AJ346" s="21" t="n"/>
      <c r="AK346" s="21" t="inlineStr">
        <is>
          <t>O</t>
        </is>
      </c>
      <c r="AL346" s="304">
        <f>DATEVALUE(TEXT(I346, "yyyy/mm/dd"))</f>
        <v/>
      </c>
      <c r="AM346" s="108">
        <f>DATEVALUE(TEXT(X346, "yyyy/mm/dd"))</f>
        <v/>
      </c>
    </row>
    <row r="347" ht="21.6" customHeight="1" s="127">
      <c r="A347" s="24" t="n">
        <v>112</v>
      </c>
      <c r="B347" s="24" t="inlineStr">
        <is>
          <t>服務</t>
        </is>
      </c>
      <c r="C347" s="24" t="n">
        <v>2025033043</v>
      </c>
      <c r="D347" s="24" t="n"/>
      <c r="E347" s="24" t="n"/>
      <c r="F347" s="24" t="n">
        <v>4228</v>
      </c>
      <c r="G347" s="24" t="inlineStr">
        <is>
          <t>新莊頭前公園</t>
        </is>
      </c>
      <c r="H347" s="24" t="inlineStr">
        <is>
          <t>新北市新莊區</t>
        </is>
      </c>
      <c r="I347" s="24" t="n"/>
      <c r="J347" s="24" t="n"/>
      <c r="K347" s="24" t="n"/>
      <c r="L347" s="24" t="n"/>
      <c r="M347" s="25" t="n"/>
      <c r="N347" s="24" t="n"/>
      <c r="O347" s="25" t="n"/>
      <c r="P347" s="26" t="n"/>
      <c r="Q347" s="24" t="inlineStr">
        <is>
          <t>THILF04228</t>
        </is>
      </c>
      <c r="R347" s="24" t="inlineStr">
        <is>
          <t>新北一</t>
        </is>
      </c>
      <c r="S347" s="24" t="inlineStr">
        <is>
          <t>湯家瑋</t>
        </is>
      </c>
      <c r="T347" s="24" t="n">
        <v>1</v>
      </c>
      <c r="U347" s="24" t="inlineStr">
        <is>
          <t>已完工</t>
        </is>
      </c>
      <c r="V347" s="24" t="inlineStr">
        <is>
          <t>2025-03-25 15:36:52</t>
        </is>
      </c>
      <c r="W347" s="24" t="inlineStr">
        <is>
          <t>2025-03-25 15:10:00</t>
        </is>
      </c>
      <c r="X347" s="199" t="n">
        <v>45741.64583333334</v>
      </c>
      <c r="Y347" s="24" t="n"/>
      <c r="Z347" s="24" t="n">
        <v>0.3</v>
      </c>
      <c r="AA347" s="24" t="n"/>
      <c r="AB347" s="24" t="inlineStr">
        <is>
          <t>到場處理</t>
        </is>
      </c>
      <c r="AC347" s="26" t="inlineStr">
        <is>
          <t>PMQ1</t>
        </is>
      </c>
      <c r="AD347" s="24" t="inlineStr">
        <is>
          <t>O</t>
        </is>
      </c>
      <c r="AE347" s="24" t="n"/>
      <c r="AF347" s="24" t="n"/>
      <c r="AG347" s="24" t="n"/>
      <c r="AH347" s="24" t="n"/>
      <c r="AI347" s="24" t="n"/>
      <c r="AJ347" s="24" t="n"/>
      <c r="AK347" s="24" t="inlineStr">
        <is>
          <t>O</t>
        </is>
      </c>
      <c r="AL347" s="304">
        <f>DATEVALUE(TEXT(I347, "yyyy/mm/dd"))</f>
        <v/>
      </c>
      <c r="AM347" s="108">
        <f>DATEVALUE(TEXT(X347, "yyyy/mm/dd"))</f>
        <v/>
      </c>
    </row>
    <row r="348" ht="21.6" customHeight="1" s="127">
      <c r="A348" s="21" t="n">
        <v>113</v>
      </c>
      <c r="B348" s="21" t="inlineStr">
        <is>
          <t>維修</t>
        </is>
      </c>
      <c r="C348" s="21" t="n">
        <v>2025033044</v>
      </c>
      <c r="D348" s="21" t="inlineStr">
        <is>
          <t>E2890114032501</t>
        </is>
      </c>
      <c r="E348" s="21" t="inlineStr">
        <is>
          <t>一般件</t>
        </is>
      </c>
      <c r="F348" s="21" t="n">
        <v>2890</v>
      </c>
      <c r="G348" s="21" t="inlineStr">
        <is>
          <t>蘆洲鷺江店</t>
        </is>
      </c>
      <c r="H348" s="21" t="inlineStr">
        <is>
          <t>新北市蘆洲區</t>
        </is>
      </c>
      <c r="I348" s="21" t="inlineStr">
        <is>
          <t>2025-03-25 15:05:38</t>
        </is>
      </c>
      <c r="J348" s="21" t="inlineStr">
        <is>
          <t>星期二</t>
        </is>
      </c>
      <c r="K348" s="21" t="inlineStr">
        <is>
          <t>下午</t>
        </is>
      </c>
      <c r="L348" s="21" t="inlineStr">
        <is>
          <t>HL23</t>
        </is>
      </c>
      <c r="M348" s="22" t="inlineStr">
        <is>
          <t>HL-TM主機</t>
        </is>
      </c>
      <c r="N348" s="21" t="n">
        <v>2306</v>
      </c>
      <c r="O348" s="22" t="inlineStr">
        <is>
          <t>無電源反應、無法開機</t>
        </is>
      </c>
      <c r="P348" s="23" t="inlineStr">
        <is>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is>
      </c>
      <c r="Q348" s="21" t="inlineStr">
        <is>
          <t>THILF02890</t>
        </is>
      </c>
      <c r="R348" s="21" t="inlineStr">
        <is>
          <t>新北一</t>
        </is>
      </c>
      <c r="S348" s="21" t="inlineStr">
        <is>
          <t>吳宗鴻</t>
        </is>
      </c>
      <c r="T348" s="21" t="n">
        <v>1</v>
      </c>
      <c r="U348" s="21" t="inlineStr">
        <is>
          <t>已完工</t>
        </is>
      </c>
      <c r="V348" s="21" t="inlineStr">
        <is>
          <t>2025-03-25 15:43:38</t>
        </is>
      </c>
      <c r="W348" s="21" t="inlineStr">
        <is>
          <t>2025-03-25 16:49:00</t>
        </is>
      </c>
      <c r="X348" s="128" t="n">
        <v>45741.72152777778</v>
      </c>
      <c r="Y348" s="21" t="inlineStr">
        <is>
          <t>2025-03-26 19:43:00</t>
        </is>
      </c>
      <c r="Z348" s="21" t="n">
        <v>0.5</v>
      </c>
      <c r="AA348" s="21" t="n"/>
      <c r="AB348" s="21" t="inlineStr">
        <is>
          <t>到場處理</t>
        </is>
      </c>
      <c r="AC348" s="23" t="inlineStr">
        <is>
          <t>變壓器和電源鬆脫，重新將電源變壓器插上後正常</t>
        </is>
      </c>
      <c r="AD348" s="21" t="n"/>
      <c r="AE348" s="21" t="n"/>
      <c r="AF348" s="21" t="n"/>
      <c r="AG348" s="21" t="n"/>
      <c r="AH348" s="21" t="n"/>
      <c r="AI348" s="21" t="n"/>
      <c r="AJ348" s="21" t="n"/>
      <c r="AK348" s="21" t="inlineStr">
        <is>
          <t>O</t>
        </is>
      </c>
      <c r="AL348" s="304">
        <f>DATEVALUE(TEXT(I348, "yyyy/mm/dd"))</f>
        <v/>
      </c>
      <c r="AM348" s="108">
        <f>DATEVALUE(TEXT(X348, "yyyy/mm/dd"))</f>
        <v/>
      </c>
    </row>
    <row r="349" ht="21.6" customHeight="1" s="127">
      <c r="A349" s="24" t="n">
        <v>114</v>
      </c>
      <c r="B349" s="24" t="inlineStr">
        <is>
          <t>服務</t>
        </is>
      </c>
      <c r="C349" s="24" t="n">
        <v>2025033110</v>
      </c>
      <c r="D349" s="24" t="n"/>
      <c r="E349" s="24" t="n"/>
      <c r="F349" s="24" t="n">
        <v>3962</v>
      </c>
      <c r="G349" s="24" t="inlineStr">
        <is>
          <t>板橋仁化店</t>
        </is>
      </c>
      <c r="H349" s="24" t="inlineStr">
        <is>
          <t>新北市板橋區</t>
        </is>
      </c>
      <c r="I349" s="24" t="n"/>
      <c r="J349" s="24" t="n"/>
      <c r="K349" s="24" t="n"/>
      <c r="L349" s="24" t="n"/>
      <c r="M349" s="25" t="n"/>
      <c r="N349" s="24" t="n"/>
      <c r="O349" s="25" t="n"/>
      <c r="P349" s="26" t="n"/>
      <c r="Q349" s="24" t="inlineStr">
        <is>
          <t>THILF03962</t>
        </is>
      </c>
      <c r="R349" s="24" t="inlineStr">
        <is>
          <t>新北一</t>
        </is>
      </c>
      <c r="S349" s="24" t="inlineStr">
        <is>
          <t>狄澤洋</t>
        </is>
      </c>
      <c r="T349" s="24" t="n">
        <v>1</v>
      </c>
      <c r="U349" s="24" t="inlineStr">
        <is>
          <t>已完工</t>
        </is>
      </c>
      <c r="V349" s="24" t="inlineStr">
        <is>
          <t>2025-03-26 11:34:08</t>
        </is>
      </c>
      <c r="W349" s="24" t="inlineStr">
        <is>
          <t>2025-03-26 11:12:00</t>
        </is>
      </c>
      <c r="X349" s="199" t="n">
        <v>45742.47777777778</v>
      </c>
      <c r="Y349" s="24" t="n"/>
      <c r="Z349" s="24" t="n">
        <v>0.3</v>
      </c>
      <c r="AA349" s="24" t="n"/>
      <c r="AB349" s="24" t="inlineStr">
        <is>
          <t>到場處理</t>
        </is>
      </c>
      <c r="AC349" s="26" t="inlineStr">
        <is>
          <t>PMQ1</t>
        </is>
      </c>
      <c r="AD349" s="24" t="inlineStr">
        <is>
          <t>O</t>
        </is>
      </c>
      <c r="AE349" s="24" t="n"/>
      <c r="AF349" s="24" t="n"/>
      <c r="AG349" s="24" t="n"/>
      <c r="AH349" s="24" t="n"/>
      <c r="AI349" s="24" t="n"/>
      <c r="AJ349" s="24" t="n"/>
      <c r="AK349" s="24" t="inlineStr">
        <is>
          <t>O</t>
        </is>
      </c>
      <c r="AL349" s="304">
        <f>DATEVALUE(TEXT(I349, "yyyy/mm/dd"))</f>
        <v/>
      </c>
      <c r="AM349" s="108">
        <f>DATEVALUE(TEXT(X349, "yyyy/mm/dd"))</f>
        <v/>
      </c>
    </row>
    <row r="350" ht="21.6" customHeight="1" s="127">
      <c r="A350" s="21" t="n">
        <v>115</v>
      </c>
      <c r="B350" s="21" t="inlineStr">
        <is>
          <t>服務</t>
        </is>
      </c>
      <c r="C350" s="21" t="n">
        <v>2025033119</v>
      </c>
      <c r="D350" s="21" t="n"/>
      <c r="E350" s="21" t="n"/>
      <c r="F350" s="21" t="n">
        <v>3399</v>
      </c>
      <c r="G350" s="21" t="inlineStr">
        <is>
          <t>板橋藝文中心</t>
        </is>
      </c>
      <c r="H350" s="21" t="inlineStr">
        <is>
          <t>新北市板橋區</t>
        </is>
      </c>
      <c r="I350" s="21" t="n"/>
      <c r="J350" s="21" t="n"/>
      <c r="K350" s="21" t="n"/>
      <c r="L350" s="21" t="n"/>
      <c r="M350" s="22" t="n"/>
      <c r="N350" s="21" t="n"/>
      <c r="O350" s="22" t="n"/>
      <c r="P350" s="23" t="n"/>
      <c r="Q350" s="21" t="inlineStr">
        <is>
          <t>THILF03399</t>
        </is>
      </c>
      <c r="R350" s="21" t="inlineStr">
        <is>
          <t>新北一</t>
        </is>
      </c>
      <c r="S350" s="21" t="inlineStr">
        <is>
          <t>狄澤洋</t>
        </is>
      </c>
      <c r="T350" s="21" t="n">
        <v>1</v>
      </c>
      <c r="U350" s="21" t="inlineStr">
        <is>
          <t>已完工</t>
        </is>
      </c>
      <c r="V350" s="21" t="inlineStr">
        <is>
          <t>2025-03-26 11:55:16</t>
        </is>
      </c>
      <c r="W350" s="21" t="inlineStr">
        <is>
          <t>2025-03-26 11:40:00</t>
        </is>
      </c>
      <c r="X350" s="128" t="n">
        <v>45742.49513888889</v>
      </c>
      <c r="Y350" s="21" t="n"/>
      <c r="Z350" s="21" t="n">
        <v>0.2</v>
      </c>
      <c r="AA350" s="21" t="n"/>
      <c r="AB350" s="21" t="inlineStr">
        <is>
          <t>到場處理</t>
        </is>
      </c>
      <c r="AC350" s="23" t="inlineStr">
        <is>
          <t>PMQ1</t>
        </is>
      </c>
      <c r="AD350" s="21" t="inlineStr">
        <is>
          <t>O</t>
        </is>
      </c>
      <c r="AE350" s="21" t="n"/>
      <c r="AF350" s="21" t="n"/>
      <c r="AG350" s="21" t="n"/>
      <c r="AH350" s="21" t="n"/>
      <c r="AI350" s="21" t="n"/>
      <c r="AJ350" s="21" t="n"/>
      <c r="AK350" s="21" t="inlineStr">
        <is>
          <t>O</t>
        </is>
      </c>
      <c r="AL350" s="304">
        <f>DATEVALUE(TEXT(I350, "yyyy/mm/dd"))</f>
        <v/>
      </c>
      <c r="AM350" s="108">
        <f>DATEVALUE(TEXT(X350, "yyyy/mm/dd"))</f>
        <v/>
      </c>
    </row>
    <row r="351" ht="21.6" customHeight="1" s="127">
      <c r="A351" s="24" t="n">
        <v>116</v>
      </c>
      <c r="B351" s="24" t="inlineStr">
        <is>
          <t>服務</t>
        </is>
      </c>
      <c r="C351" s="24" t="n">
        <v>2025033122</v>
      </c>
      <c r="D351" s="24" t="n"/>
      <c r="E351" s="24" t="n"/>
      <c r="F351" s="24" t="n">
        <v>2154</v>
      </c>
      <c r="G351" s="24" t="inlineStr">
        <is>
          <t>北縣板莊店</t>
        </is>
      </c>
      <c r="H351" s="24" t="inlineStr">
        <is>
          <t>新北市板橋區</t>
        </is>
      </c>
      <c r="I351" s="24" t="n"/>
      <c r="J351" s="24" t="n"/>
      <c r="K351" s="24" t="n"/>
      <c r="L351" s="24" t="n"/>
      <c r="M351" s="25" t="n"/>
      <c r="N351" s="24" t="n"/>
      <c r="O351" s="25" t="n"/>
      <c r="P351" s="26" t="n"/>
      <c r="Q351" s="24" t="inlineStr">
        <is>
          <t>THILF02154</t>
        </is>
      </c>
      <c r="R351" s="24" t="inlineStr">
        <is>
          <t>新北一</t>
        </is>
      </c>
      <c r="S351" s="24" t="inlineStr">
        <is>
          <t>狄澤洋</t>
        </is>
      </c>
      <c r="T351" s="24" t="n">
        <v>1</v>
      </c>
      <c r="U351" s="24" t="inlineStr">
        <is>
          <t>已完工</t>
        </is>
      </c>
      <c r="V351" s="24" t="inlineStr">
        <is>
          <t>2025-03-26 12:19:15</t>
        </is>
      </c>
      <c r="W351" s="24" t="inlineStr">
        <is>
          <t>2025-03-26 11:58:00</t>
        </is>
      </c>
      <c r="X351" s="199" t="n">
        <v>45742.51111111111</v>
      </c>
      <c r="Y351" s="24" t="n"/>
      <c r="Z351" s="24" t="n">
        <v>0.3</v>
      </c>
      <c r="AA351" s="24" t="n"/>
      <c r="AB351" s="24" t="inlineStr">
        <is>
          <t>到場處理</t>
        </is>
      </c>
      <c r="AC351" s="26" t="inlineStr">
        <is>
          <t>PMQ1</t>
        </is>
      </c>
      <c r="AD351" s="24" t="inlineStr">
        <is>
          <t>O</t>
        </is>
      </c>
      <c r="AE351" s="24" t="n"/>
      <c r="AF351" s="24" t="n"/>
      <c r="AG351" s="24" t="n"/>
      <c r="AH351" s="24" t="n"/>
      <c r="AI351" s="24" t="n"/>
      <c r="AJ351" s="24" t="n"/>
      <c r="AK351" s="24" t="inlineStr">
        <is>
          <t>O</t>
        </is>
      </c>
      <c r="AL351" s="304">
        <f>DATEVALUE(TEXT(I351, "yyyy/mm/dd"))</f>
        <v/>
      </c>
      <c r="AM351" s="108">
        <f>DATEVALUE(TEXT(X351, "yyyy/mm/dd"))</f>
        <v/>
      </c>
    </row>
    <row r="352" ht="21.6" customHeight="1" s="127">
      <c r="A352" s="21" t="n">
        <v>117</v>
      </c>
      <c r="B352" s="21" t="inlineStr">
        <is>
          <t>服務</t>
        </is>
      </c>
      <c r="C352" s="21" t="n">
        <v>2025033124</v>
      </c>
      <c r="D352" s="21" t="n"/>
      <c r="E352" s="21" t="n"/>
      <c r="F352" s="21" t="n">
        <v>3551</v>
      </c>
      <c r="G352" s="21" t="inlineStr">
        <is>
          <t>北縣板豐店</t>
        </is>
      </c>
      <c r="H352" s="21" t="inlineStr">
        <is>
          <t>新北市板橋區</t>
        </is>
      </c>
      <c r="I352" s="21" t="n"/>
      <c r="J352" s="21" t="n"/>
      <c r="K352" s="21" t="n"/>
      <c r="L352" s="21" t="n"/>
      <c r="M352" s="22" t="n"/>
      <c r="N352" s="21" t="n"/>
      <c r="O352" s="22" t="n"/>
      <c r="P352" s="23" t="n"/>
      <c r="Q352" s="21" t="inlineStr">
        <is>
          <t>THILF03551</t>
        </is>
      </c>
      <c r="R352" s="21" t="inlineStr">
        <is>
          <t>新北一</t>
        </is>
      </c>
      <c r="S352" s="21" t="inlineStr">
        <is>
          <t>狄澤洋</t>
        </is>
      </c>
      <c r="T352" s="21" t="n">
        <v>1</v>
      </c>
      <c r="U352" s="21" t="inlineStr">
        <is>
          <t>已完工</t>
        </is>
      </c>
      <c r="V352" s="21" t="inlineStr">
        <is>
          <t>2025-03-26 12:36:51</t>
        </is>
      </c>
      <c r="W352" s="21" t="inlineStr">
        <is>
          <t>2025-03-26 12:20:00</t>
        </is>
      </c>
      <c r="X352" s="128" t="n">
        <v>45742.52430555555</v>
      </c>
      <c r="Y352" s="21" t="n"/>
      <c r="Z352" s="21" t="n">
        <v>0.3</v>
      </c>
      <c r="AA352" s="21" t="n"/>
      <c r="AB352" s="21" t="inlineStr">
        <is>
          <t>到場處理</t>
        </is>
      </c>
      <c r="AC352" s="23" t="inlineStr">
        <is>
          <t>PMQ1</t>
        </is>
      </c>
      <c r="AD352" s="21" t="inlineStr">
        <is>
          <t>O</t>
        </is>
      </c>
      <c r="AE352" s="21" t="n"/>
      <c r="AF352" s="21" t="n"/>
      <c r="AG352" s="21" t="n"/>
      <c r="AH352" s="21" t="n"/>
      <c r="AI352" s="21" t="n"/>
      <c r="AJ352" s="21" t="n"/>
      <c r="AK352" s="21" t="inlineStr">
        <is>
          <t>O</t>
        </is>
      </c>
      <c r="AL352" s="304">
        <f>DATEVALUE(TEXT(I352, "yyyy/mm/dd"))</f>
        <v/>
      </c>
      <c r="AM352" s="108">
        <f>DATEVALUE(TEXT(X352, "yyyy/mm/dd"))</f>
        <v/>
      </c>
    </row>
    <row r="353" ht="21.6" customHeight="1" s="127">
      <c r="A353" s="24" t="n">
        <v>118</v>
      </c>
      <c r="B353" s="24" t="inlineStr">
        <is>
          <t>服務</t>
        </is>
      </c>
      <c r="C353" s="24" t="n">
        <v>2025033127</v>
      </c>
      <c r="D353" s="24" t="n"/>
      <c r="E353" s="24" t="n"/>
      <c r="F353" s="24" t="inlineStr">
        <is>
          <t>D111</t>
        </is>
      </c>
      <c r="G353" s="24" t="inlineStr">
        <is>
          <t>北縣府中店</t>
        </is>
      </c>
      <c r="H353" s="24" t="inlineStr">
        <is>
          <t>新北市板橋區</t>
        </is>
      </c>
      <c r="I353" s="24" t="n"/>
      <c r="J353" s="24" t="n"/>
      <c r="K353" s="24" t="n"/>
      <c r="L353" s="24" t="n"/>
      <c r="M353" s="25" t="n"/>
      <c r="N353" s="24" t="n"/>
      <c r="O353" s="25" t="n"/>
      <c r="P353" s="26" t="n"/>
      <c r="Q353" s="24" t="inlineStr">
        <is>
          <t>THILF0D111</t>
        </is>
      </c>
      <c r="R353" s="24" t="inlineStr">
        <is>
          <t>新北一</t>
        </is>
      </c>
      <c r="S353" s="24" t="inlineStr">
        <is>
          <t>狄澤洋</t>
        </is>
      </c>
      <c r="T353" s="24" t="n">
        <v>1</v>
      </c>
      <c r="U353" s="24" t="inlineStr">
        <is>
          <t>已完工</t>
        </is>
      </c>
      <c r="V353" s="24" t="inlineStr">
        <is>
          <t>2025-03-26 13:17:15</t>
        </is>
      </c>
      <c r="W353" s="24" t="inlineStr">
        <is>
          <t>2025-03-26 12:45:00</t>
        </is>
      </c>
      <c r="X353" s="199" t="n">
        <v>45742.55208333334</v>
      </c>
      <c r="Y353" s="24" t="n"/>
      <c r="Z353" s="24" t="n">
        <v>0.5</v>
      </c>
      <c r="AA353" s="24" t="n"/>
      <c r="AB353" s="24" t="inlineStr">
        <is>
          <t>到場處理</t>
        </is>
      </c>
      <c r="AC353" s="26" t="inlineStr">
        <is>
          <t>PMQ1</t>
        </is>
      </c>
      <c r="AD353" s="24" t="inlineStr">
        <is>
          <t>O</t>
        </is>
      </c>
      <c r="AE353" s="24" t="n"/>
      <c r="AF353" s="24" t="n"/>
      <c r="AG353" s="24" t="n"/>
      <c r="AH353" s="24" t="n"/>
      <c r="AI353" s="24" t="n"/>
      <c r="AJ353" s="24" t="n"/>
      <c r="AK353" s="24" t="inlineStr">
        <is>
          <t>O</t>
        </is>
      </c>
      <c r="AL353" s="304">
        <f>DATEVALUE(TEXT(I353, "yyyy/mm/dd"))</f>
        <v/>
      </c>
      <c r="AM353" s="108">
        <f>DATEVALUE(TEXT(X353, "yyyy/mm/dd"))</f>
        <v/>
      </c>
    </row>
    <row r="354" ht="21.6" customHeight="1" s="127">
      <c r="A354" s="21" t="n">
        <v>119</v>
      </c>
      <c r="B354" s="21" t="inlineStr">
        <is>
          <t>服務</t>
        </is>
      </c>
      <c r="C354" s="21" t="n">
        <v>2025033130</v>
      </c>
      <c r="D354" s="21" t="n"/>
      <c r="E354" s="21" t="n"/>
      <c r="F354" s="21" t="inlineStr">
        <is>
          <t>D349</t>
        </is>
      </c>
      <c r="G354" s="21" t="inlineStr">
        <is>
          <t>板橋成都店</t>
        </is>
      </c>
      <c r="H354" s="21" t="inlineStr">
        <is>
          <t>新北市板橋區</t>
        </is>
      </c>
      <c r="I354" s="21" t="n"/>
      <c r="J354" s="21" t="n"/>
      <c r="K354" s="21" t="n"/>
      <c r="L354" s="21" t="n"/>
      <c r="M354" s="22" t="n"/>
      <c r="N354" s="21" t="n"/>
      <c r="O354" s="22" t="n"/>
      <c r="P354" s="23" t="n"/>
      <c r="Q354" s="21" t="inlineStr">
        <is>
          <t>THILF0D349</t>
        </is>
      </c>
      <c r="R354" s="21" t="inlineStr">
        <is>
          <t>新北一</t>
        </is>
      </c>
      <c r="S354" s="21" t="inlineStr">
        <is>
          <t>狄澤洋</t>
        </is>
      </c>
      <c r="T354" s="21" t="n">
        <v>1</v>
      </c>
      <c r="U354" s="21" t="inlineStr">
        <is>
          <t>已完工</t>
        </is>
      </c>
      <c r="V354" s="21" t="inlineStr">
        <is>
          <t>2025-03-26 13:41:41</t>
        </is>
      </c>
      <c r="W354" s="21" t="inlineStr">
        <is>
          <t>2025-03-26 13:20:00</t>
        </is>
      </c>
      <c r="X354" s="128" t="n">
        <v>45742.56875</v>
      </c>
      <c r="Y354" s="21" t="n"/>
      <c r="Z354" s="21" t="n">
        <v>0.3</v>
      </c>
      <c r="AA354" s="21" t="n"/>
      <c r="AB354" s="21" t="inlineStr">
        <is>
          <t>到場處理</t>
        </is>
      </c>
      <c r="AC354" s="23" t="inlineStr">
        <is>
          <t>PMQ1</t>
        </is>
      </c>
      <c r="AD354" s="21" t="inlineStr">
        <is>
          <t>O</t>
        </is>
      </c>
      <c r="AE354" s="21" t="n"/>
      <c r="AF354" s="21" t="n"/>
      <c r="AG354" s="21" t="n"/>
      <c r="AH354" s="21" t="n"/>
      <c r="AI354" s="21" t="n"/>
      <c r="AJ354" s="21" t="n"/>
      <c r="AK354" s="21" t="inlineStr">
        <is>
          <t>O</t>
        </is>
      </c>
      <c r="AL354" s="304">
        <f>DATEVALUE(TEXT(I354, "yyyy/mm/dd"))</f>
        <v/>
      </c>
      <c r="AM354" s="108">
        <f>DATEVALUE(TEXT(X354, "yyyy/mm/dd"))</f>
        <v/>
      </c>
    </row>
    <row r="355" ht="21.6" customHeight="1" s="127">
      <c r="A355" s="24" t="n">
        <v>120</v>
      </c>
      <c r="B355" s="24" t="inlineStr">
        <is>
          <t>維修</t>
        </is>
      </c>
      <c r="C355" s="24" t="n">
        <v>2025033139</v>
      </c>
      <c r="D355" s="24" t="inlineStr">
        <is>
          <t>13890114032601</t>
        </is>
      </c>
      <c r="E355" s="24" t="inlineStr">
        <is>
          <t>一般件</t>
        </is>
      </c>
      <c r="F355" s="24" t="n">
        <v>3890</v>
      </c>
      <c r="G355" s="24" t="inlineStr">
        <is>
          <t>三重美堤店</t>
        </is>
      </c>
      <c r="H355" s="24" t="inlineStr">
        <is>
          <t>新北市三重區</t>
        </is>
      </c>
      <c r="I355" s="24" t="inlineStr">
        <is>
          <t>2025-03-26 14:07:02</t>
        </is>
      </c>
      <c r="J355" s="24" t="inlineStr">
        <is>
          <t>星期三</t>
        </is>
      </c>
      <c r="K355" s="24" t="inlineStr">
        <is>
          <t>下午</t>
        </is>
      </c>
      <c r="L355" s="24" t="inlineStr">
        <is>
          <t>HLL6</t>
        </is>
      </c>
      <c r="M355" s="25" t="inlineStr">
        <is>
          <t>HL-LIFE-ET IC晶片讀卡機</t>
        </is>
      </c>
      <c r="N355" s="24" t="inlineStr">
        <is>
          <t>L601</t>
        </is>
      </c>
      <c r="O355" s="25" t="inlineStr">
        <is>
          <t>讀卡異常或無反應</t>
        </is>
      </c>
      <c r="P355" s="26" t="inlineStr">
        <is>
          <t>門市反應LIFE-ET IC晶片讀卡機，插入卡片會紅燈閃爍，已有遠端重啟LIFE-ET，請門市再次操作仍燈號異常、會顯示亂碼，請台芝到店協助</t>
        </is>
      </c>
      <c r="Q355" s="24" t="inlineStr">
        <is>
          <t>THILF03890</t>
        </is>
      </c>
      <c r="R355" s="24" t="inlineStr">
        <is>
          <t>新北一</t>
        </is>
      </c>
      <c r="S355" s="24" t="inlineStr">
        <is>
          <t>吳宗鴻</t>
        </is>
      </c>
      <c r="T355" s="24" t="n">
        <v>1</v>
      </c>
      <c r="U355" s="24" t="inlineStr">
        <is>
          <t>已完工</t>
        </is>
      </c>
      <c r="V355" s="24" t="inlineStr">
        <is>
          <t>2025-03-26 14:08:24</t>
        </is>
      </c>
      <c r="W355" s="24" t="inlineStr">
        <is>
          <t>2025-03-27 10:48:00</t>
        </is>
      </c>
      <c r="X355" s="199" t="n">
        <v>45743.47083333333</v>
      </c>
      <c r="Y355" s="24" t="inlineStr">
        <is>
          <t>2025-03-27 18:08:00</t>
        </is>
      </c>
      <c r="Z355" s="24" t="n">
        <v>0.5</v>
      </c>
      <c r="AA355" s="24" t="n"/>
      <c r="AB355" s="24" t="inlineStr">
        <is>
          <t>到場處理</t>
        </is>
      </c>
      <c r="AC355" s="26" t="inlineStr">
        <is>
          <t>更換IC晶片讀卡機後正常</t>
        </is>
      </c>
      <c r="AD355" s="24" t="n"/>
      <c r="AE355" s="24" t="n"/>
      <c r="AF355" s="24" t="n"/>
      <c r="AG355" s="24" t="n"/>
      <c r="AH355" s="24" t="n"/>
      <c r="AI355" s="24" t="n"/>
      <c r="AJ355" s="24" t="n"/>
      <c r="AK355" s="24" t="inlineStr">
        <is>
          <t>O</t>
        </is>
      </c>
      <c r="AL355" s="304">
        <f>DATEVALUE(TEXT(I355, "yyyy/mm/dd"))</f>
        <v/>
      </c>
      <c r="AM355" s="108">
        <f>DATEVALUE(TEXT(X355, "yyyy/mm/dd"))</f>
        <v/>
      </c>
    </row>
    <row r="356" ht="21.6" customHeight="1" s="127">
      <c r="A356" s="21" t="n">
        <v>121</v>
      </c>
      <c r="B356" s="21" t="inlineStr">
        <is>
          <t>服務</t>
        </is>
      </c>
      <c r="C356" s="21" t="n">
        <v>2025033144</v>
      </c>
      <c r="D356" s="21" t="n"/>
      <c r="E356" s="21" t="n"/>
      <c r="F356" s="21" t="n">
        <v>3416</v>
      </c>
      <c r="G356" s="21" t="inlineStr">
        <is>
          <t>板橋國慶店</t>
        </is>
      </c>
      <c r="H356" s="21" t="inlineStr">
        <is>
          <t>新北市板橋區</t>
        </is>
      </c>
      <c r="I356" s="21" t="n"/>
      <c r="J356" s="21" t="n"/>
      <c r="K356" s="21" t="n"/>
      <c r="L356" s="21" t="n"/>
      <c r="M356" s="22" t="n"/>
      <c r="N356" s="21" t="n"/>
      <c r="O356" s="22" t="n"/>
      <c r="P356" s="23" t="n"/>
      <c r="Q356" s="21" t="inlineStr">
        <is>
          <t>THILF03416</t>
        </is>
      </c>
      <c r="R356" s="21" t="inlineStr">
        <is>
          <t>新北一</t>
        </is>
      </c>
      <c r="S356" s="21" t="inlineStr">
        <is>
          <t>狄澤洋</t>
        </is>
      </c>
      <c r="T356" s="21" t="n">
        <v>1</v>
      </c>
      <c r="U356" s="21" t="inlineStr">
        <is>
          <t>已完工</t>
        </is>
      </c>
      <c r="V356" s="21" t="inlineStr">
        <is>
          <t>2025-03-26 14:11:40</t>
        </is>
      </c>
      <c r="W356" s="21" t="inlineStr">
        <is>
          <t>2025-03-26 13:45:00</t>
        </is>
      </c>
      <c r="X356" s="128" t="n">
        <v>45742.59027777778</v>
      </c>
      <c r="Y356" s="21" t="n"/>
      <c r="Z356" s="21" t="n">
        <v>0.4</v>
      </c>
      <c r="AA356" s="21" t="n"/>
      <c r="AB356" s="21" t="inlineStr">
        <is>
          <t>到場處理</t>
        </is>
      </c>
      <c r="AC356" s="23" t="inlineStr">
        <is>
          <t>PMQ1</t>
        </is>
      </c>
      <c r="AD356" s="21" t="inlineStr">
        <is>
          <t>O</t>
        </is>
      </c>
      <c r="AE356" s="21" t="n"/>
      <c r="AF356" s="21" t="n"/>
      <c r="AG356" s="21" t="n"/>
      <c r="AH356" s="21" t="n"/>
      <c r="AI356" s="21" t="n"/>
      <c r="AJ356" s="21" t="n"/>
      <c r="AK356" s="21" t="inlineStr">
        <is>
          <t>O</t>
        </is>
      </c>
      <c r="AL356" s="304">
        <f>DATEVALUE(TEXT(I356, "yyyy/mm/dd"))</f>
        <v/>
      </c>
      <c r="AM356" s="108">
        <f>DATEVALUE(TEXT(X356, "yyyy/mm/dd"))</f>
        <v/>
      </c>
    </row>
    <row r="357" ht="21.6" customHeight="1" s="127">
      <c r="A357" s="24" t="n">
        <v>122</v>
      </c>
      <c r="B357" s="24" t="inlineStr">
        <is>
          <t>維修</t>
        </is>
      </c>
      <c r="C357" s="24" t="n">
        <v>2025033147</v>
      </c>
      <c r="D357" s="24" t="inlineStr">
        <is>
          <t>14977114032601</t>
        </is>
      </c>
      <c r="E357" s="24" t="inlineStr">
        <is>
          <t>一般件</t>
        </is>
      </c>
      <c r="F357" s="24" t="n">
        <v>4977</v>
      </c>
      <c r="G357" s="24" t="inlineStr">
        <is>
          <t>三重初戀店</t>
        </is>
      </c>
      <c r="H357" s="24" t="inlineStr">
        <is>
          <t>新北市三重區</t>
        </is>
      </c>
      <c r="I357" s="24" t="inlineStr">
        <is>
          <t>2025-03-26 14:15:09</t>
        </is>
      </c>
      <c r="J357" s="24" t="inlineStr">
        <is>
          <t>星期三</t>
        </is>
      </c>
      <c r="K357" s="24" t="inlineStr">
        <is>
          <t>下午</t>
        </is>
      </c>
      <c r="L357" s="24" t="inlineStr">
        <is>
          <t>HLD3</t>
        </is>
      </c>
      <c r="M357" s="25" t="inlineStr">
        <is>
          <t>HL-熱感發票機</t>
        </is>
      </c>
      <c r="N357" s="24" t="inlineStr">
        <is>
          <t>D301</t>
        </is>
      </c>
      <c r="O357" s="25" t="inlineStr">
        <is>
          <t>發票切刀卡紙，切紙不正常</t>
        </is>
      </c>
      <c r="P357" s="26" t="inlineStr">
        <is>
          <t>TM2發票機(BSC-10)常常卡紙，已有關機、更換新紙捲再操作仍異常，請台芝到店協助</t>
        </is>
      </c>
      <c r="Q357" s="24" t="inlineStr">
        <is>
          <t>THILF04977</t>
        </is>
      </c>
      <c r="R357" s="24" t="inlineStr">
        <is>
          <t>新北一</t>
        </is>
      </c>
      <c r="S357" s="24" t="inlineStr">
        <is>
          <t>吳宗鴻</t>
        </is>
      </c>
      <c r="T357" s="24" t="n">
        <v>1</v>
      </c>
      <c r="U357" s="24" t="inlineStr">
        <is>
          <t>已完工</t>
        </is>
      </c>
      <c r="V357" s="24" t="inlineStr">
        <is>
          <t>2025-03-26 14:16:45</t>
        </is>
      </c>
      <c r="W357" s="24" t="inlineStr">
        <is>
          <t>2025-03-27 12:05:00</t>
        </is>
      </c>
      <c r="X357" s="199" t="n">
        <v>45743.52430555555</v>
      </c>
      <c r="Y357" s="24" t="inlineStr">
        <is>
          <t>2025-03-27 18:16:00</t>
        </is>
      </c>
      <c r="Z357" s="24" t="n">
        <v>0.5</v>
      </c>
      <c r="AA357" s="24" t="n"/>
      <c r="AB357" s="24" t="inlineStr">
        <is>
          <t>到場處理</t>
        </is>
      </c>
      <c r="AC357" s="26" t="inlineStr">
        <is>
          <t>更換發票機
換下8155002285
換上8155004150</t>
        </is>
      </c>
      <c r="AD357" s="24" t="n"/>
      <c r="AE357" s="24" t="n"/>
      <c r="AF357" s="24" t="n"/>
      <c r="AG357" s="24" t="n"/>
      <c r="AH357" s="24" t="n"/>
      <c r="AI357" s="24" t="n"/>
      <c r="AJ357" s="24" t="n"/>
      <c r="AK357" s="24" t="inlineStr">
        <is>
          <t>O</t>
        </is>
      </c>
      <c r="AL357" s="304">
        <f>DATEVALUE(TEXT(I357, "yyyy/mm/dd"))</f>
        <v/>
      </c>
      <c r="AM357" s="108">
        <f>DATEVALUE(TEXT(X357, "yyyy/mm/dd"))</f>
        <v/>
      </c>
    </row>
    <row r="358" ht="21.6" customHeight="1" s="127">
      <c r="A358" s="21" t="n">
        <v>123</v>
      </c>
      <c r="B358" s="21" t="inlineStr">
        <is>
          <t>服務</t>
        </is>
      </c>
      <c r="C358" s="21" t="n">
        <v>2025033148</v>
      </c>
      <c r="D358" s="21" t="n"/>
      <c r="E358" s="21" t="n"/>
      <c r="F358" s="21" t="n">
        <v>3752</v>
      </c>
      <c r="G358" s="21" t="inlineStr">
        <is>
          <t>板橋豫章店</t>
        </is>
      </c>
      <c r="H358" s="21" t="inlineStr">
        <is>
          <t>新北市板橋區</t>
        </is>
      </c>
      <c r="I358" s="21" t="n"/>
      <c r="J358" s="21" t="n"/>
      <c r="K358" s="21" t="n"/>
      <c r="L358" s="21" t="n"/>
      <c r="M358" s="22" t="n"/>
      <c r="N358" s="21" t="n"/>
      <c r="O358" s="22" t="n"/>
      <c r="P358" s="23" t="n"/>
      <c r="Q358" s="21" t="inlineStr">
        <is>
          <t>THILF03752</t>
        </is>
      </c>
      <c r="R358" s="21" t="inlineStr">
        <is>
          <t>新北一</t>
        </is>
      </c>
      <c r="S358" s="21" t="inlineStr">
        <is>
          <t>狄澤洋</t>
        </is>
      </c>
      <c r="T358" s="21" t="n">
        <v>1</v>
      </c>
      <c r="U358" s="21" t="inlineStr">
        <is>
          <t>已完工</t>
        </is>
      </c>
      <c r="V358" s="21" t="inlineStr">
        <is>
          <t>2025-03-26 14:30:56</t>
        </is>
      </c>
      <c r="W358" s="21" t="inlineStr">
        <is>
          <t>2025-03-26 14:15:00</t>
        </is>
      </c>
      <c r="X358" s="128" t="n">
        <v>45742.60416666666</v>
      </c>
      <c r="Y358" s="21" t="n"/>
      <c r="Z358" s="21" t="n">
        <v>0.3</v>
      </c>
      <c r="AA358" s="21" t="n"/>
      <c r="AB358" s="21" t="inlineStr">
        <is>
          <t>到場處理</t>
        </is>
      </c>
      <c r="AC358" s="23" t="inlineStr">
        <is>
          <t>PMQ1</t>
        </is>
      </c>
      <c r="AD358" s="21" t="inlineStr">
        <is>
          <t>O</t>
        </is>
      </c>
      <c r="AE358" s="21" t="n"/>
      <c r="AF358" s="21" t="n"/>
      <c r="AG358" s="21" t="n"/>
      <c r="AH358" s="21" t="n"/>
      <c r="AI358" s="21" t="n"/>
      <c r="AJ358" s="21" t="n"/>
      <c r="AK358" s="21" t="inlineStr">
        <is>
          <t>O</t>
        </is>
      </c>
      <c r="AL358" s="304">
        <f>DATEVALUE(TEXT(I358, "yyyy/mm/dd"))</f>
        <v/>
      </c>
      <c r="AM358" s="108">
        <f>DATEVALUE(TEXT(X358, "yyyy/mm/dd"))</f>
        <v/>
      </c>
    </row>
    <row r="359" ht="21.6" customHeight="1" s="127">
      <c r="A359" s="24" t="n">
        <v>124</v>
      </c>
      <c r="B359" s="24" t="inlineStr">
        <is>
          <t>維修</t>
        </is>
      </c>
      <c r="C359" s="24" t="n">
        <v>2025033243</v>
      </c>
      <c r="D359" s="24" t="inlineStr">
        <is>
          <t>E3796114032701</t>
        </is>
      </c>
      <c r="E359" s="24" t="inlineStr">
        <is>
          <t>一般件</t>
        </is>
      </c>
      <c r="F359" s="24" t="n">
        <v>3796</v>
      </c>
      <c r="G359" s="24" t="inlineStr">
        <is>
          <t>三重進安店</t>
        </is>
      </c>
      <c r="H359" s="24" t="inlineStr">
        <is>
          <t>新北市三重區</t>
        </is>
      </c>
      <c r="I359" s="24" t="inlineStr">
        <is>
          <t>2025-03-27 06:34:38</t>
        </is>
      </c>
      <c r="J359" s="24" t="inlineStr">
        <is>
          <t>星期四</t>
        </is>
      </c>
      <c r="K359" s="24" t="inlineStr">
        <is>
          <t>凌晨</t>
        </is>
      </c>
      <c r="L359" s="24" t="inlineStr">
        <is>
          <t>HLF2</t>
        </is>
      </c>
      <c r="M359" s="25" t="inlineStr">
        <is>
          <t>HL-CCD掃描器(TM)</t>
        </is>
      </c>
      <c r="N359" s="24" t="inlineStr">
        <is>
          <t>F201</t>
        </is>
      </c>
      <c r="O359" s="25" t="inlineStr">
        <is>
          <t>掃描無反應或感應不良</t>
        </is>
      </c>
      <c r="P359" s="26" t="inlineStr">
        <is>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is>
      </c>
      <c r="Q359" s="24" t="inlineStr">
        <is>
          <t>THILF03796</t>
        </is>
      </c>
      <c r="R359" s="24" t="inlineStr">
        <is>
          <t>新北一</t>
        </is>
      </c>
      <c r="S359" s="24" t="inlineStr">
        <is>
          <t>吳宗鴻</t>
        </is>
      </c>
      <c r="T359" s="24" t="n">
        <v>1</v>
      </c>
      <c r="U359" s="24" t="inlineStr">
        <is>
          <t>已完工</t>
        </is>
      </c>
      <c r="V359" s="24" t="inlineStr">
        <is>
          <t>2025-03-27 10:26:03</t>
        </is>
      </c>
      <c r="W359" s="24" t="inlineStr">
        <is>
          <t>2025-03-27 12:47:00</t>
        </is>
      </c>
      <c r="X359" s="199" t="n">
        <v>45743.55347222222</v>
      </c>
      <c r="Y359" s="24" t="inlineStr">
        <is>
          <t>2025-03-28 14:26:00</t>
        </is>
      </c>
      <c r="Z359" s="24" t="n">
        <v>0.5</v>
      </c>
      <c r="AA359" s="24" t="n"/>
      <c r="AB359" s="24" t="inlineStr">
        <is>
          <t>到場處理</t>
        </is>
      </c>
      <c r="AC359" s="26" t="inlineStr">
        <is>
          <t>更換掃描槍
換下8119007792
換上8119012703</t>
        </is>
      </c>
      <c r="AD359" s="24" t="n"/>
      <c r="AE359" s="24" t="n"/>
      <c r="AF359" s="24" t="n"/>
      <c r="AG359" s="24" t="n"/>
      <c r="AH359" s="24" t="n"/>
      <c r="AI359" s="24" t="n"/>
      <c r="AJ359" s="24" t="n"/>
      <c r="AK359" s="24" t="inlineStr">
        <is>
          <t>O</t>
        </is>
      </c>
      <c r="AL359" s="304">
        <f>DATEVALUE(TEXT(I359, "yyyy/mm/dd"))</f>
        <v/>
      </c>
      <c r="AM359" s="108">
        <f>DATEVALUE(TEXT(X359, "yyyy/mm/dd"))</f>
        <v/>
      </c>
    </row>
    <row r="360" ht="21.6" customHeight="1" s="127">
      <c r="A360" s="21" t="n">
        <v>125</v>
      </c>
      <c r="B360" s="21" t="inlineStr">
        <is>
          <t>服務</t>
        </is>
      </c>
      <c r="C360" s="21" t="n">
        <v>2025033250</v>
      </c>
      <c r="D360" s="21" t="n"/>
      <c r="E360" s="21" t="n"/>
      <c r="F360" s="21" t="n">
        <v>4917</v>
      </c>
      <c r="G360" s="21" t="inlineStr">
        <is>
          <t>板橋翠華店</t>
        </is>
      </c>
      <c r="H360" s="21" t="inlineStr">
        <is>
          <t>新北市板橋區</t>
        </is>
      </c>
      <c r="I360" s="21" t="n"/>
      <c r="J360" s="21" t="n"/>
      <c r="K360" s="21" t="n"/>
      <c r="L360" s="21" t="n"/>
      <c r="M360" s="22" t="n"/>
      <c r="N360" s="21" t="n"/>
      <c r="O360" s="22" t="n"/>
      <c r="P360" s="23" t="n"/>
      <c r="Q360" s="21" t="inlineStr">
        <is>
          <t>THILF04917</t>
        </is>
      </c>
      <c r="R360" s="21" t="inlineStr">
        <is>
          <t>新北一</t>
        </is>
      </c>
      <c r="S360" s="21" t="inlineStr">
        <is>
          <t>狄澤洋</t>
        </is>
      </c>
      <c r="T360" s="21" t="n">
        <v>1</v>
      </c>
      <c r="U360" s="21" t="inlineStr">
        <is>
          <t>已完工</t>
        </is>
      </c>
      <c r="V360" s="21" t="inlineStr">
        <is>
          <t>2025-03-27 10:54:02</t>
        </is>
      </c>
      <c r="W360" s="21" t="inlineStr">
        <is>
          <t>2025-03-27 10:32:00</t>
        </is>
      </c>
      <c r="X360" s="128" t="n">
        <v>45743.45277777778</v>
      </c>
      <c r="Y360" s="21" t="n"/>
      <c r="Z360" s="21" t="n">
        <v>0.3</v>
      </c>
      <c r="AA360" s="21" t="n"/>
      <c r="AB360" s="21" t="inlineStr">
        <is>
          <t>到場處理</t>
        </is>
      </c>
      <c r="AC360" s="23" t="inlineStr">
        <is>
          <t>PMQ1</t>
        </is>
      </c>
      <c r="AD360" s="21" t="inlineStr">
        <is>
          <t>O</t>
        </is>
      </c>
      <c r="AE360" s="21" t="n"/>
      <c r="AF360" s="21" t="n"/>
      <c r="AG360" s="21" t="n"/>
      <c r="AH360" s="21" t="n"/>
      <c r="AI360" s="21" t="n"/>
      <c r="AJ360" s="21" t="n"/>
      <c r="AK360" s="21" t="inlineStr">
        <is>
          <t>O</t>
        </is>
      </c>
      <c r="AL360" s="304">
        <f>DATEVALUE(TEXT(I360, "yyyy/mm/dd"))</f>
        <v/>
      </c>
      <c r="AM360" s="108">
        <f>DATEVALUE(TEXT(X360, "yyyy/mm/dd"))</f>
        <v/>
      </c>
    </row>
    <row r="361" ht="21.6" customHeight="1" s="127">
      <c r="A361" s="24" t="n">
        <v>126</v>
      </c>
      <c r="B361" s="24" t="inlineStr">
        <is>
          <t>服務</t>
        </is>
      </c>
      <c r="C361" s="24" t="n">
        <v>2025033252</v>
      </c>
      <c r="D361" s="24" t="n"/>
      <c r="E361" s="24" t="n"/>
      <c r="F361" s="24" t="inlineStr">
        <is>
          <t>L501</t>
        </is>
      </c>
      <c r="G361" s="24" t="inlineStr">
        <is>
          <t>車麗屋板橋店</t>
        </is>
      </c>
      <c r="H361" s="24" t="inlineStr">
        <is>
          <t>新北市板橋區</t>
        </is>
      </c>
      <c r="I361" s="24" t="n"/>
      <c r="J361" s="24" t="n"/>
      <c r="K361" s="24" t="n"/>
      <c r="L361" s="24" t="n"/>
      <c r="M361" s="25" t="n"/>
      <c r="N361" s="24" t="n"/>
      <c r="O361" s="25" t="n"/>
      <c r="P361" s="26" t="n"/>
      <c r="Q361" s="24" t="inlineStr">
        <is>
          <t>THILF0L501</t>
        </is>
      </c>
      <c r="R361" s="24" t="inlineStr">
        <is>
          <t>新北一</t>
        </is>
      </c>
      <c r="S361" s="24" t="inlineStr">
        <is>
          <t>狄澤洋</t>
        </is>
      </c>
      <c r="T361" s="24" t="n">
        <v>1</v>
      </c>
      <c r="U361" s="24" t="inlineStr">
        <is>
          <t>已完工</t>
        </is>
      </c>
      <c r="V361" s="24" t="inlineStr">
        <is>
          <t>2025-03-27 11:11:28</t>
        </is>
      </c>
      <c r="W361" s="24" t="inlineStr">
        <is>
          <t>2025-03-27 11:00:00</t>
        </is>
      </c>
      <c r="X361" s="199" t="n">
        <v>45743.46527777778</v>
      </c>
      <c r="Y361" s="24" t="n"/>
      <c r="Z361" s="24" t="n">
        <v>0.2</v>
      </c>
      <c r="AA361" s="24" t="n"/>
      <c r="AB361" s="24" t="inlineStr">
        <is>
          <t>到場處理</t>
        </is>
      </c>
      <c r="AC361" s="26" t="inlineStr">
        <is>
          <t>PMQ1</t>
        </is>
      </c>
      <c r="AD361" s="24" t="inlineStr">
        <is>
          <t>O</t>
        </is>
      </c>
      <c r="AE361" s="24" t="n"/>
      <c r="AF361" s="24" t="n"/>
      <c r="AG361" s="24" t="n"/>
      <c r="AH361" s="24" t="n"/>
      <c r="AI361" s="24" t="n"/>
      <c r="AJ361" s="24" t="n"/>
      <c r="AK361" s="24" t="inlineStr">
        <is>
          <t>O</t>
        </is>
      </c>
      <c r="AL361" s="304">
        <f>DATEVALUE(TEXT(I361, "yyyy/mm/dd"))</f>
        <v/>
      </c>
      <c r="AM361" s="108">
        <f>DATEVALUE(TEXT(X361, "yyyy/mm/dd"))</f>
        <v/>
      </c>
    </row>
    <row r="362" ht="21.6" customHeight="1" s="127">
      <c r="A362" s="21" t="n">
        <v>127</v>
      </c>
      <c r="B362" s="21" t="inlineStr">
        <is>
          <t>服務</t>
        </is>
      </c>
      <c r="C362" s="21" t="n">
        <v>2025033260</v>
      </c>
      <c r="D362" s="21" t="n"/>
      <c r="E362" s="21" t="n"/>
      <c r="F362" s="21" t="n">
        <v>4422</v>
      </c>
      <c r="G362" s="21" t="inlineStr">
        <is>
          <t>板橋合安店</t>
        </is>
      </c>
      <c r="H362" s="21" t="inlineStr">
        <is>
          <t>新北市板橋區</t>
        </is>
      </c>
      <c r="I362" s="21" t="n"/>
      <c r="J362" s="21" t="n"/>
      <c r="K362" s="21" t="n"/>
      <c r="L362" s="21" t="n"/>
      <c r="M362" s="22" t="n"/>
      <c r="N362" s="21" t="n"/>
      <c r="O362" s="22" t="n"/>
      <c r="P362" s="23" t="n"/>
      <c r="Q362" s="21" t="inlineStr">
        <is>
          <t>THILF04422</t>
        </is>
      </c>
      <c r="R362" s="21" t="inlineStr">
        <is>
          <t>新北一</t>
        </is>
      </c>
      <c r="S362" s="21" t="inlineStr">
        <is>
          <t>狄澤洋</t>
        </is>
      </c>
      <c r="T362" s="21" t="n">
        <v>1</v>
      </c>
      <c r="U362" s="21" t="inlineStr">
        <is>
          <t>已完工</t>
        </is>
      </c>
      <c r="V362" s="21" t="inlineStr">
        <is>
          <t>2025-03-27 11:41:07</t>
        </is>
      </c>
      <c r="W362" s="21" t="inlineStr">
        <is>
          <t>2025-03-27 11:18:00</t>
        </is>
      </c>
      <c r="X362" s="128" t="n">
        <v>45743.48472222222</v>
      </c>
      <c r="Y362" s="21" t="n"/>
      <c r="Z362" s="21" t="n">
        <v>0.3</v>
      </c>
      <c r="AA362" s="21" t="n"/>
      <c r="AB362" s="21" t="inlineStr">
        <is>
          <t>到場處理</t>
        </is>
      </c>
      <c r="AC362" s="23" t="inlineStr">
        <is>
          <t>PMQ1</t>
        </is>
      </c>
      <c r="AD362" s="21" t="inlineStr">
        <is>
          <t>O</t>
        </is>
      </c>
      <c r="AE362" s="21" t="n"/>
      <c r="AF362" s="21" t="n"/>
      <c r="AG362" s="21" t="n"/>
      <c r="AH362" s="21" t="n"/>
      <c r="AI362" s="21" t="n"/>
      <c r="AJ362" s="21" t="n"/>
      <c r="AK362" s="21" t="inlineStr">
        <is>
          <t>O</t>
        </is>
      </c>
      <c r="AL362" s="304">
        <f>DATEVALUE(TEXT(I362, "yyyy/mm/dd"))</f>
        <v/>
      </c>
      <c r="AM362" s="108">
        <f>DATEVALUE(TEXT(X362, "yyyy/mm/dd"))</f>
        <v/>
      </c>
    </row>
    <row r="363" ht="21.6" customHeight="1" s="127">
      <c r="A363" s="24" t="n">
        <v>128</v>
      </c>
      <c r="B363" s="24" t="inlineStr">
        <is>
          <t>維修</t>
        </is>
      </c>
      <c r="C363" s="24" t="n">
        <v>2025033261</v>
      </c>
      <c r="D363" s="24" t="inlineStr">
        <is>
          <t>E2691114032701</t>
        </is>
      </c>
      <c r="E363" s="24" t="inlineStr">
        <is>
          <t>一般件</t>
        </is>
      </c>
      <c r="F363" s="24" t="n">
        <v>2691</v>
      </c>
      <c r="G363" s="24" t="inlineStr">
        <is>
          <t>五股興珍店</t>
        </is>
      </c>
      <c r="H363" s="24" t="inlineStr">
        <is>
          <t>新北市五股區</t>
        </is>
      </c>
      <c r="I363" s="24" t="inlineStr">
        <is>
          <t>2025-03-27 11:01:39</t>
        </is>
      </c>
      <c r="J363" s="24" t="inlineStr">
        <is>
          <t>星期四</t>
        </is>
      </c>
      <c r="K363" s="24" t="inlineStr">
        <is>
          <t>上午</t>
        </is>
      </c>
      <c r="L363" s="24" t="inlineStr">
        <is>
          <t>HLF2</t>
        </is>
      </c>
      <c r="M363" s="25" t="inlineStr">
        <is>
          <t>HL-CCD掃描器(TM)</t>
        </is>
      </c>
      <c r="N363" s="24" t="inlineStr">
        <is>
          <t>F201</t>
        </is>
      </c>
      <c r="O363" s="25" t="inlineStr">
        <is>
          <t>掃描無反應或感應不良</t>
        </is>
      </c>
      <c r="P363" s="26" t="inlineStr">
        <is>
          <t>門市反應TM2掃描槍(HC56II-TR、HC76-TR)感應不良，商品與代收、兌換卷等都會突然刷讀不到必須手動輸入，相同商品在機1可正常刷讀，已嘗試執行CCD校正，第6項條碼一直無法刷讀，須請台芝到店協助..(感應不良)</t>
        </is>
      </c>
      <c r="Q363" s="24" t="inlineStr">
        <is>
          <t>THILF02691</t>
        </is>
      </c>
      <c r="R363" s="24" t="inlineStr">
        <is>
          <t>新北一</t>
        </is>
      </c>
      <c r="S363" s="24" t="inlineStr">
        <is>
          <t>吳宗鴻</t>
        </is>
      </c>
      <c r="T363" s="24" t="n">
        <v>1</v>
      </c>
      <c r="U363" s="24" t="inlineStr">
        <is>
          <t>已完工</t>
        </is>
      </c>
      <c r="V363" s="24" t="inlineStr">
        <is>
          <t>2025-03-27 11:41:12</t>
        </is>
      </c>
      <c r="W363" s="24" t="inlineStr">
        <is>
          <t>2025-03-28 13:48:00</t>
        </is>
      </c>
      <c r="X363" s="199" t="n">
        <v>45744.59583333333</v>
      </c>
      <c r="Y363" s="24" t="inlineStr">
        <is>
          <t>2025-03-28 15:41:00</t>
        </is>
      </c>
      <c r="Z363" s="24" t="n">
        <v>0.5</v>
      </c>
      <c r="AA363" s="24" t="n"/>
      <c r="AB363" s="24" t="inlineStr">
        <is>
          <t>到場處理</t>
        </is>
      </c>
      <c r="AC363" s="26" t="inlineStr">
        <is>
          <t xml:space="preserve">手持掃描槍8119011659
重新校正六段條碼，測試正常，請店家進行觀察
</t>
        </is>
      </c>
      <c r="AD363" s="24" t="n"/>
      <c r="AE363" s="24" t="n"/>
      <c r="AF363" s="24" t="n"/>
      <c r="AG363" s="24" t="n"/>
      <c r="AH363" s="24" t="n"/>
      <c r="AI363" s="24" t="n"/>
      <c r="AJ363" s="24" t="n"/>
      <c r="AK363" s="24" t="inlineStr">
        <is>
          <t>O</t>
        </is>
      </c>
      <c r="AL363" s="304">
        <f>DATEVALUE(TEXT(I363, "yyyy/mm/dd"))</f>
        <v/>
      </c>
      <c r="AM363" s="108">
        <f>DATEVALUE(TEXT(X363, "yyyy/mm/dd"))</f>
        <v/>
      </c>
    </row>
    <row r="364" ht="21.6" customHeight="1" s="127">
      <c r="A364" s="21" t="n">
        <v>129</v>
      </c>
      <c r="B364" s="21" t="inlineStr">
        <is>
          <t>服務</t>
        </is>
      </c>
      <c r="C364" s="21" t="n">
        <v>2025033294</v>
      </c>
      <c r="D364" s="21" t="n"/>
      <c r="E364" s="21" t="n"/>
      <c r="F364" s="21" t="n">
        <v>2422</v>
      </c>
      <c r="G364" s="21" t="inlineStr">
        <is>
          <t>北縣板億店</t>
        </is>
      </c>
      <c r="H364" s="21" t="inlineStr">
        <is>
          <t>新北市板橋區</t>
        </is>
      </c>
      <c r="I364" s="21" t="n"/>
      <c r="J364" s="21" t="n"/>
      <c r="K364" s="21" t="n"/>
      <c r="L364" s="21" t="n"/>
      <c r="M364" s="22" t="n"/>
      <c r="N364" s="21" t="n"/>
      <c r="O364" s="22" t="n"/>
      <c r="P364" s="23" t="n"/>
      <c r="Q364" s="21" t="inlineStr">
        <is>
          <t>THILF02422</t>
        </is>
      </c>
      <c r="R364" s="21" t="inlineStr">
        <is>
          <t>新北一</t>
        </is>
      </c>
      <c r="S364" s="21" t="inlineStr">
        <is>
          <t>狄澤洋</t>
        </is>
      </c>
      <c r="T364" s="21" t="n">
        <v>1</v>
      </c>
      <c r="U364" s="21" t="inlineStr">
        <is>
          <t>已完工</t>
        </is>
      </c>
      <c r="V364" s="21" t="inlineStr">
        <is>
          <t>2025-03-27 12:10:15</t>
        </is>
      </c>
      <c r="W364" s="21" t="inlineStr">
        <is>
          <t>2025-03-27 11:53:00</t>
        </is>
      </c>
      <c r="X364" s="128" t="n">
        <v>45743.50555555556</v>
      </c>
      <c r="Y364" s="21" t="n"/>
      <c r="Z364" s="21" t="n">
        <v>0.3</v>
      </c>
      <c r="AA364" s="21" t="n"/>
      <c r="AB364" s="21" t="inlineStr">
        <is>
          <t>到場處理</t>
        </is>
      </c>
      <c r="AC364" s="23" t="inlineStr">
        <is>
          <t>PMQ1</t>
        </is>
      </c>
      <c r="AD364" s="21" t="inlineStr">
        <is>
          <t>O</t>
        </is>
      </c>
      <c r="AE364" s="21" t="n"/>
      <c r="AF364" s="21" t="n"/>
      <c r="AG364" s="21" t="n"/>
      <c r="AH364" s="21" t="n"/>
      <c r="AI364" s="21" t="n"/>
      <c r="AJ364" s="21" t="n"/>
      <c r="AK364" s="21" t="inlineStr">
        <is>
          <t>O</t>
        </is>
      </c>
      <c r="AL364" s="304">
        <f>DATEVALUE(TEXT(I364, "yyyy/mm/dd"))</f>
        <v/>
      </c>
      <c r="AM364" s="108">
        <f>DATEVALUE(TEXT(X364, "yyyy/mm/dd"))</f>
        <v/>
      </c>
    </row>
    <row r="365" ht="21.6" customHeight="1" s="127">
      <c r="A365" s="24" t="n">
        <v>130</v>
      </c>
      <c r="B365" s="24" t="inlineStr">
        <is>
          <t>服務</t>
        </is>
      </c>
      <c r="C365" s="24" t="n">
        <v>2025033297</v>
      </c>
      <c r="D365" s="24" t="n"/>
      <c r="E365" s="24" t="n"/>
      <c r="F365" s="24" t="n">
        <v>4977</v>
      </c>
      <c r="G365" s="24" t="inlineStr">
        <is>
          <t>三重初戀店</t>
        </is>
      </c>
      <c r="H365" s="24" t="inlineStr">
        <is>
          <t>新北市三重區</t>
        </is>
      </c>
      <c r="I365" s="24" t="n"/>
      <c r="J365" s="24" t="n"/>
      <c r="K365" s="24" t="n"/>
      <c r="L365" s="24" t="n"/>
      <c r="M365" s="25" t="n"/>
      <c r="N365" s="24" t="n"/>
      <c r="O365" s="25" t="n"/>
      <c r="P365" s="26" t="n"/>
      <c r="Q365" s="24" t="inlineStr">
        <is>
          <t>THILF04977</t>
        </is>
      </c>
      <c r="R365" s="24" t="inlineStr">
        <is>
          <t>新北一</t>
        </is>
      </c>
      <c r="S365" s="24" t="inlineStr">
        <is>
          <t>吳宗鴻</t>
        </is>
      </c>
      <c r="T365" s="24" t="n">
        <v>1</v>
      </c>
      <c r="U365" s="24" t="inlineStr">
        <is>
          <t>已完工</t>
        </is>
      </c>
      <c r="V365" s="24" t="inlineStr">
        <is>
          <t>2025-03-27 12:35:42</t>
        </is>
      </c>
      <c r="W365" s="24" t="inlineStr">
        <is>
          <t>2025-03-27 11:50:00</t>
        </is>
      </c>
      <c r="X365" s="199" t="n">
        <v>45743.52430555555</v>
      </c>
      <c r="Y365" s="24" t="n"/>
      <c r="Z365" s="24" t="n">
        <v>0.8</v>
      </c>
      <c r="AA365" s="24" t="n"/>
      <c r="AB365" s="24" t="inlineStr">
        <is>
          <t>到場處理</t>
        </is>
      </c>
      <c r="AC365" s="26" t="inlineStr">
        <is>
          <t>Star</t>
        </is>
      </c>
      <c r="AD365" s="24" t="n"/>
      <c r="AE365" s="24" t="inlineStr">
        <is>
          <t>O</t>
        </is>
      </c>
      <c r="AF365" s="24" t="n"/>
      <c r="AG365" s="24" t="n"/>
      <c r="AH365" s="24" t="n"/>
      <c r="AI365" s="24" t="n"/>
      <c r="AJ365" s="24" t="n"/>
      <c r="AK365" s="24" t="inlineStr">
        <is>
          <t>O</t>
        </is>
      </c>
      <c r="AL365" s="304">
        <f>DATEVALUE(TEXT(I365, "yyyy/mm/dd"))</f>
        <v/>
      </c>
      <c r="AM365" s="108">
        <f>DATEVALUE(TEXT(X365, "yyyy/mm/dd"))</f>
        <v/>
      </c>
    </row>
    <row r="366" ht="21.6" customHeight="1" s="127">
      <c r="A366" s="21" t="n">
        <v>131</v>
      </c>
      <c r="B366" s="21" t="inlineStr">
        <is>
          <t>維修</t>
        </is>
      </c>
      <c r="C366" s="21" t="n">
        <v>2025033312</v>
      </c>
      <c r="D366" s="21" t="inlineStr">
        <is>
          <t>12399114032701</t>
        </is>
      </c>
      <c r="E366" s="21" t="inlineStr">
        <is>
          <t>一般件</t>
        </is>
      </c>
      <c r="F366" s="21" t="n">
        <v>2399</v>
      </c>
      <c r="G366" s="21" t="inlineStr">
        <is>
          <t>三重三陽店</t>
        </is>
      </c>
      <c r="H366" s="21" t="inlineStr">
        <is>
          <t>新北市三重區</t>
        </is>
      </c>
      <c r="I366" s="21" t="inlineStr">
        <is>
          <t>2025-03-27 14:17:24</t>
        </is>
      </c>
      <c r="J366" s="21" t="inlineStr">
        <is>
          <t>星期四</t>
        </is>
      </c>
      <c r="K366" s="21" t="inlineStr">
        <is>
          <t>下午</t>
        </is>
      </c>
      <c r="L366" s="21" t="inlineStr">
        <is>
          <t>HLN4</t>
        </is>
      </c>
      <c r="M366" s="22" t="inlineStr">
        <is>
          <t>HL-PepLink負載平衡器</t>
        </is>
      </c>
      <c r="N366" s="21" t="inlineStr">
        <is>
          <t>N405</t>
        </is>
      </c>
      <c r="O366" s="22" t="inlineStr">
        <is>
          <t>4G 無法連線</t>
        </is>
      </c>
      <c r="P366" s="23" t="inlineStr">
        <is>
          <t>2025/3/27 (週四) 下午 02:16 總公司文豪:(BALANCE20X)2399-三重三陽店Peplink 4G顯示No SIM Card Detected，請協助派工，謝謝。...須請台芝到店協助</t>
        </is>
      </c>
      <c r="Q366" s="21" t="inlineStr">
        <is>
          <t>THILF02399</t>
        </is>
      </c>
      <c r="R366" s="21" t="inlineStr">
        <is>
          <t>新北一</t>
        </is>
      </c>
      <c r="S366" s="21" t="inlineStr">
        <is>
          <t>吳宗鴻</t>
        </is>
      </c>
      <c r="T366" s="21" t="n">
        <v>1</v>
      </c>
      <c r="U366" s="21" t="inlineStr">
        <is>
          <t>已完工</t>
        </is>
      </c>
      <c r="V366" s="21" t="inlineStr">
        <is>
          <t>2025-03-27 14:19:15</t>
        </is>
      </c>
      <c r="W366" s="21" t="inlineStr">
        <is>
          <t>2025-03-28 11:08:00</t>
        </is>
      </c>
      <c r="X366" s="128" t="n">
        <v>45744.48472222222</v>
      </c>
      <c r="Y366" s="21" t="inlineStr">
        <is>
          <t>2025-03-28 18:19:00</t>
        </is>
      </c>
      <c r="Z366" s="21" t="n">
        <v>0.5</v>
      </c>
      <c r="AA366" s="21" t="n"/>
      <c r="AB366" s="21" t="inlineStr">
        <is>
          <t>到場處理</t>
        </is>
      </c>
      <c r="AC366" s="23" t="inlineStr">
        <is>
          <t>燈號顯示正常，確認在WAN孔未接網路狀況下所有網路設備皆為連線正常</t>
        </is>
      </c>
      <c r="AD366" s="21" t="n"/>
      <c r="AE366" s="21" t="n"/>
      <c r="AF366" s="21" t="n"/>
      <c r="AG366" s="21" t="n"/>
      <c r="AH366" s="21" t="n"/>
      <c r="AI366" s="21" t="n"/>
      <c r="AJ366" s="21" t="n"/>
      <c r="AK366" s="21" t="inlineStr">
        <is>
          <t>O</t>
        </is>
      </c>
      <c r="AL366" s="304">
        <f>DATEVALUE(TEXT(I366, "yyyy/mm/dd"))</f>
        <v/>
      </c>
      <c r="AM366" s="108">
        <f>DATEVALUE(TEXT(X366, "yyyy/mm/dd"))</f>
        <v/>
      </c>
    </row>
    <row r="367" ht="21.6" customHeight="1" s="127">
      <c r="A367" s="24" t="n">
        <v>132</v>
      </c>
      <c r="B367" s="24" t="inlineStr">
        <is>
          <t>維修</t>
        </is>
      </c>
      <c r="C367" s="24" t="n">
        <v>2025033312</v>
      </c>
      <c r="D367" s="24" t="inlineStr">
        <is>
          <t>12399114032701</t>
        </is>
      </c>
      <c r="E367" s="24" t="inlineStr">
        <is>
          <t>一般件</t>
        </is>
      </c>
      <c r="F367" s="24" t="n">
        <v>2399</v>
      </c>
      <c r="G367" s="24" t="inlineStr">
        <is>
          <t>三重三陽店</t>
        </is>
      </c>
      <c r="H367" s="24" t="inlineStr">
        <is>
          <t>新北市三重區</t>
        </is>
      </c>
      <c r="I367" s="24" t="inlineStr">
        <is>
          <t>2025-03-27 14:17:24</t>
        </is>
      </c>
      <c r="J367" s="24" t="inlineStr">
        <is>
          <t>星期四</t>
        </is>
      </c>
      <c r="K367" s="24" t="inlineStr">
        <is>
          <t>下午</t>
        </is>
      </c>
      <c r="L367" s="24" t="inlineStr">
        <is>
          <t>HLN4</t>
        </is>
      </c>
      <c r="M367" s="25" t="inlineStr">
        <is>
          <t>HL-PepLink負載平衡器</t>
        </is>
      </c>
      <c r="N367" s="24" t="inlineStr">
        <is>
          <t>N405</t>
        </is>
      </c>
      <c r="O367" s="25" t="inlineStr">
        <is>
          <t>4G 無法連線</t>
        </is>
      </c>
      <c r="P367" s="26" t="inlineStr">
        <is>
          <t>2025/3/27 (週四) 下午 02:16 總公司文豪:(BALANCE20X)2399-三重三陽店Peplink 4G顯示No SIM Card Detected，請協助派工，謝謝。...須請台芝到店協助</t>
        </is>
      </c>
      <c r="Q367" s="24" t="inlineStr">
        <is>
          <t>THILF02399</t>
        </is>
      </c>
      <c r="R367" s="24" t="inlineStr">
        <is>
          <t>新北一</t>
        </is>
      </c>
      <c r="S367" s="24" t="inlineStr">
        <is>
          <t>吳宗鴻</t>
        </is>
      </c>
      <c r="T367" s="24" t="n">
        <v>2</v>
      </c>
      <c r="U367" s="24" t="inlineStr">
        <is>
          <t>已完工</t>
        </is>
      </c>
      <c r="V367" s="24" t="inlineStr">
        <is>
          <t>2025-03-27 14:19:15</t>
        </is>
      </c>
      <c r="W367" s="24" t="inlineStr">
        <is>
          <t>2025-03-28 10:30:00</t>
        </is>
      </c>
      <c r="X367" s="199" t="n">
        <v>45744.5</v>
      </c>
      <c r="Y367" s="24" t="inlineStr">
        <is>
          <t>2025-03-28 18:19:00</t>
        </is>
      </c>
      <c r="Z367" s="24" t="n">
        <v>1.5</v>
      </c>
      <c r="AA367" s="24" t="n"/>
      <c r="AB367" s="24" t="inlineStr">
        <is>
          <t>到場處理</t>
        </is>
      </c>
      <c r="AC367" s="26" t="inlineStr">
        <is>
          <t>燈號正常，WAN孔未接網路線測試下皆為正常，有聯絡資訊部對測正常</t>
        </is>
      </c>
      <c r="AD367" s="24" t="n"/>
      <c r="AE367" s="24" t="n"/>
      <c r="AF367" s="24" t="n"/>
      <c r="AG367" s="24" t="n"/>
      <c r="AH367" s="24" t="n"/>
      <c r="AI367" s="24" t="n"/>
      <c r="AJ367" s="24" t="n"/>
      <c r="AK367" s="24" t="inlineStr">
        <is>
          <t>O</t>
        </is>
      </c>
      <c r="AL367" s="304">
        <f>DATEVALUE(TEXT(I367, "yyyy/mm/dd"))</f>
        <v/>
      </c>
      <c r="AM367" s="108">
        <f>DATEVALUE(TEXT(X367, "yyyy/mm/dd"))</f>
        <v/>
      </c>
    </row>
    <row r="368" ht="21.6" customHeight="1" s="127">
      <c r="A368" s="21" t="n">
        <v>133</v>
      </c>
      <c r="B368" s="21" t="inlineStr">
        <is>
          <t>服務</t>
        </is>
      </c>
      <c r="C368" s="21" t="n">
        <v>2025033313</v>
      </c>
      <c r="D368" s="21" t="n"/>
      <c r="E368" s="21" t="n"/>
      <c r="F368" s="21" t="n">
        <v>2535</v>
      </c>
      <c r="G368" s="21" t="inlineStr">
        <is>
          <t>五股五工店</t>
        </is>
      </c>
      <c r="H368" s="21" t="inlineStr">
        <is>
          <t>新北市五股區</t>
        </is>
      </c>
      <c r="I368" s="21" t="n"/>
      <c r="J368" s="21" t="n"/>
      <c r="K368" s="21" t="n"/>
      <c r="L368" s="21" t="n"/>
      <c r="M368" s="22" t="n"/>
      <c r="N368" s="21" t="n"/>
      <c r="O368" s="22" t="n"/>
      <c r="P368" s="23" t="n"/>
      <c r="Q368" s="21" t="inlineStr">
        <is>
          <t>THILF02535</t>
        </is>
      </c>
      <c r="R368" s="21" t="inlineStr">
        <is>
          <t>新北一</t>
        </is>
      </c>
      <c r="S368" s="21" t="inlineStr">
        <is>
          <t>湯家瑋</t>
        </is>
      </c>
      <c r="T368" s="21" t="n">
        <v>1</v>
      </c>
      <c r="U368" s="21" t="inlineStr">
        <is>
          <t>已完工</t>
        </is>
      </c>
      <c r="V368" s="21" t="inlineStr">
        <is>
          <t>2025-03-27 14:19:41</t>
        </is>
      </c>
      <c r="W368" s="21" t="inlineStr">
        <is>
          <t>2025-03-27 14:00:00</t>
        </is>
      </c>
      <c r="X368" s="128" t="n">
        <v>45743.59722222222</v>
      </c>
      <c r="Y368" s="21" t="n"/>
      <c r="Z368" s="21" t="n">
        <v>0.3</v>
      </c>
      <c r="AA368" s="21" t="n"/>
      <c r="AB368" s="21" t="inlineStr">
        <is>
          <t>到場處理</t>
        </is>
      </c>
      <c r="AC368" s="23" t="inlineStr">
        <is>
          <t>PMQ1</t>
        </is>
      </c>
      <c r="AD368" s="21" t="inlineStr">
        <is>
          <t>O</t>
        </is>
      </c>
      <c r="AE368" s="21" t="n"/>
      <c r="AF368" s="21" t="n"/>
      <c r="AG368" s="21" t="n"/>
      <c r="AH368" s="21" t="n"/>
      <c r="AI368" s="21" t="n"/>
      <c r="AJ368" s="21" t="n"/>
      <c r="AK368" s="21" t="inlineStr">
        <is>
          <t>O</t>
        </is>
      </c>
      <c r="AL368" s="304">
        <f>DATEVALUE(TEXT(I368, "yyyy/mm/dd"))</f>
        <v/>
      </c>
      <c r="AM368" s="108">
        <f>DATEVALUE(TEXT(X368, "yyyy/mm/dd"))</f>
        <v/>
      </c>
    </row>
    <row r="369" ht="21.6" customHeight="1" s="127">
      <c r="A369" s="24" t="n">
        <v>134</v>
      </c>
      <c r="B369" s="24" t="inlineStr">
        <is>
          <t>服務</t>
        </is>
      </c>
      <c r="C369" s="24" t="n">
        <v>2025033348</v>
      </c>
      <c r="D369" s="24" t="n"/>
      <c r="E369" s="24" t="n"/>
      <c r="F369" s="24" t="inlineStr">
        <is>
          <t>TT01</t>
        </is>
      </c>
      <c r="G369" s="24" t="inlineStr">
        <is>
          <t>五股訓練教室</t>
        </is>
      </c>
      <c r="H369" s="24" t="inlineStr">
        <is>
          <t>新北市五股區</t>
        </is>
      </c>
      <c r="I369" s="24" t="n"/>
      <c r="J369" s="24" t="n"/>
      <c r="K369" s="24" t="n"/>
      <c r="L369" s="24" t="n"/>
      <c r="M369" s="25" t="n"/>
      <c r="N369" s="24" t="n"/>
      <c r="O369" s="25" t="n"/>
      <c r="P369" s="25" t="n"/>
      <c r="Q369" s="24" t="inlineStr">
        <is>
          <t>THILF0TT01</t>
        </is>
      </c>
      <c r="R369" s="24" t="inlineStr">
        <is>
          <t>新北一</t>
        </is>
      </c>
      <c r="S369" s="24" t="inlineStr">
        <is>
          <t>湯家瑋</t>
        </is>
      </c>
      <c r="T369" s="24" t="n">
        <v>1</v>
      </c>
      <c r="U369" s="24" t="inlineStr">
        <is>
          <t>已完工</t>
        </is>
      </c>
      <c r="V369" s="24" t="inlineStr">
        <is>
          <t>2025-03-27 15:29:00</t>
        </is>
      </c>
      <c r="W369" s="24" t="inlineStr">
        <is>
          <t>2025-03-27 15:00:00</t>
        </is>
      </c>
      <c r="X369" s="199" t="n">
        <v>45743.64583333334</v>
      </c>
      <c r="Y369" s="24" t="n"/>
      <c r="Z369" s="24" t="n">
        <v>0.5</v>
      </c>
      <c r="AA369" s="24" t="n"/>
      <c r="AB369" s="24" t="inlineStr">
        <is>
          <t>到場處理</t>
        </is>
      </c>
      <c r="AC369" s="25" t="inlineStr">
        <is>
          <t>PMQ1</t>
        </is>
      </c>
      <c r="AD369" s="24" t="inlineStr">
        <is>
          <t>O</t>
        </is>
      </c>
      <c r="AE369" s="24" t="n"/>
      <c r="AF369" s="24" t="n"/>
      <c r="AG369" s="24" t="n"/>
      <c r="AH369" s="24" t="n"/>
      <c r="AI369" s="24" t="n"/>
      <c r="AJ369" s="24" t="n"/>
      <c r="AK369" s="24" t="inlineStr">
        <is>
          <t>O</t>
        </is>
      </c>
      <c r="AL369" s="304">
        <f>DATEVALUE(TEXT(I369, "yyyy/mm/dd"))</f>
        <v/>
      </c>
      <c r="AM369" s="108">
        <f>DATEVALUE(TEXT(X369, "yyyy/mm/dd"))</f>
        <v/>
      </c>
    </row>
    <row r="370" ht="21.6" customHeight="1" s="127">
      <c r="A370" s="21" t="n">
        <v>1</v>
      </c>
      <c r="B370" s="21" t="inlineStr">
        <is>
          <t>維修</t>
        </is>
      </c>
      <c r="C370" s="21" t="n">
        <v>2025033603</v>
      </c>
      <c r="D370" s="21" t="inlineStr">
        <is>
          <t>15291114033101</t>
        </is>
      </c>
      <c r="E370" s="21" t="inlineStr">
        <is>
          <t>一般件</t>
        </is>
      </c>
      <c r="F370" s="21" t="n">
        <v>5291</v>
      </c>
      <c r="G370" s="21" t="inlineStr">
        <is>
          <t>新莊國家置地</t>
        </is>
      </c>
      <c r="H370" s="21" t="inlineStr">
        <is>
          <t>新北市新莊區</t>
        </is>
      </c>
      <c r="I370" s="21" t="inlineStr">
        <is>
          <t>2025-03-31 13:40:37</t>
        </is>
      </c>
      <c r="J370" s="21" t="inlineStr">
        <is>
          <t>星期一</t>
        </is>
      </c>
      <c r="K370" s="21" t="inlineStr">
        <is>
          <t>下午</t>
        </is>
      </c>
      <c r="L370" s="21" t="inlineStr">
        <is>
          <t>HL25</t>
        </is>
      </c>
      <c r="M370" s="22" t="inlineStr">
        <is>
          <t>HL-SC螢幕</t>
        </is>
      </c>
      <c r="N370" s="21" t="n">
        <v>2501</v>
      </c>
      <c r="O370" s="22" t="inlineStr">
        <is>
          <t>螢幕畫面閃爍頻繁或無畫面</t>
        </is>
      </c>
      <c r="P370" s="23" t="inlineStr">
        <is>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is>
      </c>
      <c r="Q370" s="21" t="inlineStr">
        <is>
          <t>THILF05291</t>
        </is>
      </c>
      <c r="R370" s="21" t="inlineStr">
        <is>
          <t>新北一</t>
        </is>
      </c>
      <c r="S370" s="21" t="inlineStr">
        <is>
          <t>湯家瑋</t>
        </is>
      </c>
      <c r="T370" s="21" t="n">
        <v>1</v>
      </c>
      <c r="U370" s="21" t="inlineStr">
        <is>
          <t>已完工</t>
        </is>
      </c>
      <c r="V370" s="21" t="inlineStr">
        <is>
          <t>2025-03-31 13:46:12</t>
        </is>
      </c>
      <c r="W370" s="21" t="inlineStr">
        <is>
          <t>2025-04-01 09:15:00</t>
        </is>
      </c>
      <c r="X370" s="128" t="n">
        <v>45748.40625</v>
      </c>
      <c r="Y370" s="21" t="inlineStr">
        <is>
          <t>2025-04-01 17:46:00</t>
        </is>
      </c>
      <c r="Z370" s="21" t="n">
        <v>0.5</v>
      </c>
      <c r="AA370" s="21" t="n"/>
      <c r="AB370" s="21" t="inlineStr">
        <is>
          <t>到場處理</t>
        </is>
      </c>
      <c r="AC370" s="23" t="inlineStr">
        <is>
          <t>回收測試螢幕
8133003668</t>
        </is>
      </c>
      <c r="AD370" s="21" t="n"/>
      <c r="AE370" s="21" t="n"/>
      <c r="AF370" s="21" t="n"/>
      <c r="AG370" s="21" t="n"/>
      <c r="AH370" s="21" t="n"/>
      <c r="AI370" s="21" t="n"/>
      <c r="AJ370" s="21" t="n"/>
      <c r="AK370" s="21" t="inlineStr">
        <is>
          <t>O</t>
        </is>
      </c>
      <c r="AL370" s="304">
        <f>DATEVALUE(TEXT(I370, "yyyy/mm/dd"))</f>
        <v/>
      </c>
      <c r="AM370" s="108">
        <f>DATEVALUE(TEXT(X370, "yyyy/mm/dd"))</f>
        <v/>
      </c>
    </row>
    <row r="371" ht="21.6" customHeight="1" s="127">
      <c r="A371" s="24" t="n">
        <v>2</v>
      </c>
      <c r="B371" s="24" t="inlineStr">
        <is>
          <t>服務</t>
        </is>
      </c>
      <c r="C371" s="24" t="n">
        <v>2025040063</v>
      </c>
      <c r="D371" s="24" t="n"/>
      <c r="E371" s="24" t="n"/>
      <c r="F371" s="24" t="inlineStr">
        <is>
          <t>D070</t>
        </is>
      </c>
      <c r="G371" s="24" t="inlineStr">
        <is>
          <t>三重重新店</t>
        </is>
      </c>
      <c r="H371" s="24" t="inlineStr">
        <is>
          <t>新北市三重區</t>
        </is>
      </c>
      <c r="I371" s="24" t="n"/>
      <c r="J371" s="24" t="n"/>
      <c r="K371" s="24" t="n"/>
      <c r="L371" s="24" t="n"/>
      <c r="M371" s="25" t="n"/>
      <c r="N371" s="24" t="n"/>
      <c r="O371" s="25" t="n"/>
      <c r="P371" s="26" t="n"/>
      <c r="Q371" s="24" t="inlineStr">
        <is>
          <t>THILF0D070</t>
        </is>
      </c>
      <c r="R371" s="24" t="inlineStr">
        <is>
          <t>新北一</t>
        </is>
      </c>
      <c r="S371" s="24" t="inlineStr">
        <is>
          <t>吳宗鴻</t>
        </is>
      </c>
      <c r="T371" s="24" t="n">
        <v>1</v>
      </c>
      <c r="U371" s="24" t="inlineStr">
        <is>
          <t>已完工</t>
        </is>
      </c>
      <c r="V371" s="24" t="inlineStr">
        <is>
          <t>2025-04-01 11:45:32</t>
        </is>
      </c>
      <c r="W371" s="24" t="inlineStr">
        <is>
          <t>2025-04-01 10:39:00</t>
        </is>
      </c>
      <c r="X371" s="199" t="n">
        <v>45748.48888888889</v>
      </c>
      <c r="Y371" s="24" t="n"/>
      <c r="Z371" s="24" t="n">
        <v>1.1</v>
      </c>
      <c r="AA371" s="24" t="n"/>
      <c r="AB371" s="24" t="inlineStr">
        <is>
          <t>到場處理</t>
        </is>
      </c>
      <c r="AC371" s="26" t="inlineStr">
        <is>
          <t>PMQ2+EDC+STAR</t>
        </is>
      </c>
      <c r="AD371" s="24" t="inlineStr">
        <is>
          <t>O</t>
        </is>
      </c>
      <c r="AE371" s="24" t="n"/>
      <c r="AF371" s="24" t="n"/>
      <c r="AG371" s="24" t="n"/>
      <c r="AH371" s="24" t="n"/>
      <c r="AI371" s="24" t="n"/>
      <c r="AJ371" s="24" t="inlineStr">
        <is>
          <t>O</t>
        </is>
      </c>
      <c r="AK371" s="24" t="inlineStr">
        <is>
          <t>O</t>
        </is>
      </c>
      <c r="AL371" s="304">
        <f>DATEVALUE(TEXT(I371, "yyyy/mm/dd"))</f>
        <v/>
      </c>
      <c r="AM371" s="108">
        <f>DATEVALUE(TEXT(X371, "yyyy/mm/dd"))</f>
        <v/>
      </c>
    </row>
    <row r="372" ht="21.6" customHeight="1" s="127">
      <c r="A372" s="21" t="n">
        <v>3</v>
      </c>
      <c r="B372" s="21" t="inlineStr">
        <is>
          <t>服務</t>
        </is>
      </c>
      <c r="C372" s="21" t="n">
        <v>2025040080</v>
      </c>
      <c r="D372" s="21" t="n"/>
      <c r="E372" s="21" t="n"/>
      <c r="F372" s="21" t="n">
        <v>3818</v>
      </c>
      <c r="G372" s="21" t="inlineStr">
        <is>
          <t>板橋漢江店</t>
        </is>
      </c>
      <c r="H372" s="21" t="inlineStr">
        <is>
          <t>新北市板橋區</t>
        </is>
      </c>
      <c r="I372" s="21" t="n"/>
      <c r="J372" s="21" t="n"/>
      <c r="K372" s="21" t="n"/>
      <c r="L372" s="21" t="n"/>
      <c r="M372" s="22" t="n"/>
      <c r="N372" s="21" t="n"/>
      <c r="O372" s="22" t="n"/>
      <c r="P372" s="23" t="n"/>
      <c r="Q372" s="21" t="inlineStr">
        <is>
          <t>THILF03818</t>
        </is>
      </c>
      <c r="R372" s="21" t="inlineStr">
        <is>
          <t>新北一</t>
        </is>
      </c>
      <c r="S372" s="21" t="inlineStr">
        <is>
          <t>狄澤洋</t>
        </is>
      </c>
      <c r="T372" s="21" t="n">
        <v>1</v>
      </c>
      <c r="U372" s="21" t="inlineStr">
        <is>
          <t>已完工</t>
        </is>
      </c>
      <c r="V372" s="21" t="inlineStr">
        <is>
          <t>2025-04-01 13:42:39</t>
        </is>
      </c>
      <c r="W372" s="21" t="inlineStr">
        <is>
          <t>2025-04-01 13:24:00</t>
        </is>
      </c>
      <c r="X372" s="128" t="n">
        <v>45748.56875</v>
      </c>
      <c r="Y372" s="21" t="n"/>
      <c r="Z372" s="21" t="n">
        <v>0.3</v>
      </c>
      <c r="AA372" s="21" t="n"/>
      <c r="AB372" s="21" t="inlineStr">
        <is>
          <t>到場處理</t>
        </is>
      </c>
      <c r="AC372" s="23" t="inlineStr">
        <is>
          <t>PMQ2+EDC+STAR</t>
        </is>
      </c>
      <c r="AD372" s="21" t="inlineStr">
        <is>
          <t>O</t>
        </is>
      </c>
      <c r="AE372" s="21" t="n"/>
      <c r="AF372" s="21" t="n"/>
      <c r="AG372" s="21" t="n"/>
      <c r="AH372" s="21" t="n"/>
      <c r="AI372" s="21" t="n"/>
      <c r="AJ372" s="21" t="inlineStr">
        <is>
          <t>O</t>
        </is>
      </c>
      <c r="AK372" s="21" t="inlineStr">
        <is>
          <t>O</t>
        </is>
      </c>
      <c r="AL372" s="304">
        <f>DATEVALUE(TEXT(I372, "yyyy/mm/dd"))</f>
        <v/>
      </c>
      <c r="AM372" s="108">
        <f>DATEVALUE(TEXT(X372, "yyyy/mm/dd"))</f>
        <v/>
      </c>
    </row>
    <row r="373" ht="21.6" customHeight="1" s="127">
      <c r="A373" s="24" t="n">
        <v>4</v>
      </c>
      <c r="B373" s="24" t="inlineStr">
        <is>
          <t>服務</t>
        </is>
      </c>
      <c r="C373" s="24" t="n">
        <v>2025040090</v>
      </c>
      <c r="D373" s="24" t="n"/>
      <c r="E373" s="24" t="n"/>
      <c r="F373" s="24" t="n">
        <v>3147</v>
      </c>
      <c r="G373" s="24" t="inlineStr">
        <is>
          <t>北縣板明店</t>
        </is>
      </c>
      <c r="H373" s="24" t="inlineStr">
        <is>
          <t>新北市板橋區</t>
        </is>
      </c>
      <c r="I373" s="24" t="n"/>
      <c r="J373" s="24" t="n"/>
      <c r="K373" s="24" t="n"/>
      <c r="L373" s="24" t="n"/>
      <c r="M373" s="25" t="n"/>
      <c r="N373" s="24" t="n"/>
      <c r="O373" s="25" t="n"/>
      <c r="P373" s="26" t="n"/>
      <c r="Q373" s="24" t="inlineStr">
        <is>
          <t>THILF03147</t>
        </is>
      </c>
      <c r="R373" s="24" t="inlineStr">
        <is>
          <t>新北一</t>
        </is>
      </c>
      <c r="S373" s="24" t="inlineStr">
        <is>
          <t>狄澤洋</t>
        </is>
      </c>
      <c r="T373" s="24" t="n">
        <v>1</v>
      </c>
      <c r="U373" s="24" t="inlineStr">
        <is>
          <t>已完工</t>
        </is>
      </c>
      <c r="V373" s="24" t="inlineStr">
        <is>
          <t>2025-04-01 14:33:44</t>
        </is>
      </c>
      <c r="W373" s="24" t="inlineStr">
        <is>
          <t>2025-04-01 14:14:00</t>
        </is>
      </c>
      <c r="X373" s="199" t="n">
        <v>45748.60347222222</v>
      </c>
      <c r="Y373" s="24" t="n"/>
      <c r="Z373" s="24" t="n">
        <v>0.3</v>
      </c>
      <c r="AA373" s="24" t="n"/>
      <c r="AB373" s="24" t="inlineStr">
        <is>
          <t>到場處理</t>
        </is>
      </c>
      <c r="AC373" s="26" t="inlineStr">
        <is>
          <t>PMQ2+EDC+STAR</t>
        </is>
      </c>
      <c r="AD373" s="24" t="inlineStr">
        <is>
          <t>O</t>
        </is>
      </c>
      <c r="AE373" s="24" t="n"/>
      <c r="AF373" s="24" t="n"/>
      <c r="AG373" s="24" t="n"/>
      <c r="AH373" s="24" t="n"/>
      <c r="AI373" s="24" t="n"/>
      <c r="AJ373" s="24" t="inlineStr">
        <is>
          <t>O</t>
        </is>
      </c>
      <c r="AK373" s="24" t="inlineStr">
        <is>
          <t>O</t>
        </is>
      </c>
      <c r="AL373" s="304">
        <f>DATEVALUE(TEXT(I373, "yyyy/mm/dd"))</f>
        <v/>
      </c>
      <c r="AM373" s="108">
        <f>DATEVALUE(TEXT(X373, "yyyy/mm/dd"))</f>
        <v/>
      </c>
    </row>
    <row r="374" ht="21.6" customHeight="1" s="127">
      <c r="A374" s="21" t="n">
        <v>5</v>
      </c>
      <c r="B374" s="21" t="inlineStr">
        <is>
          <t>服務</t>
        </is>
      </c>
      <c r="C374" s="21" t="n">
        <v>2025040162</v>
      </c>
      <c r="D374" s="21" t="n"/>
      <c r="E374" s="21" t="n"/>
      <c r="F374" s="21" t="n">
        <v>4241</v>
      </c>
      <c r="G374" s="21" t="inlineStr">
        <is>
          <t>三重仁義店</t>
        </is>
      </c>
      <c r="H374" s="21" t="inlineStr">
        <is>
          <t>新北市三重區</t>
        </is>
      </c>
      <c r="I374" s="21" t="n"/>
      <c r="J374" s="21" t="n"/>
      <c r="K374" s="21" t="n"/>
      <c r="L374" s="21" t="n"/>
      <c r="M374" s="22" t="n"/>
      <c r="N374" s="21" t="n"/>
      <c r="O374" s="22" t="n"/>
      <c r="P374" s="23" t="n"/>
      <c r="Q374" s="21" t="inlineStr">
        <is>
          <t>THILF04241</t>
        </is>
      </c>
      <c r="R374" s="21" t="inlineStr">
        <is>
          <t>新北一</t>
        </is>
      </c>
      <c r="S374" s="21" t="inlineStr">
        <is>
          <t>吳宗鴻</t>
        </is>
      </c>
      <c r="T374" s="21" t="n">
        <v>1</v>
      </c>
      <c r="U374" s="21" t="inlineStr">
        <is>
          <t>已完工</t>
        </is>
      </c>
      <c r="V374" s="21" t="inlineStr">
        <is>
          <t>2025-04-01 15:54:24</t>
        </is>
      </c>
      <c r="W374" s="21" t="inlineStr">
        <is>
          <t>2025-04-01 15:00:00</t>
        </is>
      </c>
      <c r="X374" s="128" t="n">
        <v>45748.66180555556</v>
      </c>
      <c r="Y374" s="21" t="n"/>
      <c r="Z374" s="21" t="n">
        <v>0.9</v>
      </c>
      <c r="AA374" s="21" t="n"/>
      <c r="AB374" s="21" t="inlineStr">
        <is>
          <t>到場處理</t>
        </is>
      </c>
      <c r="AC374" s="23" t="inlineStr">
        <is>
          <t>PMQ2+EDC+STAR</t>
        </is>
      </c>
      <c r="AD374" s="21" t="inlineStr">
        <is>
          <t>O</t>
        </is>
      </c>
      <c r="AE374" s="21" t="n"/>
      <c r="AF374" s="21" t="n"/>
      <c r="AG374" s="21" t="n"/>
      <c r="AH374" s="21" t="n"/>
      <c r="AI374" s="21" t="n"/>
      <c r="AJ374" s="21" t="inlineStr">
        <is>
          <t>O</t>
        </is>
      </c>
      <c r="AK374" s="21" t="inlineStr">
        <is>
          <t>O</t>
        </is>
      </c>
      <c r="AL374" s="304">
        <f>DATEVALUE(TEXT(I374, "yyyy/mm/dd"))</f>
        <v/>
      </c>
      <c r="AM374" s="108">
        <f>DATEVALUE(TEXT(X374, "yyyy/mm/dd"))</f>
        <v/>
      </c>
    </row>
    <row r="375" ht="21.6" customHeight="1" s="127">
      <c r="A375" s="24" t="n">
        <v>6</v>
      </c>
      <c r="B375" s="24" t="inlineStr">
        <is>
          <t>服務</t>
        </is>
      </c>
      <c r="C375" s="24" t="n">
        <v>2025040403</v>
      </c>
      <c r="D375" s="24" t="n"/>
      <c r="E375" s="24" t="n"/>
      <c r="F375" s="24" t="n">
        <v>3627</v>
      </c>
      <c r="G375" s="24" t="inlineStr">
        <is>
          <t>三重重新橋</t>
        </is>
      </c>
      <c r="H375" s="24" t="inlineStr">
        <is>
          <t>新北市三重區</t>
        </is>
      </c>
      <c r="I375" s="24" t="n"/>
      <c r="J375" s="24" t="n"/>
      <c r="K375" s="24" t="n"/>
      <c r="L375" s="24" t="n"/>
      <c r="M375" s="25" t="n"/>
      <c r="N375" s="24" t="n"/>
      <c r="O375" s="25" t="n"/>
      <c r="P375" s="26" t="n"/>
      <c r="Q375" s="24" t="inlineStr">
        <is>
          <t>THILF03627</t>
        </is>
      </c>
      <c r="R375" s="24" t="inlineStr">
        <is>
          <t>新北一</t>
        </is>
      </c>
      <c r="S375" s="24" t="inlineStr">
        <is>
          <t>吳宗鴻</t>
        </is>
      </c>
      <c r="T375" s="24" t="n">
        <v>1</v>
      </c>
      <c r="U375" s="24" t="inlineStr">
        <is>
          <t>已完工</t>
        </is>
      </c>
      <c r="V375" s="24" t="inlineStr">
        <is>
          <t>2025-04-02 11:11:33</t>
        </is>
      </c>
      <c r="W375" s="24" t="inlineStr">
        <is>
          <t>2025-04-02 10:00:00</t>
        </is>
      </c>
      <c r="X375" s="199" t="n">
        <v>45749.46527777778</v>
      </c>
      <c r="Y375" s="24" t="n"/>
      <c r="Z375" s="24" t="n">
        <v>1.2</v>
      </c>
      <c r="AA375" s="24" t="n"/>
      <c r="AB375" s="24" t="inlineStr">
        <is>
          <t>到場處理</t>
        </is>
      </c>
      <c r="AC375" s="26" t="inlineStr">
        <is>
          <t>PMQ2+EDC+STAR</t>
        </is>
      </c>
      <c r="AD375" s="24" t="inlineStr">
        <is>
          <t>O</t>
        </is>
      </c>
      <c r="AE375" s="24" t="n"/>
      <c r="AF375" s="24" t="n"/>
      <c r="AG375" s="24" t="n"/>
      <c r="AH375" s="24" t="n"/>
      <c r="AI375" s="24" t="n"/>
      <c r="AJ375" s="24" t="inlineStr">
        <is>
          <t>O</t>
        </is>
      </c>
      <c r="AK375" s="24" t="inlineStr">
        <is>
          <t>O</t>
        </is>
      </c>
      <c r="AL375" s="304">
        <f>DATEVALUE(TEXT(I375, "yyyy/mm/dd"))</f>
        <v/>
      </c>
      <c r="AM375" s="108">
        <f>DATEVALUE(TEXT(X375, "yyyy/mm/dd"))</f>
        <v/>
      </c>
    </row>
    <row r="376" ht="21.6" customHeight="1" s="127">
      <c r="A376" s="21" t="n">
        <v>7</v>
      </c>
      <c r="B376" s="21" t="inlineStr">
        <is>
          <t>維修</t>
        </is>
      </c>
      <c r="C376" s="21" t="n">
        <v>2025040423</v>
      </c>
      <c r="D376" s="21" t="inlineStr">
        <is>
          <t>14241114040201</t>
        </is>
      </c>
      <c r="E376" s="21" t="inlineStr">
        <is>
          <t>一般件</t>
        </is>
      </c>
      <c r="F376" s="21" t="n">
        <v>4241</v>
      </c>
      <c r="G376" s="21" t="inlineStr">
        <is>
          <t>三重仁義店</t>
        </is>
      </c>
      <c r="H376" s="21" t="inlineStr">
        <is>
          <t>新北市三重區</t>
        </is>
      </c>
      <c r="I376" s="21" t="inlineStr">
        <is>
          <t>2025-04-02 11:48:16</t>
        </is>
      </c>
      <c r="J376" s="21" t="inlineStr">
        <is>
          <t>星期三</t>
        </is>
      </c>
      <c r="K376" s="21" t="inlineStr">
        <is>
          <t>上午</t>
        </is>
      </c>
      <c r="L376" s="21" t="inlineStr">
        <is>
          <t>HL23</t>
        </is>
      </c>
      <c r="M376" s="22" t="inlineStr">
        <is>
          <t>HL-TM主機</t>
        </is>
      </c>
      <c r="N376" s="21" t="n">
        <v>2305</v>
      </c>
      <c r="O376" s="22" t="inlineStr">
        <is>
          <t>抽屜無法正常開關</t>
        </is>
      </c>
      <c r="P376" s="23" t="inlineStr">
        <is>
          <t>TM1抽屜無法打開(外觀顏色:米白，鎖頭靠右，K01)使用鑰匙也無法開啟，請台芝到店協助</t>
        </is>
      </c>
      <c r="Q376" s="21" t="inlineStr">
        <is>
          <t>THILF04241</t>
        </is>
      </c>
      <c r="R376" s="21" t="inlineStr">
        <is>
          <t>新北一</t>
        </is>
      </c>
      <c r="S376" s="21" t="inlineStr">
        <is>
          <t>吳宗鴻</t>
        </is>
      </c>
      <c r="T376" s="21" t="n">
        <v>1</v>
      </c>
      <c r="U376" s="21" t="inlineStr">
        <is>
          <t>已完工</t>
        </is>
      </c>
      <c r="V376" s="21" t="inlineStr">
        <is>
          <t>2025-04-02 11:50:27</t>
        </is>
      </c>
      <c r="W376" s="21" t="inlineStr">
        <is>
          <t>2025-04-02 12:22:00</t>
        </is>
      </c>
      <c r="X376" s="128" t="n">
        <v>45749.53611111111</v>
      </c>
      <c r="Y376" s="21" t="inlineStr">
        <is>
          <t>2025-04-07 15:50:00</t>
        </is>
      </c>
      <c r="Z376" s="21" t="n">
        <v>0.5</v>
      </c>
      <c r="AA376" s="21" t="n"/>
      <c r="AB376" s="21" t="inlineStr">
        <is>
          <t>到場處理</t>
        </is>
      </c>
      <c r="AC376" s="23" t="inlineStr">
        <is>
          <t>到店檢查正常無異狀，鑰匙需完全插入才可轉動，測試正常</t>
        </is>
      </c>
      <c r="AD376" s="21" t="n"/>
      <c r="AE376" s="21" t="n"/>
      <c r="AF376" s="21" t="n"/>
      <c r="AG376" s="21" t="n"/>
      <c r="AH376" s="21" t="n"/>
      <c r="AI376" s="21" t="n"/>
      <c r="AJ376" s="21" t="n"/>
      <c r="AK376" s="21" t="inlineStr">
        <is>
          <t>O</t>
        </is>
      </c>
      <c r="AL376" s="304">
        <f>DATEVALUE(TEXT(I376, "yyyy/mm/dd"))</f>
        <v/>
      </c>
      <c r="AM376" s="108">
        <f>DATEVALUE(TEXT(X376, "yyyy/mm/dd"))</f>
        <v/>
      </c>
    </row>
    <row r="377" ht="21.6" customHeight="1" s="127">
      <c r="A377" s="24" t="n">
        <v>8</v>
      </c>
      <c r="B377" s="24" t="inlineStr">
        <is>
          <t>服務</t>
        </is>
      </c>
      <c r="C377" s="24" t="n">
        <v>2025040432</v>
      </c>
      <c r="D377" s="24" t="n"/>
      <c r="E377" s="24" t="n"/>
      <c r="F377" s="24" t="n">
        <v>4084</v>
      </c>
      <c r="G377" s="24" t="inlineStr">
        <is>
          <t>三重昌隆店</t>
        </is>
      </c>
      <c r="H377" s="24" t="inlineStr">
        <is>
          <t>新北市三重區</t>
        </is>
      </c>
      <c r="I377" s="24" t="n"/>
      <c r="J377" s="24" t="n"/>
      <c r="K377" s="24" t="n"/>
      <c r="L377" s="24" t="n"/>
      <c r="M377" s="25" t="n"/>
      <c r="N377" s="24" t="n"/>
      <c r="O377" s="25" t="n"/>
      <c r="P377" s="26" t="n"/>
      <c r="Q377" s="24" t="inlineStr">
        <is>
          <t>THILF04084</t>
        </is>
      </c>
      <c r="R377" s="24" t="inlineStr">
        <is>
          <t>新北一</t>
        </is>
      </c>
      <c r="S377" s="24" t="inlineStr">
        <is>
          <t>吳宗鴻</t>
        </is>
      </c>
      <c r="T377" s="24" t="n">
        <v>1</v>
      </c>
      <c r="U377" s="24" t="inlineStr">
        <is>
          <t>已完工</t>
        </is>
      </c>
      <c r="V377" s="24" t="inlineStr">
        <is>
          <t>2025-04-02 12:08:19</t>
        </is>
      </c>
      <c r="W377" s="24" t="inlineStr">
        <is>
          <t>2025-04-02 11:20:00</t>
        </is>
      </c>
      <c r="X377" s="199" t="n">
        <v>45749.50486111111</v>
      </c>
      <c r="Y377" s="24" t="n"/>
      <c r="Z377" s="24" t="n">
        <v>0.8</v>
      </c>
      <c r="AA377" s="24" t="n"/>
      <c r="AB377" s="24" t="inlineStr">
        <is>
          <t>到場處理</t>
        </is>
      </c>
      <c r="AC377" s="26" t="inlineStr">
        <is>
          <t>PMQ2+EDC+STAR</t>
        </is>
      </c>
      <c r="AD377" s="24" t="inlineStr">
        <is>
          <t>O</t>
        </is>
      </c>
      <c r="AE377" s="24" t="n"/>
      <c r="AF377" s="24" t="n"/>
      <c r="AG377" s="24" t="n"/>
      <c r="AH377" s="24" t="n"/>
      <c r="AI377" s="24" t="n"/>
      <c r="AJ377" s="24" t="inlineStr">
        <is>
          <t>O</t>
        </is>
      </c>
      <c r="AK377" s="24" t="inlineStr">
        <is>
          <t>O</t>
        </is>
      </c>
      <c r="AL377" s="304">
        <f>DATEVALUE(TEXT(I377, "yyyy/mm/dd"))</f>
        <v/>
      </c>
      <c r="AM377" s="108">
        <f>DATEVALUE(TEXT(X377, "yyyy/mm/dd"))</f>
        <v/>
      </c>
    </row>
    <row r="378" ht="21.6" customHeight="1" s="127">
      <c r="A378" s="21" t="n">
        <v>9</v>
      </c>
      <c r="B378" s="21" t="inlineStr">
        <is>
          <t>服務</t>
        </is>
      </c>
      <c r="C378" s="21" t="n">
        <v>2025040488</v>
      </c>
      <c r="D378" s="21" t="n"/>
      <c r="E378" s="21" t="n"/>
      <c r="F378" s="21" t="n">
        <v>4260</v>
      </c>
      <c r="G378" s="21" t="inlineStr">
        <is>
          <t>三重重高店</t>
        </is>
      </c>
      <c r="H378" s="21" t="inlineStr">
        <is>
          <t>新北市三重區</t>
        </is>
      </c>
      <c r="I378" s="21" t="n"/>
      <c r="J378" s="21" t="n"/>
      <c r="K378" s="21" t="n"/>
      <c r="L378" s="21" t="n"/>
      <c r="M378" s="22" t="n"/>
      <c r="N378" s="21" t="n"/>
      <c r="O378" s="22" t="n"/>
      <c r="P378" s="23" t="n"/>
      <c r="Q378" s="21" t="inlineStr">
        <is>
          <t>THILF04260</t>
        </is>
      </c>
      <c r="R378" s="21" t="inlineStr">
        <is>
          <t>新北一</t>
        </is>
      </c>
      <c r="S378" s="21" t="inlineStr">
        <is>
          <t>吳宗鴻</t>
        </is>
      </c>
      <c r="T378" s="21" t="n">
        <v>1</v>
      </c>
      <c r="U378" s="21" t="inlineStr">
        <is>
          <t>已完工</t>
        </is>
      </c>
      <c r="V378" s="21" t="inlineStr">
        <is>
          <t>2025-04-02 14:54:17</t>
        </is>
      </c>
      <c r="W378" s="21" t="inlineStr">
        <is>
          <t>2025-04-02 13:45:00</t>
        </is>
      </c>
      <c r="X378" s="128" t="n">
        <v>45749.62013888889</v>
      </c>
      <c r="Y378" s="21" t="n"/>
      <c r="Z378" s="21" t="n">
        <v>1.1</v>
      </c>
      <c r="AA378" s="21" t="n"/>
      <c r="AB378" s="21" t="inlineStr">
        <is>
          <t>到場處理</t>
        </is>
      </c>
      <c r="AC378" s="23" t="inlineStr">
        <is>
          <t>PMQ2+EDC+STAR</t>
        </is>
      </c>
      <c r="AD378" s="21" t="inlineStr">
        <is>
          <t>O</t>
        </is>
      </c>
      <c r="AE378" s="21" t="n"/>
      <c r="AF378" s="21" t="n"/>
      <c r="AG378" s="21" t="n"/>
      <c r="AH378" s="21" t="n"/>
      <c r="AI378" s="21" t="n"/>
      <c r="AJ378" s="21" t="inlineStr">
        <is>
          <t>O</t>
        </is>
      </c>
      <c r="AK378" s="21" t="inlineStr">
        <is>
          <t>O</t>
        </is>
      </c>
      <c r="AL378" s="304">
        <f>DATEVALUE(TEXT(I378, "yyyy/mm/dd"))</f>
        <v/>
      </c>
      <c r="AM378" s="108">
        <f>DATEVALUE(TEXT(X378, "yyyy/mm/dd"))</f>
        <v/>
      </c>
    </row>
    <row r="379" ht="21.6" customHeight="1" s="127">
      <c r="A379" s="24" t="n">
        <v>10</v>
      </c>
      <c r="B379" s="24" t="inlineStr">
        <is>
          <t>服務</t>
        </is>
      </c>
      <c r="C379" s="24" t="n">
        <v>2025040508</v>
      </c>
      <c r="D379" s="24" t="n"/>
      <c r="E379" s="24" t="n"/>
      <c r="F379" s="24" t="n">
        <v>2221</v>
      </c>
      <c r="G379" s="24" t="inlineStr">
        <is>
          <t>板橋雙十店</t>
        </is>
      </c>
      <c r="H379" s="24" t="inlineStr">
        <is>
          <t>新北市板橋區</t>
        </is>
      </c>
      <c r="I379" s="24" t="n"/>
      <c r="J379" s="24" t="n"/>
      <c r="K379" s="24" t="n"/>
      <c r="L379" s="24" t="n"/>
      <c r="M379" s="25" t="n"/>
      <c r="N379" s="24" t="n"/>
      <c r="O379" s="25" t="n"/>
      <c r="P379" s="26" t="n"/>
      <c r="Q379" s="24" t="inlineStr">
        <is>
          <t>THILF02221</t>
        </is>
      </c>
      <c r="R379" s="24" t="inlineStr">
        <is>
          <t>新北一</t>
        </is>
      </c>
      <c r="S379" s="24" t="inlineStr">
        <is>
          <t>狄澤洋</t>
        </is>
      </c>
      <c r="T379" s="24" t="n">
        <v>1</v>
      </c>
      <c r="U379" s="24" t="inlineStr">
        <is>
          <t>已完工</t>
        </is>
      </c>
      <c r="V379" s="24" t="inlineStr">
        <is>
          <t>2025-04-02 15:49:27</t>
        </is>
      </c>
      <c r="W379" s="24" t="inlineStr">
        <is>
          <t>2025-04-02 15:12:00</t>
        </is>
      </c>
      <c r="X379" s="199" t="n">
        <v>45749.65972222222</v>
      </c>
      <c r="Y379" s="24" t="n"/>
      <c r="Z379" s="24" t="n">
        <v>0.6</v>
      </c>
      <c r="AA379" s="24" t="n"/>
      <c r="AB379" s="24" t="inlineStr">
        <is>
          <t>到場處理</t>
        </is>
      </c>
      <c r="AC379" s="26" t="inlineStr">
        <is>
          <t>PMQ2+EDC+STAR</t>
        </is>
      </c>
      <c r="AD379" s="24" t="inlineStr">
        <is>
          <t>O</t>
        </is>
      </c>
      <c r="AE379" s="24" t="n"/>
      <c r="AF379" s="24" t="n"/>
      <c r="AG379" s="24" t="n"/>
      <c r="AH379" s="24" t="n"/>
      <c r="AI379" s="24" t="n"/>
      <c r="AJ379" s="24" t="inlineStr">
        <is>
          <t>O</t>
        </is>
      </c>
      <c r="AK379" s="24" t="inlineStr">
        <is>
          <t>O</t>
        </is>
      </c>
      <c r="AL379" s="304">
        <f>DATEVALUE(TEXT(I379, "yyyy/mm/dd"))</f>
        <v/>
      </c>
      <c r="AM379" s="108">
        <f>DATEVALUE(TEXT(X379, "yyyy/mm/dd"))</f>
        <v/>
      </c>
    </row>
    <row r="380" ht="21.6" customHeight="1" s="127">
      <c r="A380" s="21" t="n">
        <v>11</v>
      </c>
      <c r="B380" s="21" t="inlineStr">
        <is>
          <t>維修</t>
        </is>
      </c>
      <c r="C380" s="21" t="n">
        <v>2025040542</v>
      </c>
      <c r="D380" s="21" t="inlineStr">
        <is>
          <t>E4155114040201</t>
        </is>
      </c>
      <c r="E380" s="21" t="inlineStr">
        <is>
          <t>一般件</t>
        </is>
      </c>
      <c r="F380" s="21" t="n">
        <v>4155</v>
      </c>
      <c r="G380" s="21" t="inlineStr">
        <is>
          <t>三重穀保店</t>
        </is>
      </c>
      <c r="H380" s="21" t="inlineStr">
        <is>
          <t>新北市三重區</t>
        </is>
      </c>
      <c r="I380" s="21" t="inlineStr">
        <is>
          <t>2025-04-02 15:50:31</t>
        </is>
      </c>
      <c r="J380" s="21" t="inlineStr">
        <is>
          <t>星期三</t>
        </is>
      </c>
      <c r="K380" s="21" t="inlineStr">
        <is>
          <t>下午</t>
        </is>
      </c>
      <c r="L380" s="21" t="inlineStr">
        <is>
          <t>HL23</t>
        </is>
      </c>
      <c r="M380" s="22" t="inlineStr">
        <is>
          <t>HL-TM主機</t>
        </is>
      </c>
      <c r="N380" s="21" t="n">
        <v>2304</v>
      </c>
      <c r="O380" s="22" t="inlineStr">
        <is>
          <t>錢匣損壞</t>
        </is>
      </c>
      <c r="P380" s="23" t="inlineStr">
        <is>
          <t>門市反應TM2(TCX800)錢箱(白色/鑰匙孔置中/鎖頭無編號)內右邊第二個錢夾的鐵片斷裂，無法夾紙錢，需請台芝到店協助(機2錢夾右邊第2個，無法卡住錢)</t>
        </is>
      </c>
      <c r="Q380" s="21" t="inlineStr">
        <is>
          <t>THILF04155</t>
        </is>
      </c>
      <c r="R380" s="21" t="inlineStr">
        <is>
          <t>新北一</t>
        </is>
      </c>
      <c r="S380" s="21" t="inlineStr">
        <is>
          <t>吳宗鴻</t>
        </is>
      </c>
      <c r="T380" s="21" t="n">
        <v>1</v>
      </c>
      <c r="U380" s="21" t="inlineStr">
        <is>
          <t>已完工</t>
        </is>
      </c>
      <c r="V380" s="21" t="inlineStr">
        <is>
          <t>2025-04-02 16:04:27</t>
        </is>
      </c>
      <c r="W380" s="21" t="inlineStr">
        <is>
          <t>2025-04-07 10:00:00</t>
        </is>
      </c>
      <c r="X380" s="128" t="n">
        <v>45754.45902777778</v>
      </c>
      <c r="Y380" s="21" t="inlineStr">
        <is>
          <t>2025-04-07 20:04:00</t>
        </is>
      </c>
      <c r="Z380" s="21" t="n">
        <v>1</v>
      </c>
      <c r="AA380" s="21" t="n"/>
      <c r="AB380" s="21" t="inlineStr">
        <is>
          <t>到場處理</t>
        </is>
      </c>
      <c r="AC380" s="23" t="inlineStr">
        <is>
          <t>更換錢箱
換下81Z1000791
換上81Z1004199</t>
        </is>
      </c>
      <c r="AD380" s="21" t="n"/>
      <c r="AE380" s="21" t="n"/>
      <c r="AF380" s="21" t="n"/>
      <c r="AG380" s="21" t="n"/>
      <c r="AH380" s="21" t="n"/>
      <c r="AI380" s="21" t="n"/>
      <c r="AJ380" s="21" t="n"/>
      <c r="AK380" s="21" t="inlineStr">
        <is>
          <t>O</t>
        </is>
      </c>
      <c r="AL380" s="304">
        <f>DATEVALUE(TEXT(I380, "yyyy/mm/dd"))</f>
        <v/>
      </c>
      <c r="AM380" s="108">
        <f>DATEVALUE(TEXT(X380, "yyyy/mm/dd"))</f>
        <v/>
      </c>
    </row>
    <row r="381" ht="21.6" customHeight="1" s="127">
      <c r="A381" s="24" t="n">
        <v>12</v>
      </c>
      <c r="B381" s="24" t="inlineStr">
        <is>
          <t>服務</t>
        </is>
      </c>
      <c r="C381" s="24" t="n">
        <v>2025040545</v>
      </c>
      <c r="D381" s="24" t="n"/>
      <c r="E381" s="24" t="n"/>
      <c r="F381" s="24" t="n">
        <v>2321</v>
      </c>
      <c r="G381" s="24" t="inlineStr">
        <is>
          <t>北縣重鑫店</t>
        </is>
      </c>
      <c r="H381" s="24" t="inlineStr">
        <is>
          <t>新北市三重區</t>
        </is>
      </c>
      <c r="I381" s="24" t="n"/>
      <c r="J381" s="24" t="n"/>
      <c r="K381" s="24" t="n"/>
      <c r="L381" s="24" t="n"/>
      <c r="M381" s="25" t="n"/>
      <c r="N381" s="24" t="n"/>
      <c r="O381" s="25" t="n"/>
      <c r="P381" s="26" t="n"/>
      <c r="Q381" s="24" t="inlineStr">
        <is>
          <t>THILF02321</t>
        </is>
      </c>
      <c r="R381" s="24" t="inlineStr">
        <is>
          <t>新北一</t>
        </is>
      </c>
      <c r="S381" s="24" t="inlineStr">
        <is>
          <t>吳宗鴻</t>
        </is>
      </c>
      <c r="T381" s="24" t="n">
        <v>1</v>
      </c>
      <c r="U381" s="24" t="inlineStr">
        <is>
          <t>已完工</t>
        </is>
      </c>
      <c r="V381" s="24" t="inlineStr">
        <is>
          <t>2025-04-02 16:05:47</t>
        </is>
      </c>
      <c r="W381" s="24" t="inlineStr">
        <is>
          <t>2025-04-02 15:00:00</t>
        </is>
      </c>
      <c r="X381" s="199" t="n">
        <v>45749.67013888889</v>
      </c>
      <c r="Y381" s="24" t="n"/>
      <c r="Z381" s="24" t="n">
        <v>1.1</v>
      </c>
      <c r="AA381" s="24" t="n"/>
      <c r="AB381" s="24" t="inlineStr">
        <is>
          <t>到場處理</t>
        </is>
      </c>
      <c r="AC381" s="26" t="inlineStr">
        <is>
          <t>PMQ2+EDC+STAR</t>
        </is>
      </c>
      <c r="AD381" s="24" t="inlineStr">
        <is>
          <t>O</t>
        </is>
      </c>
      <c r="AE381" s="24" t="n"/>
      <c r="AF381" s="24" t="n"/>
      <c r="AG381" s="24" t="n"/>
      <c r="AH381" s="24" t="n"/>
      <c r="AI381" s="24" t="n"/>
      <c r="AJ381" s="24" t="inlineStr">
        <is>
          <t>O</t>
        </is>
      </c>
      <c r="AK381" s="24" t="inlineStr">
        <is>
          <t>O</t>
        </is>
      </c>
      <c r="AL381" s="304">
        <f>DATEVALUE(TEXT(I381, "yyyy/mm/dd"))</f>
        <v/>
      </c>
      <c r="AM381" s="108">
        <f>DATEVALUE(TEXT(X381, "yyyy/mm/dd"))</f>
        <v/>
      </c>
    </row>
    <row r="382" ht="21.6" customHeight="1" s="127">
      <c r="A382" s="21" t="n">
        <v>13</v>
      </c>
      <c r="B382" s="21" t="inlineStr">
        <is>
          <t>服務</t>
        </is>
      </c>
      <c r="C382" s="21" t="n">
        <v>2025040568</v>
      </c>
      <c r="D382" s="21" t="n"/>
      <c r="E382" s="21" t="n"/>
      <c r="F382" s="21" t="inlineStr">
        <is>
          <t>D072</t>
        </is>
      </c>
      <c r="G382" s="21" t="inlineStr">
        <is>
          <t>北縣僑福店</t>
        </is>
      </c>
      <c r="H382" s="21" t="inlineStr">
        <is>
          <t>新北市板橋區</t>
        </is>
      </c>
      <c r="I382" s="21" t="n"/>
      <c r="J382" s="21" t="n"/>
      <c r="K382" s="21" t="n"/>
      <c r="L382" s="21" t="n"/>
      <c r="M382" s="22" t="n"/>
      <c r="N382" s="21" t="n"/>
      <c r="O382" s="22" t="n"/>
      <c r="P382" s="23" t="n"/>
      <c r="Q382" s="21" t="inlineStr">
        <is>
          <t>THILF0D072</t>
        </is>
      </c>
      <c r="R382" s="21" t="inlineStr">
        <is>
          <t>新北一</t>
        </is>
      </c>
      <c r="S382" s="21" t="inlineStr">
        <is>
          <t>狄澤洋</t>
        </is>
      </c>
      <c r="T382" s="21" t="n">
        <v>1</v>
      </c>
      <c r="U382" s="21" t="inlineStr">
        <is>
          <t>已完工</t>
        </is>
      </c>
      <c r="V382" s="21" t="inlineStr">
        <is>
          <t>2025-04-02 16:32:35</t>
        </is>
      </c>
      <c r="W382" s="21" t="inlineStr">
        <is>
          <t>2025-04-02 15:58:00</t>
        </is>
      </c>
      <c r="X382" s="128" t="n">
        <v>45749.6875</v>
      </c>
      <c r="Y382" s="21" t="n"/>
      <c r="Z382" s="21" t="n">
        <v>0.5</v>
      </c>
      <c r="AA382" s="21" t="n"/>
      <c r="AB382" s="21" t="inlineStr">
        <is>
          <t>到場處理</t>
        </is>
      </c>
      <c r="AC382" s="23" t="inlineStr">
        <is>
          <t>PMQ2+EDC+STAR</t>
        </is>
      </c>
      <c r="AD382" s="21" t="inlineStr">
        <is>
          <t>O</t>
        </is>
      </c>
      <c r="AE382" s="21" t="n"/>
      <c r="AF382" s="21" t="n"/>
      <c r="AG382" s="21" t="n"/>
      <c r="AH382" s="21" t="n"/>
      <c r="AI382" s="21" t="n"/>
      <c r="AJ382" s="21" t="n"/>
      <c r="AK382" s="21" t="inlineStr">
        <is>
          <t>O</t>
        </is>
      </c>
      <c r="AL382" s="304">
        <f>DATEVALUE(TEXT(I382, "yyyy/mm/dd"))</f>
        <v/>
      </c>
      <c r="AM382" s="108">
        <f>DATEVALUE(TEXT(X382, "yyyy/mm/dd"))</f>
        <v/>
      </c>
    </row>
    <row r="383" ht="21.6" customHeight="1" s="127">
      <c r="A383" s="24" t="n">
        <v>14</v>
      </c>
      <c r="B383" s="24" t="inlineStr">
        <is>
          <t>維修</t>
        </is>
      </c>
      <c r="C383" s="24" t="n">
        <v>2025040598</v>
      </c>
      <c r="D383" s="24" t="inlineStr">
        <is>
          <t>E4762114040301</t>
        </is>
      </c>
      <c r="E383" s="24" t="inlineStr">
        <is>
          <t>一般件</t>
        </is>
      </c>
      <c r="F383" s="24" t="n">
        <v>4762</v>
      </c>
      <c r="G383" s="24" t="inlineStr">
        <is>
          <t>新莊巷口店</t>
        </is>
      </c>
      <c r="H383" s="24" t="inlineStr">
        <is>
          <t>新北市新莊區</t>
        </is>
      </c>
      <c r="I383" s="24" t="inlineStr">
        <is>
          <t>2025-04-03 11:47:56</t>
        </is>
      </c>
      <c r="J383" s="24" t="inlineStr">
        <is>
          <t>星期四</t>
        </is>
      </c>
      <c r="K383" s="24" t="inlineStr">
        <is>
          <t>上午</t>
        </is>
      </c>
      <c r="L383" s="24" t="inlineStr">
        <is>
          <t>HL23</t>
        </is>
      </c>
      <c r="M383" s="25" t="inlineStr">
        <is>
          <t>HL-TM主機</t>
        </is>
      </c>
      <c r="N383" s="24" t="n">
        <v>2304</v>
      </c>
      <c r="O383" s="25" t="inlineStr">
        <is>
          <t>錢匣損壞</t>
        </is>
      </c>
      <c r="P383" s="26" t="inlineStr">
        <is>
          <t>門市反應tm1(TCX800)抽屜錢匣彈簧斷一個，抽屜外觀黑色/鑰匙孔中間/無鑰匙孔編號...須請台芝到店協助(機1收銀錢箱彈簧斷掉無法固定紙鈔)</t>
        </is>
      </c>
      <c r="Q383" s="24" t="inlineStr">
        <is>
          <t>THILF04762</t>
        </is>
      </c>
      <c r="R383" s="24" t="inlineStr">
        <is>
          <t>新北一</t>
        </is>
      </c>
      <c r="S383" s="24" t="inlineStr">
        <is>
          <t>湯家瑋</t>
        </is>
      </c>
      <c r="T383" s="24" t="n">
        <v>1</v>
      </c>
      <c r="U383" s="24" t="inlineStr">
        <is>
          <t>已完工</t>
        </is>
      </c>
      <c r="V383" s="24" t="inlineStr">
        <is>
          <t>2025-04-03 11:58:14</t>
        </is>
      </c>
      <c r="W383" s="24" t="inlineStr">
        <is>
          <t>2025-04-07 13:00:00</t>
        </is>
      </c>
      <c r="X383" s="199" t="n">
        <v>45754.5625</v>
      </c>
      <c r="Y383" s="24" t="inlineStr">
        <is>
          <t>2025-04-08 13:00:00</t>
        </is>
      </c>
      <c r="Z383" s="24" t="n">
        <v>0.5</v>
      </c>
      <c r="AA383" s="24" t="n"/>
      <c r="AB383" s="24" t="inlineStr">
        <is>
          <t>到場處理</t>
        </is>
      </c>
      <c r="AC383" s="26" t="inlineStr">
        <is>
          <t>更換彈簧</t>
        </is>
      </c>
      <c r="AD383" s="24" t="n"/>
      <c r="AE383" s="24" t="n"/>
      <c r="AF383" s="24" t="n"/>
      <c r="AG383" s="24" t="n"/>
      <c r="AH383" s="24" t="n"/>
      <c r="AI383" s="24" t="n"/>
      <c r="AJ383" s="24" t="n"/>
      <c r="AK383" s="24" t="inlineStr">
        <is>
          <t>O</t>
        </is>
      </c>
      <c r="AL383" s="304">
        <f>DATEVALUE(TEXT(I383, "yyyy/mm/dd"))</f>
        <v/>
      </c>
      <c r="AM383" s="108">
        <f>DATEVALUE(TEXT(X383, "yyyy/mm/dd"))</f>
        <v/>
      </c>
    </row>
    <row r="384" ht="21.6" customHeight="1" s="127">
      <c r="A384" s="21" t="n">
        <v>15</v>
      </c>
      <c r="B384" s="21" t="inlineStr">
        <is>
          <t>維修</t>
        </is>
      </c>
      <c r="C384" s="21" t="n">
        <v>2025040613</v>
      </c>
      <c r="D384" s="21" t="inlineStr">
        <is>
          <t>E4422114040501</t>
        </is>
      </c>
      <c r="E384" s="21" t="inlineStr">
        <is>
          <t>一般件</t>
        </is>
      </c>
      <c r="F384" s="21" t="n">
        <v>4422</v>
      </c>
      <c r="G384" s="21" t="inlineStr">
        <is>
          <t>板橋合安店</t>
        </is>
      </c>
      <c r="H384" s="21" t="inlineStr">
        <is>
          <t>新北市板橋區</t>
        </is>
      </c>
      <c r="I384" s="21" t="inlineStr">
        <is>
          <t>2025-04-05 23:16:21</t>
        </is>
      </c>
      <c r="J384" s="21" t="inlineStr">
        <is>
          <t>星期六</t>
        </is>
      </c>
      <c r="K384" s="21" t="inlineStr">
        <is>
          <t>夜間</t>
        </is>
      </c>
      <c r="L384" s="21" t="inlineStr">
        <is>
          <t>HL29</t>
        </is>
      </c>
      <c r="M384" s="22" t="inlineStr">
        <is>
          <t>HL-CCD掃描器(SC)</t>
        </is>
      </c>
      <c r="N384" s="21" t="n">
        <v>2902</v>
      </c>
      <c r="O384" s="22" t="inlineStr">
        <is>
          <t>無電源反應、無紅光</t>
        </is>
      </c>
      <c r="P384" s="23" t="inlineStr">
        <is>
          <t>門市反應SC-CCD掃描器(CLab1070)無反應，刷讀所有條碼都無紅光，已嘗試重啟SC及重新拔插後方線路仍異常..請台芝到店協助(無法感應掃描)</t>
        </is>
      </c>
      <c r="Q384" s="21" t="inlineStr">
        <is>
          <t>THILF04422</t>
        </is>
      </c>
      <c r="R384" s="21" t="inlineStr">
        <is>
          <t>新北一</t>
        </is>
      </c>
      <c r="S384" s="21" t="inlineStr">
        <is>
          <t>狄澤洋</t>
        </is>
      </c>
      <c r="T384" s="21" t="n">
        <v>1</v>
      </c>
      <c r="U384" s="21" t="inlineStr">
        <is>
          <t>已完工</t>
        </is>
      </c>
      <c r="V384" s="21" t="inlineStr">
        <is>
          <t>2025-04-06 09:06:02</t>
        </is>
      </c>
      <c r="W384" s="21" t="inlineStr">
        <is>
          <t>2025-04-08 11:39:00</t>
        </is>
      </c>
      <c r="X384" s="128" t="n">
        <v>45755.49305555555</v>
      </c>
      <c r="Y384" s="21" t="inlineStr">
        <is>
          <t>2025-04-08 13:00:00</t>
        </is>
      </c>
      <c r="Z384" s="21" t="n">
        <v>0.2</v>
      </c>
      <c r="AA384" s="21" t="n"/>
      <c r="AB384" s="21" t="inlineStr">
        <is>
          <t>到場處理</t>
        </is>
      </c>
      <c r="AC384" s="23" t="inlineStr">
        <is>
          <t>更換後場掃描器
換上：8119012596
換下：8119010176</t>
        </is>
      </c>
      <c r="AD384" s="21" t="n"/>
      <c r="AE384" s="21" t="n"/>
      <c r="AF384" s="21" t="n"/>
      <c r="AG384" s="21" t="n"/>
      <c r="AH384" s="21" t="n"/>
      <c r="AI384" s="21" t="n"/>
      <c r="AJ384" s="21" t="n"/>
      <c r="AK384" s="21" t="inlineStr">
        <is>
          <t>O</t>
        </is>
      </c>
      <c r="AL384" s="304">
        <f>DATEVALUE(TEXT(I384, "yyyy/mm/dd"))</f>
        <v/>
      </c>
      <c r="AM384" s="108">
        <f>DATEVALUE(TEXT(X384, "yyyy/mm/dd"))</f>
        <v/>
      </c>
    </row>
    <row r="385" ht="21.6" customHeight="1" s="127">
      <c r="A385" s="24" t="n">
        <v>16</v>
      </c>
      <c r="B385" s="24" t="inlineStr">
        <is>
          <t>服務</t>
        </is>
      </c>
      <c r="C385" s="24" t="n">
        <v>2025040682</v>
      </c>
      <c r="D385" s="24" t="n"/>
      <c r="E385" s="24" t="n"/>
      <c r="F385" s="24" t="n">
        <v>4155</v>
      </c>
      <c r="G385" s="24" t="inlineStr">
        <is>
          <t>三重穀保店</t>
        </is>
      </c>
      <c r="H385" s="24" t="inlineStr">
        <is>
          <t>新北市三重區</t>
        </is>
      </c>
      <c r="I385" s="24" t="n"/>
      <c r="J385" s="24" t="n"/>
      <c r="K385" s="24" t="n"/>
      <c r="L385" s="24" t="n"/>
      <c r="M385" s="25" t="n"/>
      <c r="N385" s="24" t="n"/>
      <c r="O385" s="25" t="n"/>
      <c r="P385" s="26" t="n"/>
      <c r="Q385" s="24" t="inlineStr">
        <is>
          <t>THILF04155</t>
        </is>
      </c>
      <c r="R385" s="24" t="inlineStr">
        <is>
          <t>新北一</t>
        </is>
      </c>
      <c r="S385" s="24" t="inlineStr">
        <is>
          <t>吳宗鴻</t>
        </is>
      </c>
      <c r="T385" s="24" t="n">
        <v>1</v>
      </c>
      <c r="U385" s="24" t="inlineStr">
        <is>
          <t>已完工</t>
        </is>
      </c>
      <c r="V385" s="24" t="inlineStr">
        <is>
          <t>2025-04-07 11:05:17</t>
        </is>
      </c>
      <c r="W385" s="24" t="inlineStr">
        <is>
          <t>2025-04-07 10:00:00</t>
        </is>
      </c>
      <c r="X385" s="199" t="n">
        <v>45754.46111111111</v>
      </c>
      <c r="Y385" s="24" t="n"/>
      <c r="Z385" s="24" t="n">
        <v>1.1</v>
      </c>
      <c r="AA385" s="24" t="n"/>
      <c r="AB385" s="24" t="inlineStr">
        <is>
          <t>到場處理</t>
        </is>
      </c>
      <c r="AC385" s="26" t="inlineStr">
        <is>
          <t>PMQ2+EDC+STAR</t>
        </is>
      </c>
      <c r="AD385" s="24" t="inlineStr">
        <is>
          <t>O</t>
        </is>
      </c>
      <c r="AE385" s="24" t="n"/>
      <c r="AF385" s="24" t="n"/>
      <c r="AG385" s="24" t="n"/>
      <c r="AH385" s="24" t="n"/>
      <c r="AI385" s="24" t="n"/>
      <c r="AJ385" s="24" t="inlineStr">
        <is>
          <t>O</t>
        </is>
      </c>
      <c r="AK385" s="24" t="inlineStr">
        <is>
          <t>O</t>
        </is>
      </c>
      <c r="AL385" s="304">
        <f>DATEVALUE(TEXT(I385, "yyyy/mm/dd"))</f>
        <v/>
      </c>
      <c r="AM385" s="108">
        <f>DATEVALUE(TEXT(X385, "yyyy/mm/dd"))</f>
        <v/>
      </c>
    </row>
    <row r="386" ht="21.6" customHeight="1" s="127">
      <c r="A386" s="21" t="n">
        <v>17</v>
      </c>
      <c r="B386" s="21" t="inlineStr">
        <is>
          <t>維修</t>
        </is>
      </c>
      <c r="C386" s="21" t="n">
        <v>2025040719</v>
      </c>
      <c r="D386" s="21" t="inlineStr">
        <is>
          <t>E2759114040701</t>
        </is>
      </c>
      <c r="E386" s="21" t="inlineStr">
        <is>
          <t>一般件</t>
        </is>
      </c>
      <c r="F386" s="21" t="n">
        <v>2759</v>
      </c>
      <c r="G386" s="21" t="inlineStr">
        <is>
          <t>三重仁化店</t>
        </is>
      </c>
      <c r="H386" s="21" t="inlineStr">
        <is>
          <t>新北市三重區</t>
        </is>
      </c>
      <c r="I386" s="21" t="inlineStr">
        <is>
          <t>2025-04-07 12:10:32</t>
        </is>
      </c>
      <c r="J386" s="21" t="inlineStr">
        <is>
          <t>星期一</t>
        </is>
      </c>
      <c r="K386" s="21" t="inlineStr">
        <is>
          <t>下午</t>
        </is>
      </c>
      <c r="L386" s="21" t="inlineStr">
        <is>
          <t>HL24</t>
        </is>
      </c>
      <c r="M386" s="22" t="inlineStr">
        <is>
          <t>HL-SC主機</t>
        </is>
      </c>
      <c r="N386" s="21" t="n">
        <v>2403</v>
      </c>
      <c r="O386" s="22" t="inlineStr">
        <is>
          <t>滑鼠故障無作用</t>
        </is>
      </c>
      <c r="P386" s="23" t="inlineStr">
        <is>
          <t>門市反應sc滑鼠右鍵卡住點了都無反應....須請台芝到店協助(電腦輸入法異常 無法輸入中文、無法切換輸入法)</t>
        </is>
      </c>
      <c r="Q386" s="21" t="inlineStr">
        <is>
          <t>THILF02759</t>
        </is>
      </c>
      <c r="R386" s="21" t="inlineStr">
        <is>
          <t>新北一</t>
        </is>
      </c>
      <c r="S386" s="21" t="inlineStr">
        <is>
          <t>吳宗鴻</t>
        </is>
      </c>
      <c r="T386" s="21" t="n">
        <v>1</v>
      </c>
      <c r="U386" s="21" t="inlineStr">
        <is>
          <t>已完工</t>
        </is>
      </c>
      <c r="V386" s="21" t="inlineStr">
        <is>
          <t>2025-04-07 13:05:00</t>
        </is>
      </c>
      <c r="W386" s="21" t="inlineStr">
        <is>
          <t>2025-04-08 10:40:00</t>
        </is>
      </c>
      <c r="X386" s="128" t="n">
        <v>45755.4625</v>
      </c>
      <c r="Y386" s="21" t="inlineStr">
        <is>
          <t>2025-04-08 17:05:00</t>
        </is>
      </c>
      <c r="Z386" s="21" t="n">
        <v>0.4</v>
      </c>
      <c r="AA386" s="21" t="n"/>
      <c r="AB386" s="21" t="inlineStr">
        <is>
          <t>到場處理</t>
        </is>
      </c>
      <c r="AC386" s="23" t="inlineStr">
        <is>
          <t>更換滑鼠</t>
        </is>
      </c>
      <c r="AD386" s="21" t="n"/>
      <c r="AE386" s="21" t="n"/>
      <c r="AF386" s="21" t="n"/>
      <c r="AG386" s="21" t="n"/>
      <c r="AH386" s="21" t="n"/>
      <c r="AI386" s="21" t="n"/>
      <c r="AJ386" s="21" t="n"/>
      <c r="AK386" s="21" t="inlineStr">
        <is>
          <t>O</t>
        </is>
      </c>
      <c r="AL386" s="304">
        <f>DATEVALUE(TEXT(I386, "yyyy/mm/dd"))</f>
        <v/>
      </c>
      <c r="AM386" s="108">
        <f>DATEVALUE(TEXT(X386, "yyyy/mm/dd"))</f>
        <v/>
      </c>
    </row>
    <row r="387" ht="21.6" customHeight="1" s="127">
      <c r="A387" s="24" t="n">
        <v>18</v>
      </c>
      <c r="B387" s="24" t="inlineStr">
        <is>
          <t>維修</t>
        </is>
      </c>
      <c r="C387" s="24" t="n">
        <v>2025040742</v>
      </c>
      <c r="D387" s="24" t="inlineStr">
        <is>
          <t>E4326114040701</t>
        </is>
      </c>
      <c r="E387" s="24" t="inlineStr">
        <is>
          <t>一般件</t>
        </is>
      </c>
      <c r="F387" s="24" t="n">
        <v>4326</v>
      </c>
      <c r="G387" s="24" t="inlineStr">
        <is>
          <t>林口建安店</t>
        </is>
      </c>
      <c r="H387" s="24" t="inlineStr">
        <is>
          <t>新北市林口區</t>
        </is>
      </c>
      <c r="I387" s="24" t="inlineStr">
        <is>
          <t>2025-04-07 13:51:08</t>
        </is>
      </c>
      <c r="J387" s="24" t="inlineStr">
        <is>
          <t>星期一</t>
        </is>
      </c>
      <c r="K387" s="24" t="inlineStr">
        <is>
          <t>下午</t>
        </is>
      </c>
      <c r="L387" s="24" t="inlineStr">
        <is>
          <t>HLF2</t>
        </is>
      </c>
      <c r="M387" s="25" t="inlineStr">
        <is>
          <t>HL-CCD掃描器(TM)</t>
        </is>
      </c>
      <c r="N387" s="24" t="inlineStr">
        <is>
          <t>F201</t>
        </is>
      </c>
      <c r="O387" s="25" t="inlineStr">
        <is>
          <t>掃描無反應或感應不良</t>
        </is>
      </c>
      <c r="P387" s="26" t="inlineStr">
        <is>
          <t>TM1CCD掃描器(HC76-TR)無亮燈無逼聲，門市已有自行重新插拔線路、tm重開仍異常，請台芝到店協助(掃描器無感應)</t>
        </is>
      </c>
      <c r="Q387" s="24" t="inlineStr">
        <is>
          <t>THILF04326</t>
        </is>
      </c>
      <c r="R387" s="24" t="inlineStr">
        <is>
          <t>新北一</t>
        </is>
      </c>
      <c r="S387" s="24" t="inlineStr">
        <is>
          <t>湯家瑋</t>
        </is>
      </c>
      <c r="T387" s="24" t="n">
        <v>1</v>
      </c>
      <c r="U387" s="24" t="inlineStr">
        <is>
          <t>已完工</t>
        </is>
      </c>
      <c r="V387" s="24" t="inlineStr">
        <is>
          <t>2025-04-07 13:55:18</t>
        </is>
      </c>
      <c r="W387" s="24" t="inlineStr">
        <is>
          <t>2025-04-08 10:00:00</t>
        </is>
      </c>
      <c r="X387" s="199" t="n">
        <v>45755.4375</v>
      </c>
      <c r="Y387" s="24" t="inlineStr">
        <is>
          <t>2025-04-08 17:55:00</t>
        </is>
      </c>
      <c r="Z387" s="24" t="n">
        <v>0.5</v>
      </c>
      <c r="AA387" s="24" t="n"/>
      <c r="AB387" s="24" t="inlineStr">
        <is>
          <t>到場處理</t>
        </is>
      </c>
      <c r="AC387" s="26" t="inlineStr">
        <is>
          <t>更換手持
換上8119012704
換下8119011316</t>
        </is>
      </c>
      <c r="AD387" s="24" t="n"/>
      <c r="AE387" s="24" t="n"/>
      <c r="AF387" s="24" t="n"/>
      <c r="AG387" s="24" t="n"/>
      <c r="AH387" s="24" t="n"/>
      <c r="AI387" s="24" t="n"/>
      <c r="AJ387" s="24" t="n"/>
      <c r="AK387" s="24" t="inlineStr">
        <is>
          <t>O</t>
        </is>
      </c>
      <c r="AL387" s="304">
        <f>DATEVALUE(TEXT(I387, "yyyy/mm/dd"))</f>
        <v/>
      </c>
      <c r="AM387" s="108">
        <f>DATEVALUE(TEXT(X387, "yyyy/mm/dd"))</f>
        <v/>
      </c>
    </row>
    <row r="388" ht="21.6" customHeight="1" s="127">
      <c r="A388" s="21" t="n">
        <v>19</v>
      </c>
      <c r="B388" s="21" t="inlineStr">
        <is>
          <t>服務</t>
        </is>
      </c>
      <c r="C388" s="21" t="n">
        <v>2025040746</v>
      </c>
      <c r="D388" s="21" t="n"/>
      <c r="E388" s="21" t="n"/>
      <c r="F388" s="21" t="n">
        <v>4762</v>
      </c>
      <c r="G388" s="21" t="inlineStr">
        <is>
          <t>新莊巷口店</t>
        </is>
      </c>
      <c r="H388" s="21" t="inlineStr">
        <is>
          <t>新北市新莊區</t>
        </is>
      </c>
      <c r="I388" s="21" t="n"/>
      <c r="J388" s="21" t="n"/>
      <c r="K388" s="21" t="n"/>
      <c r="L388" s="21" t="n"/>
      <c r="M388" s="22" t="n"/>
      <c r="N388" s="21" t="n"/>
      <c r="O388" s="22" t="n"/>
      <c r="P388" s="23" t="n"/>
      <c r="Q388" s="21" t="inlineStr">
        <is>
          <t>THILF04762</t>
        </is>
      </c>
      <c r="R388" s="21" t="inlineStr">
        <is>
          <t>新北一</t>
        </is>
      </c>
      <c r="S388" s="21" t="inlineStr">
        <is>
          <t>湯家瑋</t>
        </is>
      </c>
      <c r="T388" s="21" t="n">
        <v>1</v>
      </c>
      <c r="U388" s="21" t="inlineStr">
        <is>
          <t>已完工</t>
        </is>
      </c>
      <c r="V388" s="21" t="inlineStr">
        <is>
          <t>2025-04-07 14:07:35</t>
        </is>
      </c>
      <c r="W388" s="21" t="inlineStr">
        <is>
          <t>2025-04-07 13:30:00</t>
        </is>
      </c>
      <c r="X388" s="128" t="n">
        <v>45754.58333333334</v>
      </c>
      <c r="Y388" s="21" t="n"/>
      <c r="Z388" s="21" t="n">
        <v>0.5</v>
      </c>
      <c r="AA388" s="21" t="n"/>
      <c r="AB388" s="21" t="inlineStr">
        <is>
          <t>到場處理</t>
        </is>
      </c>
      <c r="AC388" s="23" t="inlineStr">
        <is>
          <t>PMQ2+EDC</t>
        </is>
      </c>
      <c r="AD388" s="21" t="inlineStr">
        <is>
          <t>O</t>
        </is>
      </c>
      <c r="AE388" s="21" t="n"/>
      <c r="AF388" s="21" t="n"/>
      <c r="AG388" s="21" t="n"/>
      <c r="AH388" s="21" t="n"/>
      <c r="AI388" s="21" t="n"/>
      <c r="AJ388" s="21" t="inlineStr">
        <is>
          <t>O</t>
        </is>
      </c>
      <c r="AK388" s="21" t="inlineStr">
        <is>
          <t>O</t>
        </is>
      </c>
      <c r="AL388" s="304">
        <f>DATEVALUE(TEXT(I388, "yyyy/mm/dd"))</f>
        <v/>
      </c>
      <c r="AM388" s="108">
        <f>DATEVALUE(TEXT(X388, "yyyy/mm/dd"))</f>
        <v/>
      </c>
    </row>
    <row r="389" ht="21.6" customHeight="1" s="127">
      <c r="A389" s="24" t="n">
        <v>20</v>
      </c>
      <c r="B389" s="24" t="inlineStr">
        <is>
          <t>服務</t>
        </is>
      </c>
      <c r="C389" s="24" t="n">
        <v>2025040784</v>
      </c>
      <c r="D389" s="24" t="n"/>
      <c r="E389" s="24" t="n"/>
      <c r="F389" s="24" t="inlineStr">
        <is>
          <t>A171</t>
        </is>
      </c>
      <c r="G389" s="24" t="inlineStr">
        <is>
          <t>淡水金龍店</t>
        </is>
      </c>
      <c r="H389" s="24" t="inlineStr">
        <is>
          <t>新北市淡水區</t>
        </is>
      </c>
      <c r="I389" s="24" t="n"/>
      <c r="J389" s="24" t="n"/>
      <c r="K389" s="24" t="n"/>
      <c r="L389" s="24" t="n"/>
      <c r="M389" s="25" t="n"/>
      <c r="N389" s="24" t="n"/>
      <c r="O389" s="25" t="n"/>
      <c r="P389" s="26" t="n"/>
      <c r="Q389" s="24" t="inlineStr">
        <is>
          <t>THILF0A171</t>
        </is>
      </c>
      <c r="R389" s="24" t="inlineStr">
        <is>
          <t>新北一</t>
        </is>
      </c>
      <c r="S389" s="24" t="inlineStr">
        <is>
          <t>吳宗鴻</t>
        </is>
      </c>
      <c r="T389" s="24" t="n">
        <v>1</v>
      </c>
      <c r="U389" s="24" t="inlineStr">
        <is>
          <t>已完工</t>
        </is>
      </c>
      <c r="V389" s="24" t="inlineStr">
        <is>
          <t>2025-04-07 16:09:57</t>
        </is>
      </c>
      <c r="W389" s="24" t="inlineStr">
        <is>
          <t>2025-04-07 14:35:00</t>
        </is>
      </c>
      <c r="X389" s="199" t="n">
        <v>45754.67222222222</v>
      </c>
      <c r="Y389" s="24" t="n"/>
      <c r="Z389" s="24" t="n">
        <v>1.6</v>
      </c>
      <c r="AA389" s="24" t="n"/>
      <c r="AB389" s="24" t="inlineStr">
        <is>
          <t>到場處理</t>
        </is>
      </c>
      <c r="AC389" s="26" t="inlineStr">
        <is>
          <t>PMQ2+EDC+STAR</t>
        </is>
      </c>
      <c r="AD389" s="24" t="inlineStr">
        <is>
          <t>O</t>
        </is>
      </c>
      <c r="AE389" s="24" t="n"/>
      <c r="AF389" s="24" t="n"/>
      <c r="AG389" s="24" t="n"/>
      <c r="AH389" s="24" t="n"/>
      <c r="AI389" s="24" t="n"/>
      <c r="AJ389" s="24" t="inlineStr">
        <is>
          <t>O</t>
        </is>
      </c>
      <c r="AK389" s="24" t="inlineStr">
        <is>
          <t>O</t>
        </is>
      </c>
      <c r="AL389" s="304">
        <f>DATEVALUE(TEXT(I389, "yyyy/mm/dd"))</f>
        <v/>
      </c>
      <c r="AM389" s="108">
        <f>DATEVALUE(TEXT(X389, "yyyy/mm/dd"))</f>
        <v/>
      </c>
    </row>
    <row r="390" ht="21.6" customHeight="1" s="127">
      <c r="A390" s="21" t="n">
        <v>21</v>
      </c>
      <c r="B390" s="21" t="inlineStr">
        <is>
          <t>服務</t>
        </is>
      </c>
      <c r="C390" s="21" t="n">
        <v>2025040893</v>
      </c>
      <c r="D390" s="21" t="n"/>
      <c r="E390" s="21" t="n"/>
      <c r="F390" s="21" t="n">
        <v>4326</v>
      </c>
      <c r="G390" s="21" t="inlineStr">
        <is>
          <t>林口建安店</t>
        </is>
      </c>
      <c r="H390" s="21" t="inlineStr">
        <is>
          <t>新北市林口區</t>
        </is>
      </c>
      <c r="I390" s="21" t="n"/>
      <c r="J390" s="21" t="n"/>
      <c r="K390" s="21" t="n"/>
      <c r="L390" s="21" t="n"/>
      <c r="M390" s="22" t="n"/>
      <c r="N390" s="21" t="n"/>
      <c r="O390" s="22" t="n"/>
      <c r="P390" s="23" t="n"/>
      <c r="Q390" s="21" t="inlineStr">
        <is>
          <t>THILF04326</t>
        </is>
      </c>
      <c r="R390" s="21" t="inlineStr">
        <is>
          <t>新北一</t>
        </is>
      </c>
      <c r="S390" s="21" t="inlineStr">
        <is>
          <t>湯家瑋</t>
        </is>
      </c>
      <c r="T390" s="21" t="n">
        <v>1</v>
      </c>
      <c r="U390" s="21" t="inlineStr">
        <is>
          <t>已完工</t>
        </is>
      </c>
      <c r="V390" s="21" t="inlineStr">
        <is>
          <t>2025-04-08 11:32:10</t>
        </is>
      </c>
      <c r="W390" s="21" t="inlineStr">
        <is>
          <t>2025-04-08 10:30:00</t>
        </is>
      </c>
      <c r="X390" s="128" t="n">
        <v>45755.47916666666</v>
      </c>
      <c r="Y390" s="21" t="n"/>
      <c r="Z390" s="21" t="n">
        <v>1</v>
      </c>
      <c r="AA390" s="21" t="n"/>
      <c r="AB390" s="21" t="inlineStr">
        <is>
          <t>到場處理</t>
        </is>
      </c>
      <c r="AC390" s="23" t="inlineStr">
        <is>
          <t>PMQ2+STAR+EDC</t>
        </is>
      </c>
      <c r="AD390" s="21" t="inlineStr">
        <is>
          <t>O</t>
        </is>
      </c>
      <c r="AE390" s="21" t="n"/>
      <c r="AF390" s="21" t="n"/>
      <c r="AG390" s="21" t="n"/>
      <c r="AH390" s="21" t="n"/>
      <c r="AI390" s="21" t="n"/>
      <c r="AJ390" s="21" t="inlineStr">
        <is>
          <t>O</t>
        </is>
      </c>
      <c r="AK390" s="21" t="inlineStr">
        <is>
          <t>O</t>
        </is>
      </c>
      <c r="AL390" s="304">
        <f>DATEVALUE(TEXT(I390, "yyyy/mm/dd"))</f>
        <v/>
      </c>
      <c r="AM390" s="108">
        <f>DATEVALUE(TEXT(X390, "yyyy/mm/dd"))</f>
        <v/>
      </c>
    </row>
    <row r="391" ht="21.6" customHeight="1" s="127">
      <c r="A391" s="24" t="n">
        <v>22</v>
      </c>
      <c r="B391" s="24" t="inlineStr">
        <is>
          <t>服務</t>
        </is>
      </c>
      <c r="C391" s="24" t="n">
        <v>2025040894</v>
      </c>
      <c r="D391" s="24" t="n"/>
      <c r="E391" s="24" t="n"/>
      <c r="F391" s="24" t="n">
        <v>4326</v>
      </c>
      <c r="G391" s="24" t="inlineStr">
        <is>
          <t>林口建安店</t>
        </is>
      </c>
      <c r="H391" s="24" t="inlineStr">
        <is>
          <t>新北市林口區</t>
        </is>
      </c>
      <c r="I391" s="24" t="n"/>
      <c r="J391" s="24" t="n"/>
      <c r="K391" s="24" t="n"/>
      <c r="L391" s="24" t="n"/>
      <c r="M391" s="25" t="n"/>
      <c r="N391" s="24" t="n"/>
      <c r="O391" s="25" t="n"/>
      <c r="P391" s="26" t="n"/>
      <c r="Q391" s="24" t="inlineStr">
        <is>
          <t>THILF04326</t>
        </is>
      </c>
      <c r="R391" s="24" t="inlineStr">
        <is>
          <t>新北一</t>
        </is>
      </c>
      <c r="S391" s="24" t="inlineStr">
        <is>
          <t>湯家瑋</t>
        </is>
      </c>
      <c r="T391" s="24" t="n">
        <v>1</v>
      </c>
      <c r="U391" s="24" t="inlineStr">
        <is>
          <t>已完工</t>
        </is>
      </c>
      <c r="V391" s="24" t="inlineStr">
        <is>
          <t>2025-04-08 11:33:28</t>
        </is>
      </c>
      <c r="W391" s="24" t="inlineStr">
        <is>
          <t>2025-04-08 10:30:00</t>
        </is>
      </c>
      <c r="X391" s="199" t="n">
        <v>45755.47916666666</v>
      </c>
      <c r="Y391" s="24" t="n"/>
      <c r="Z391" s="24" t="n">
        <v>1</v>
      </c>
      <c r="AA391" s="24" t="n"/>
      <c r="AB391" s="24" t="inlineStr">
        <is>
          <t>到場處理</t>
        </is>
      </c>
      <c r="AC391" s="26" t="inlineStr">
        <is>
          <t>PMQ2+STAR+EDC</t>
        </is>
      </c>
      <c r="AD391" s="24" t="inlineStr">
        <is>
          <t>O</t>
        </is>
      </c>
      <c r="AE391" s="24" t="n"/>
      <c r="AF391" s="24" t="n"/>
      <c r="AG391" s="24" t="n"/>
      <c r="AH391" s="24" t="n"/>
      <c r="AI391" s="24" t="n"/>
      <c r="AJ391" s="24" t="inlineStr">
        <is>
          <t>O</t>
        </is>
      </c>
      <c r="AK391" s="24" t="inlineStr">
        <is>
          <t>O</t>
        </is>
      </c>
      <c r="AL391" s="304">
        <f>DATEVALUE(TEXT(I391, "yyyy/mm/dd"))</f>
        <v/>
      </c>
      <c r="AM391" s="108">
        <f>DATEVALUE(TEXT(X391, "yyyy/mm/dd"))</f>
        <v/>
      </c>
    </row>
    <row r="392" ht="21.6" customHeight="1" s="127">
      <c r="A392" s="21" t="n">
        <v>23</v>
      </c>
      <c r="B392" s="21" t="inlineStr">
        <is>
          <t>服務</t>
        </is>
      </c>
      <c r="C392" s="21" t="n">
        <v>2025040901</v>
      </c>
      <c r="D392" s="21" t="n"/>
      <c r="E392" s="21" t="n"/>
      <c r="F392" s="21" t="n">
        <v>4326</v>
      </c>
      <c r="G392" s="21" t="inlineStr">
        <is>
          <t>林口建安店</t>
        </is>
      </c>
      <c r="H392" s="21" t="inlineStr">
        <is>
          <t>新北市林口區</t>
        </is>
      </c>
      <c r="I392" s="21" t="n"/>
      <c r="J392" s="21" t="n"/>
      <c r="K392" s="21" t="n"/>
      <c r="L392" s="21" t="n"/>
      <c r="M392" s="22" t="n"/>
      <c r="N392" s="21" t="n"/>
      <c r="O392" s="22" t="n"/>
      <c r="P392" s="23" t="n"/>
      <c r="Q392" s="21" t="inlineStr">
        <is>
          <t>THILF04326</t>
        </is>
      </c>
      <c r="R392" s="21" t="inlineStr">
        <is>
          <t>新北一</t>
        </is>
      </c>
      <c r="S392" s="21" t="inlineStr">
        <is>
          <t>湯家瑋</t>
        </is>
      </c>
      <c r="T392" s="21" t="n">
        <v>1</v>
      </c>
      <c r="U392" s="21" t="inlineStr">
        <is>
          <t>已完工</t>
        </is>
      </c>
      <c r="V392" s="21" t="inlineStr">
        <is>
          <t>2025-04-08 11:39:31</t>
        </is>
      </c>
      <c r="W392" s="21" t="inlineStr">
        <is>
          <t>2025-04-08 10:30:00</t>
        </is>
      </c>
      <c r="X392" s="128" t="n">
        <v>45755.47916666666</v>
      </c>
      <c r="Y392" s="21" t="n"/>
      <c r="Z392" s="21" t="n">
        <v>1</v>
      </c>
      <c r="AA392" s="21" t="n"/>
      <c r="AB392" s="21" t="inlineStr">
        <is>
          <t>到場處理</t>
        </is>
      </c>
      <c r="AC392" s="23" t="inlineStr">
        <is>
          <t>PMQ2+EDC+STAR</t>
        </is>
      </c>
      <c r="AD392" s="21" t="inlineStr">
        <is>
          <t>O</t>
        </is>
      </c>
      <c r="AE392" s="21" t="n"/>
      <c r="AF392" s="21" t="n"/>
      <c r="AG392" s="21" t="n"/>
      <c r="AH392" s="21" t="n"/>
      <c r="AI392" s="21" t="n"/>
      <c r="AJ392" s="21" t="inlineStr">
        <is>
          <t>O</t>
        </is>
      </c>
      <c r="AK392" s="21" t="inlineStr">
        <is>
          <t>O</t>
        </is>
      </c>
      <c r="AL392" s="304">
        <f>DATEVALUE(TEXT(I392, "yyyy/mm/dd"))</f>
        <v/>
      </c>
      <c r="AM392" s="108">
        <f>DATEVALUE(TEXT(X392, "yyyy/mm/dd"))</f>
        <v/>
      </c>
    </row>
    <row r="393" ht="21.6" customHeight="1" s="127">
      <c r="A393" s="24" t="n">
        <v>24</v>
      </c>
      <c r="B393" s="24" t="inlineStr">
        <is>
          <t>服務</t>
        </is>
      </c>
      <c r="C393" s="24" t="n">
        <v>2025040911</v>
      </c>
      <c r="D393" s="24" t="n"/>
      <c r="E393" s="24" t="n"/>
      <c r="F393" s="24" t="n">
        <v>4326</v>
      </c>
      <c r="G393" s="24" t="inlineStr">
        <is>
          <t>林口建安店</t>
        </is>
      </c>
      <c r="H393" s="24" t="inlineStr">
        <is>
          <t>新北市林口區</t>
        </is>
      </c>
      <c r="I393" s="24" t="n"/>
      <c r="J393" s="24" t="n"/>
      <c r="K393" s="24" t="n"/>
      <c r="L393" s="24" t="n"/>
      <c r="M393" s="25" t="n"/>
      <c r="N393" s="24" t="n"/>
      <c r="O393" s="25" t="n"/>
      <c r="P393" s="26" t="n"/>
      <c r="Q393" s="24" t="inlineStr">
        <is>
          <t>THILF04326</t>
        </is>
      </c>
      <c r="R393" s="24" t="inlineStr">
        <is>
          <t>新北一</t>
        </is>
      </c>
      <c r="S393" s="24" t="inlineStr">
        <is>
          <t>湯家瑋</t>
        </is>
      </c>
      <c r="T393" s="24" t="n">
        <v>1</v>
      </c>
      <c r="U393" s="24" t="inlineStr">
        <is>
          <t>已完工</t>
        </is>
      </c>
      <c r="V393" s="24" t="inlineStr">
        <is>
          <t>2025-04-08 12:03:03</t>
        </is>
      </c>
      <c r="W393" s="24" t="inlineStr">
        <is>
          <t>2025-04-08 10:30:00</t>
        </is>
      </c>
      <c r="X393" s="199" t="n">
        <v>45755.47916666666</v>
      </c>
      <c r="Y393" s="24" t="n"/>
      <c r="Z393" s="24" t="n">
        <v>1</v>
      </c>
      <c r="AA393" s="24" t="n"/>
      <c r="AB393" s="24" t="inlineStr">
        <is>
          <t>到場處理</t>
        </is>
      </c>
      <c r="AC393" s="26" t="inlineStr">
        <is>
          <t>PMQ2+EDC+STAR</t>
        </is>
      </c>
      <c r="AD393" s="24" t="inlineStr">
        <is>
          <t>O</t>
        </is>
      </c>
      <c r="AE393" s="24" t="n"/>
      <c r="AF393" s="24" t="n"/>
      <c r="AG393" s="24" t="n"/>
      <c r="AH393" s="24" t="n"/>
      <c r="AI393" s="24" t="n"/>
      <c r="AJ393" s="24" t="inlineStr">
        <is>
          <t>O</t>
        </is>
      </c>
      <c r="AK393" s="24" t="inlineStr">
        <is>
          <t>O</t>
        </is>
      </c>
      <c r="AL393" s="304">
        <f>DATEVALUE(TEXT(I393, "yyyy/mm/dd"))</f>
        <v/>
      </c>
      <c r="AM393" s="108">
        <f>DATEVALUE(TEXT(X393, "yyyy/mm/dd"))</f>
        <v/>
      </c>
    </row>
    <row r="394" ht="21.6" customHeight="1" s="127">
      <c r="A394" s="21" t="n">
        <v>25</v>
      </c>
      <c r="B394" s="21" t="inlineStr">
        <is>
          <t>服務</t>
        </is>
      </c>
      <c r="C394" s="21" t="n">
        <v>2025040912</v>
      </c>
      <c r="D394" s="21" t="n"/>
      <c r="E394" s="21" t="n"/>
      <c r="F394" s="21" t="n">
        <v>2759</v>
      </c>
      <c r="G394" s="21" t="inlineStr">
        <is>
          <t>三重仁化店</t>
        </is>
      </c>
      <c r="H394" s="21" t="inlineStr">
        <is>
          <t>新北市三重區</t>
        </is>
      </c>
      <c r="I394" s="21" t="n"/>
      <c r="J394" s="21" t="n"/>
      <c r="K394" s="21" t="n"/>
      <c r="L394" s="21" t="n"/>
      <c r="M394" s="22" t="n"/>
      <c r="N394" s="21" t="n"/>
      <c r="O394" s="22" t="n"/>
      <c r="P394" s="23" t="n"/>
      <c r="Q394" s="21" t="inlineStr">
        <is>
          <t>THILF02759</t>
        </is>
      </c>
      <c r="R394" s="21" t="inlineStr">
        <is>
          <t>新北一</t>
        </is>
      </c>
      <c r="S394" s="21" t="inlineStr">
        <is>
          <t>吳宗鴻</t>
        </is>
      </c>
      <c r="T394" s="21" t="n">
        <v>1</v>
      </c>
      <c r="U394" s="21" t="inlineStr">
        <is>
          <t>已完工</t>
        </is>
      </c>
      <c r="V394" s="21" t="inlineStr">
        <is>
          <t>2025-04-08 12:12:55</t>
        </is>
      </c>
      <c r="W394" s="21" t="inlineStr">
        <is>
          <t>2025-04-08 11:10:00</t>
        </is>
      </c>
      <c r="X394" s="128" t="n">
        <v>45755.50833333333</v>
      </c>
      <c r="Y394" s="21" t="n"/>
      <c r="Z394" s="21" t="n">
        <v>1</v>
      </c>
      <c r="AA394" s="21" t="n"/>
      <c r="AB394" s="21" t="inlineStr">
        <is>
          <t>到場處理</t>
        </is>
      </c>
      <c r="AC394" s="23" t="inlineStr">
        <is>
          <t>PMQ2+EDC+STAR</t>
        </is>
      </c>
      <c r="AD394" s="21" t="inlineStr">
        <is>
          <t>O</t>
        </is>
      </c>
      <c r="AE394" s="21" t="n"/>
      <c r="AF394" s="21" t="n"/>
      <c r="AG394" s="21" t="n"/>
      <c r="AH394" s="21" t="n"/>
      <c r="AI394" s="21" t="n"/>
      <c r="AJ394" s="21" t="inlineStr">
        <is>
          <t>O</t>
        </is>
      </c>
      <c r="AK394" s="21" t="inlineStr">
        <is>
          <t>O</t>
        </is>
      </c>
      <c r="AL394" s="304">
        <f>DATEVALUE(TEXT(I394, "yyyy/mm/dd"))</f>
        <v/>
      </c>
      <c r="AM394" s="108">
        <f>DATEVALUE(TEXT(X394, "yyyy/mm/dd"))</f>
        <v/>
      </c>
    </row>
    <row r="395" ht="21.6" customHeight="1" s="127">
      <c r="A395" s="24" t="n">
        <v>26</v>
      </c>
      <c r="B395" s="24" t="inlineStr">
        <is>
          <t>服務</t>
        </is>
      </c>
      <c r="C395" s="24" t="n">
        <v>2025040919</v>
      </c>
      <c r="D395" s="24" t="n"/>
      <c r="E395" s="24" t="n"/>
      <c r="F395" s="24" t="n">
        <v>2422</v>
      </c>
      <c r="G395" s="24" t="inlineStr">
        <is>
          <t>北縣板億店</t>
        </is>
      </c>
      <c r="H395" s="24" t="inlineStr">
        <is>
          <t>新北市板橋區</t>
        </is>
      </c>
      <c r="I395" s="24" t="n"/>
      <c r="J395" s="24" t="n"/>
      <c r="K395" s="24" t="n"/>
      <c r="L395" s="24" t="n"/>
      <c r="M395" s="25" t="n"/>
      <c r="N395" s="24" t="n"/>
      <c r="O395" s="25" t="n"/>
      <c r="P395" s="26" t="n"/>
      <c r="Q395" s="24" t="inlineStr">
        <is>
          <t>THILF02422</t>
        </is>
      </c>
      <c r="R395" s="24" t="inlineStr">
        <is>
          <t>新北一</t>
        </is>
      </c>
      <c r="S395" s="24" t="inlineStr">
        <is>
          <t>狄澤洋</t>
        </is>
      </c>
      <c r="T395" s="24" t="n">
        <v>1</v>
      </c>
      <c r="U395" s="24" t="inlineStr">
        <is>
          <t>已完工</t>
        </is>
      </c>
      <c r="V395" s="24" t="inlineStr">
        <is>
          <t>2025-04-08 12:57:52</t>
        </is>
      </c>
      <c r="W395" s="24" t="inlineStr">
        <is>
          <t>2025-04-08 11:58:00</t>
        </is>
      </c>
      <c r="X395" s="199" t="n">
        <v>45755.53819444445</v>
      </c>
      <c r="Y395" s="24" t="n"/>
      <c r="Z395" s="24" t="n">
        <v>1</v>
      </c>
      <c r="AA395" s="24" t="n"/>
      <c r="AB395" s="24" t="inlineStr">
        <is>
          <t>到場處理</t>
        </is>
      </c>
      <c r="AC395" s="26" t="inlineStr">
        <is>
          <t>PMQ2+EDC+STAR</t>
        </is>
      </c>
      <c r="AD395" s="24" t="inlineStr">
        <is>
          <t>O</t>
        </is>
      </c>
      <c r="AE395" s="24" t="n"/>
      <c r="AF395" s="24" t="n"/>
      <c r="AG395" s="24" t="n"/>
      <c r="AH395" s="24" t="n"/>
      <c r="AI395" s="24" t="n"/>
      <c r="AJ395" s="24" t="inlineStr">
        <is>
          <t>O</t>
        </is>
      </c>
      <c r="AK395" s="24" t="inlineStr">
        <is>
          <t>O</t>
        </is>
      </c>
      <c r="AL395" s="304">
        <f>DATEVALUE(TEXT(I395, "yyyy/mm/dd"))</f>
        <v/>
      </c>
      <c r="AM395" s="108">
        <f>DATEVALUE(TEXT(X395, "yyyy/mm/dd"))</f>
        <v/>
      </c>
    </row>
    <row r="396" ht="21.6" customHeight="1" s="127">
      <c r="A396" s="21" t="n">
        <v>27</v>
      </c>
      <c r="B396" s="21" t="inlineStr">
        <is>
          <t>服務</t>
        </is>
      </c>
      <c r="C396" s="21" t="n">
        <v>2025040921</v>
      </c>
      <c r="D396" s="21" t="n"/>
      <c r="E396" s="21" t="n"/>
      <c r="F396" s="21" t="n">
        <v>4282</v>
      </c>
      <c r="G396" s="21" t="inlineStr">
        <is>
          <t>林口建林店</t>
        </is>
      </c>
      <c r="H396" s="21" t="inlineStr">
        <is>
          <t>新北市林口區</t>
        </is>
      </c>
      <c r="I396" s="21" t="n"/>
      <c r="J396" s="21" t="n"/>
      <c r="K396" s="21" t="n"/>
      <c r="L396" s="21" t="n"/>
      <c r="M396" s="22" t="n"/>
      <c r="N396" s="21" t="n"/>
      <c r="O396" s="22" t="n"/>
      <c r="P396" s="23" t="n"/>
      <c r="Q396" s="21" t="inlineStr">
        <is>
          <t>THILF04282</t>
        </is>
      </c>
      <c r="R396" s="21" t="inlineStr">
        <is>
          <t>新北一</t>
        </is>
      </c>
      <c r="S396" s="21" t="inlineStr">
        <is>
          <t>湯家瑋</t>
        </is>
      </c>
      <c r="T396" s="21" t="n">
        <v>1</v>
      </c>
      <c r="U396" s="21" t="inlineStr">
        <is>
          <t>已完工</t>
        </is>
      </c>
      <c r="V396" s="21" t="inlineStr">
        <is>
          <t>2025-04-08 13:16:16</t>
        </is>
      </c>
      <c r="W396" s="21" t="inlineStr">
        <is>
          <t>2025-04-08 13:00:00</t>
        </is>
      </c>
      <c r="X396" s="128" t="n">
        <v>45755.55208333334</v>
      </c>
      <c r="Y396" s="21" t="n"/>
      <c r="Z396" s="21" t="n">
        <v>0.3</v>
      </c>
      <c r="AA396" s="21" t="n"/>
      <c r="AB396" s="21" t="inlineStr">
        <is>
          <t>到場處理</t>
        </is>
      </c>
      <c r="AC396" s="23" t="inlineStr">
        <is>
          <t>PMQ2+EDC</t>
        </is>
      </c>
      <c r="AD396" s="21" t="inlineStr">
        <is>
          <t>O</t>
        </is>
      </c>
      <c r="AE396" s="21" t="n"/>
      <c r="AF396" s="21" t="n"/>
      <c r="AG396" s="21" t="n"/>
      <c r="AH396" s="21" t="n"/>
      <c r="AI396" s="21" t="n"/>
      <c r="AJ396" s="21" t="n"/>
      <c r="AK396" s="21" t="inlineStr">
        <is>
          <t>O</t>
        </is>
      </c>
      <c r="AL396" s="304">
        <f>DATEVALUE(TEXT(I396, "yyyy/mm/dd"))</f>
        <v/>
      </c>
      <c r="AM396" s="108">
        <f>DATEVALUE(TEXT(X396, "yyyy/mm/dd"))</f>
        <v/>
      </c>
    </row>
    <row r="397" ht="21.6" customHeight="1" s="127">
      <c r="A397" s="24" t="n">
        <v>28</v>
      </c>
      <c r="B397" s="24" t="inlineStr">
        <is>
          <t>服務</t>
        </is>
      </c>
      <c r="C397" s="24" t="n">
        <v>2025040925</v>
      </c>
      <c r="D397" s="24" t="n"/>
      <c r="E397" s="24" t="n"/>
      <c r="F397" s="24" t="n">
        <v>4134</v>
      </c>
      <c r="G397" s="24" t="inlineStr">
        <is>
          <t>三重大同南</t>
        </is>
      </c>
      <c r="H397" s="24" t="inlineStr">
        <is>
          <t>新北市三重區</t>
        </is>
      </c>
      <c r="I397" s="24" t="n"/>
      <c r="J397" s="24" t="n"/>
      <c r="K397" s="24" t="n"/>
      <c r="L397" s="24" t="n"/>
      <c r="M397" s="25" t="n"/>
      <c r="N397" s="24" t="n"/>
      <c r="O397" s="25" t="n"/>
      <c r="P397" s="26" t="n"/>
      <c r="Q397" s="24" t="inlineStr">
        <is>
          <t>THILF04134</t>
        </is>
      </c>
      <c r="R397" s="24" t="inlineStr">
        <is>
          <t>新北一</t>
        </is>
      </c>
      <c r="S397" s="24" t="inlineStr">
        <is>
          <t>吳宗鴻</t>
        </is>
      </c>
      <c r="T397" s="24" t="n">
        <v>1</v>
      </c>
      <c r="U397" s="24" t="inlineStr">
        <is>
          <t>已完工</t>
        </is>
      </c>
      <c r="V397" s="24" t="inlineStr">
        <is>
          <t>2025-04-08 13:45:50</t>
        </is>
      </c>
      <c r="W397" s="24" t="inlineStr">
        <is>
          <t>2025-04-08 12:50:00</t>
        </is>
      </c>
      <c r="X397" s="199" t="n">
        <v>45755.57291666666</v>
      </c>
      <c r="Y397" s="24" t="n"/>
      <c r="Z397" s="24" t="n">
        <v>0.9</v>
      </c>
      <c r="AA397" s="24" t="n"/>
      <c r="AB397" s="24" t="inlineStr">
        <is>
          <t>到場處理</t>
        </is>
      </c>
      <c r="AC397" s="26" t="inlineStr">
        <is>
          <t>PMQ2+EDC+STAR</t>
        </is>
      </c>
      <c r="AD397" s="24" t="inlineStr">
        <is>
          <t>O</t>
        </is>
      </c>
      <c r="AE397" s="24" t="n"/>
      <c r="AF397" s="24" t="n"/>
      <c r="AG397" s="24" t="n"/>
      <c r="AH397" s="24" t="n"/>
      <c r="AI397" s="24" t="n"/>
      <c r="AJ397" s="24" t="inlineStr">
        <is>
          <t>O</t>
        </is>
      </c>
      <c r="AK397" s="24" t="inlineStr">
        <is>
          <t>O</t>
        </is>
      </c>
      <c r="AL397" s="304">
        <f>DATEVALUE(TEXT(I397, "yyyy/mm/dd"))</f>
        <v/>
      </c>
      <c r="AM397" s="108">
        <f>DATEVALUE(TEXT(X397, "yyyy/mm/dd"))</f>
        <v/>
      </c>
    </row>
    <row r="398" ht="21.6" customHeight="1" s="127">
      <c r="A398" s="21" t="n">
        <v>29</v>
      </c>
      <c r="B398" s="21" t="inlineStr">
        <is>
          <t>服務</t>
        </is>
      </c>
      <c r="C398" s="21" t="n">
        <v>2025040999</v>
      </c>
      <c r="D398" s="21" t="n"/>
      <c r="E398" s="21" t="n"/>
      <c r="F398" s="21" t="n">
        <v>2259</v>
      </c>
      <c r="G398" s="21" t="inlineStr">
        <is>
          <t>三重興華店</t>
        </is>
      </c>
      <c r="H398" s="21" t="inlineStr">
        <is>
          <t>新北市三重區</t>
        </is>
      </c>
      <c r="I398" s="21" t="n"/>
      <c r="J398" s="21" t="n"/>
      <c r="K398" s="21" t="n"/>
      <c r="L398" s="21" t="n"/>
      <c r="M398" s="22" t="n"/>
      <c r="N398" s="21" t="n"/>
      <c r="O398" s="22" t="n"/>
      <c r="P398" s="23" t="n"/>
      <c r="Q398" s="21" t="inlineStr">
        <is>
          <t>THILF02259</t>
        </is>
      </c>
      <c r="R398" s="21" t="inlineStr">
        <is>
          <t>新北一</t>
        </is>
      </c>
      <c r="S398" s="21" t="inlineStr">
        <is>
          <t>吳宗鴻</t>
        </is>
      </c>
      <c r="T398" s="21" t="n">
        <v>1</v>
      </c>
      <c r="U398" s="21" t="inlineStr">
        <is>
          <t>已完工</t>
        </is>
      </c>
      <c r="V398" s="21" t="inlineStr">
        <is>
          <t>2025-04-08 16:41:00</t>
        </is>
      </c>
      <c r="W398" s="21" t="inlineStr">
        <is>
          <t>2025-04-08 15:35:00</t>
        </is>
      </c>
      <c r="X398" s="128" t="n">
        <v>45755.69375</v>
      </c>
      <c r="Y398" s="21" t="n"/>
      <c r="Z398" s="21" t="n">
        <v>1.1</v>
      </c>
      <c r="AA398" s="21" t="n"/>
      <c r="AB398" s="21" t="inlineStr">
        <is>
          <t>到場處理</t>
        </is>
      </c>
      <c r="AC398" s="23" t="inlineStr">
        <is>
          <t>PMQ2+EDC+STAR</t>
        </is>
      </c>
      <c r="AD398" s="21" t="inlineStr">
        <is>
          <t>O</t>
        </is>
      </c>
      <c r="AE398" s="21" t="n"/>
      <c r="AF398" s="21" t="n"/>
      <c r="AG398" s="21" t="n"/>
      <c r="AH398" s="21" t="n"/>
      <c r="AI398" s="21" t="n"/>
      <c r="AJ398" s="21" t="inlineStr">
        <is>
          <t>O</t>
        </is>
      </c>
      <c r="AK398" s="21" t="inlineStr">
        <is>
          <t>O</t>
        </is>
      </c>
      <c r="AL398" s="304">
        <f>DATEVALUE(TEXT(I398, "yyyy/mm/dd"))</f>
        <v/>
      </c>
      <c r="AM398" s="108">
        <f>DATEVALUE(TEXT(X398, "yyyy/mm/dd"))</f>
        <v/>
      </c>
    </row>
    <row r="399" ht="21.6" customHeight="1" s="127">
      <c r="A399" s="24" t="n">
        <v>30</v>
      </c>
      <c r="B399" s="24" t="inlineStr">
        <is>
          <t>服務</t>
        </is>
      </c>
      <c r="C399" s="24" t="n">
        <v>2025041023</v>
      </c>
      <c r="D399" s="24" t="n"/>
      <c r="E399" s="24" t="n"/>
      <c r="F399" s="24" t="n">
        <v>2837</v>
      </c>
      <c r="G399" s="24" t="inlineStr">
        <is>
          <t>北縣重萬店</t>
        </is>
      </c>
      <c r="H399" s="24" t="inlineStr">
        <is>
          <t>新北市三重區</t>
        </is>
      </c>
      <c r="I399" s="24" t="n"/>
      <c r="J399" s="24" t="n"/>
      <c r="K399" s="24" t="n"/>
      <c r="L399" s="24" t="n"/>
      <c r="M399" s="25" t="n"/>
      <c r="N399" s="24" t="n"/>
      <c r="O399" s="25" t="n"/>
      <c r="P399" s="26" t="n"/>
      <c r="Q399" s="24" t="inlineStr">
        <is>
          <t>THILF02837</t>
        </is>
      </c>
      <c r="R399" s="24" t="inlineStr">
        <is>
          <t>新北一</t>
        </is>
      </c>
      <c r="S399" s="24" t="inlineStr">
        <is>
          <t>吳宗鴻</t>
        </is>
      </c>
      <c r="T399" s="24" t="n">
        <v>1</v>
      </c>
      <c r="U399" s="24" t="inlineStr">
        <is>
          <t>已完工</t>
        </is>
      </c>
      <c r="V399" s="24" t="inlineStr">
        <is>
          <t>2025-04-08 17:46:49</t>
        </is>
      </c>
      <c r="W399" s="24" t="inlineStr">
        <is>
          <t>2025-04-08 16:50:00</t>
        </is>
      </c>
      <c r="X399" s="199" t="n">
        <v>45755.74027777778</v>
      </c>
      <c r="Y399" s="24" t="n"/>
      <c r="Z399" s="24" t="n">
        <v>0.9</v>
      </c>
      <c r="AA399" s="24" t="n"/>
      <c r="AB399" s="24" t="inlineStr">
        <is>
          <t>到場處理</t>
        </is>
      </c>
      <c r="AC399" s="26" t="inlineStr">
        <is>
          <t>PMQ2+EDC+STAR</t>
        </is>
      </c>
      <c r="AD399" s="24" t="inlineStr">
        <is>
          <t>O</t>
        </is>
      </c>
      <c r="AE399" s="24" t="n"/>
      <c r="AF399" s="24" t="n"/>
      <c r="AG399" s="24" t="n"/>
      <c r="AH399" s="24" t="n"/>
      <c r="AI399" s="24" t="n"/>
      <c r="AJ399" s="24" t="inlineStr">
        <is>
          <t>O</t>
        </is>
      </c>
      <c r="AK399" s="24" t="inlineStr">
        <is>
          <t>O</t>
        </is>
      </c>
      <c r="AL399" s="304">
        <f>DATEVALUE(TEXT(I399, "yyyy/mm/dd"))</f>
        <v/>
      </c>
      <c r="AM399" s="108">
        <f>DATEVALUE(TEXT(X399, "yyyy/mm/dd"))</f>
        <v/>
      </c>
    </row>
    <row r="400" ht="21.6" customHeight="1" s="127">
      <c r="A400" s="21" t="n">
        <v>31</v>
      </c>
      <c r="B400" s="21" t="inlineStr">
        <is>
          <t>維修</t>
        </is>
      </c>
      <c r="C400" s="21" t="n">
        <v>2025041072</v>
      </c>
      <c r="D400" s="21" t="inlineStr">
        <is>
          <t>13851114040901</t>
        </is>
      </c>
      <c r="E400" s="21" t="inlineStr">
        <is>
          <t>一般件</t>
        </is>
      </c>
      <c r="F400" s="21" t="n">
        <v>3851</v>
      </c>
      <c r="G400" s="21" t="inlineStr">
        <is>
          <t>北縣輔園店</t>
        </is>
      </c>
      <c r="H400" s="21" t="inlineStr">
        <is>
          <t>新北市新莊區</t>
        </is>
      </c>
      <c r="I400" s="21" t="inlineStr">
        <is>
          <t>2025-04-09 10:14:44</t>
        </is>
      </c>
      <c r="J400" s="21" t="inlineStr">
        <is>
          <t>星期三</t>
        </is>
      </c>
      <c r="K400" s="21" t="inlineStr">
        <is>
          <t>上午</t>
        </is>
      </c>
      <c r="L400" s="21" t="inlineStr">
        <is>
          <t>HL23</t>
        </is>
      </c>
      <c r="M400" s="22" t="inlineStr">
        <is>
          <t>HL-TM主機</t>
        </is>
      </c>
      <c r="N400" s="21" t="n">
        <v>2307</v>
      </c>
      <c r="O400" s="22" t="inlineStr">
        <is>
          <t>觸控不良(游標偏移)</t>
        </is>
      </c>
      <c r="P400" s="23" t="inlineStr">
        <is>
          <t>門市反應tm2(TCX800)螢幕觸控不良數字鍵會飄移且很難點無法操作螢幕觸控校正，已協助門市重啟後仍異常...須請台芝到店協助</t>
        </is>
      </c>
      <c r="Q400" s="21" t="inlineStr">
        <is>
          <t>THILF03851</t>
        </is>
      </c>
      <c r="R400" s="21" t="inlineStr">
        <is>
          <t>新北一</t>
        </is>
      </c>
      <c r="S400" s="21" t="inlineStr">
        <is>
          <t>湯家瑋</t>
        </is>
      </c>
      <c r="T400" s="21" t="n">
        <v>1</v>
      </c>
      <c r="U400" s="21" t="inlineStr">
        <is>
          <t>已完工</t>
        </is>
      </c>
      <c r="V400" s="21" t="inlineStr">
        <is>
          <t>2025-04-09 10:16:58</t>
        </is>
      </c>
      <c r="W400" s="21" t="inlineStr">
        <is>
          <t>2025-04-10 09:00:00</t>
        </is>
      </c>
      <c r="X400" s="128" t="n">
        <v>45757.41666666666</v>
      </c>
      <c r="Y400" s="21" t="inlineStr">
        <is>
          <t>2025-04-10 14:16:00</t>
        </is>
      </c>
      <c r="Z400" s="21" t="n">
        <v>1</v>
      </c>
      <c r="AA400" s="21" t="n"/>
      <c r="AB400" s="21" t="inlineStr">
        <is>
          <t>到場處理</t>
        </is>
      </c>
      <c r="AC400" s="23" t="inlineStr">
        <is>
          <t>更換客顯電源接口 觸控校正</t>
        </is>
      </c>
      <c r="AD400" s="21" t="n"/>
      <c r="AE400" s="21" t="n"/>
      <c r="AF400" s="21" t="n"/>
      <c r="AG400" s="21" t="n"/>
      <c r="AH400" s="21" t="n"/>
      <c r="AI400" s="21" t="n"/>
      <c r="AJ400" s="21" t="n"/>
      <c r="AK400" s="21" t="inlineStr">
        <is>
          <t>O</t>
        </is>
      </c>
      <c r="AL400" s="304">
        <f>DATEVALUE(TEXT(I400, "yyyy/mm/dd"))</f>
        <v/>
      </c>
      <c r="AM400" s="108">
        <f>DATEVALUE(TEXT(X400, "yyyy/mm/dd"))</f>
        <v/>
      </c>
    </row>
    <row r="401" ht="21.6" customHeight="1" s="127">
      <c r="A401" s="24" t="n">
        <v>32</v>
      </c>
      <c r="B401" s="24" t="inlineStr">
        <is>
          <t>服務</t>
        </is>
      </c>
      <c r="C401" s="24" t="n">
        <v>2025041076</v>
      </c>
      <c r="D401" s="24" t="n"/>
      <c r="E401" s="24" t="n"/>
      <c r="F401" s="24" t="n">
        <v>2362</v>
      </c>
      <c r="G401" s="24" t="inlineStr">
        <is>
          <t>新莊化成店</t>
        </is>
      </c>
      <c r="H401" s="24" t="inlineStr">
        <is>
          <t>新北市新莊區</t>
        </is>
      </c>
      <c r="I401" s="24" t="n"/>
      <c r="J401" s="24" t="n"/>
      <c r="K401" s="24" t="n"/>
      <c r="L401" s="24" t="n"/>
      <c r="M401" s="25" t="n"/>
      <c r="N401" s="24" t="n"/>
      <c r="O401" s="25" t="n"/>
      <c r="P401" s="26" t="n"/>
      <c r="Q401" s="24" t="inlineStr">
        <is>
          <t>THILF02362</t>
        </is>
      </c>
      <c r="R401" s="24" t="inlineStr">
        <is>
          <t>新北一</t>
        </is>
      </c>
      <c r="S401" s="24" t="inlineStr">
        <is>
          <t>湯家瑋</t>
        </is>
      </c>
      <c r="T401" s="24" t="n">
        <v>1</v>
      </c>
      <c r="U401" s="24" t="inlineStr">
        <is>
          <t>已完工</t>
        </is>
      </c>
      <c r="V401" s="24" t="inlineStr">
        <is>
          <t>2025-04-09 10:48:38</t>
        </is>
      </c>
      <c r="W401" s="24" t="inlineStr">
        <is>
          <t>2025-04-09 10:00:00</t>
        </is>
      </c>
      <c r="X401" s="199" t="n">
        <v>45756.45138888889</v>
      </c>
      <c r="Y401" s="24" t="n"/>
      <c r="Z401" s="24" t="n">
        <v>0.8</v>
      </c>
      <c r="AA401" s="24" t="n"/>
      <c r="AB401" s="24" t="inlineStr">
        <is>
          <t>到場處理</t>
        </is>
      </c>
      <c r="AC401" s="26" t="inlineStr">
        <is>
          <t>PMQ2+EDC+STAR</t>
        </is>
      </c>
      <c r="AD401" s="24" t="inlineStr">
        <is>
          <t>O</t>
        </is>
      </c>
      <c r="AE401" s="24" t="n"/>
      <c r="AF401" s="24" t="n"/>
      <c r="AG401" s="24" t="n"/>
      <c r="AH401" s="24" t="n"/>
      <c r="AI401" s="24" t="n"/>
      <c r="AJ401" s="24" t="inlineStr">
        <is>
          <t>O</t>
        </is>
      </c>
      <c r="AK401" s="24" t="inlineStr">
        <is>
          <t>O</t>
        </is>
      </c>
      <c r="AL401" s="304">
        <f>DATEVALUE(TEXT(I401, "yyyy/mm/dd"))</f>
        <v/>
      </c>
      <c r="AM401" s="108">
        <f>DATEVALUE(TEXT(X401, "yyyy/mm/dd"))</f>
        <v/>
      </c>
    </row>
    <row r="402" ht="21.6" customHeight="1" s="127">
      <c r="A402" s="21" t="n">
        <v>33</v>
      </c>
      <c r="B402" s="21" t="inlineStr">
        <is>
          <t>服務</t>
        </is>
      </c>
      <c r="C402" s="21" t="n">
        <v>2025041119</v>
      </c>
      <c r="D402" s="21" t="n"/>
      <c r="E402" s="21" t="n"/>
      <c r="F402" s="21" t="n">
        <v>3741</v>
      </c>
      <c r="G402" s="21" t="inlineStr">
        <is>
          <t>三重重新三</t>
        </is>
      </c>
      <c r="H402" s="21" t="inlineStr">
        <is>
          <t>新北市三重區</t>
        </is>
      </c>
      <c r="I402" s="21" t="n"/>
      <c r="J402" s="21" t="n"/>
      <c r="K402" s="21" t="n"/>
      <c r="L402" s="21" t="n"/>
      <c r="M402" s="22" t="n"/>
      <c r="N402" s="21" t="n"/>
      <c r="O402" s="22" t="n"/>
      <c r="P402" s="23" t="n"/>
      <c r="Q402" s="21" t="inlineStr">
        <is>
          <t>THILF03741</t>
        </is>
      </c>
      <c r="R402" s="21" t="inlineStr">
        <is>
          <t>新北一</t>
        </is>
      </c>
      <c r="S402" s="21" t="inlineStr">
        <is>
          <t>吳宗鴻</t>
        </is>
      </c>
      <c r="T402" s="21" t="n">
        <v>1</v>
      </c>
      <c r="U402" s="21" t="inlineStr">
        <is>
          <t>已完工</t>
        </is>
      </c>
      <c r="V402" s="21" t="inlineStr">
        <is>
          <t>2025-04-09 11:58:18</t>
        </is>
      </c>
      <c r="W402" s="21" t="inlineStr">
        <is>
          <t>2025-04-09 10:50:00</t>
        </is>
      </c>
      <c r="X402" s="128" t="n">
        <v>45756.49791666667</v>
      </c>
      <c r="Y402" s="21" t="n"/>
      <c r="Z402" s="21" t="n">
        <v>1.1</v>
      </c>
      <c r="AA402" s="21" t="n"/>
      <c r="AB402" s="21" t="inlineStr">
        <is>
          <t>到場處理</t>
        </is>
      </c>
      <c r="AC402" s="23" t="inlineStr">
        <is>
          <t>PMQ2+EDC+STAR</t>
        </is>
      </c>
      <c r="AD402" s="21" t="inlineStr">
        <is>
          <t>O</t>
        </is>
      </c>
      <c r="AE402" s="21" t="n"/>
      <c r="AF402" s="21" t="n"/>
      <c r="AG402" s="21" t="n"/>
      <c r="AH402" s="21" t="n"/>
      <c r="AI402" s="21" t="n"/>
      <c r="AJ402" s="21" t="inlineStr">
        <is>
          <t>O</t>
        </is>
      </c>
      <c r="AK402" s="21" t="inlineStr">
        <is>
          <t>O</t>
        </is>
      </c>
      <c r="AL402" s="304">
        <f>DATEVALUE(TEXT(I402, "yyyy/mm/dd"))</f>
        <v/>
      </c>
      <c r="AM402" s="108">
        <f>DATEVALUE(TEXT(X402, "yyyy/mm/dd"))</f>
        <v/>
      </c>
    </row>
    <row r="403" ht="21.6" customHeight="1" s="127">
      <c r="A403" s="24" t="n">
        <v>34</v>
      </c>
      <c r="B403" s="24" t="inlineStr">
        <is>
          <t>維修</t>
        </is>
      </c>
      <c r="C403" s="24" t="n">
        <v>2025041130</v>
      </c>
      <c r="D403" s="24" t="inlineStr">
        <is>
          <t>E5316114040902</t>
        </is>
      </c>
      <c r="E403" s="24" t="inlineStr">
        <is>
          <t>一般件</t>
        </is>
      </c>
      <c r="F403" s="24" t="n">
        <v>5316</v>
      </c>
      <c r="G403" s="24" t="inlineStr">
        <is>
          <t>三重五常店</t>
        </is>
      </c>
      <c r="H403" s="24" t="inlineStr">
        <is>
          <t>新北市三重區</t>
        </is>
      </c>
      <c r="I403" s="24" t="inlineStr">
        <is>
          <t>2025-04-09 12:26:00</t>
        </is>
      </c>
      <c r="J403" s="24" t="inlineStr">
        <is>
          <t>星期三</t>
        </is>
      </c>
      <c r="K403" s="24" t="inlineStr">
        <is>
          <t>下午</t>
        </is>
      </c>
      <c r="L403" s="24" t="inlineStr">
        <is>
          <t>HL25</t>
        </is>
      </c>
      <c r="M403" s="25" t="inlineStr">
        <is>
          <t>HL-SC螢幕</t>
        </is>
      </c>
      <c r="N403" s="24" t="n">
        <v>2501</v>
      </c>
      <c r="O403" s="25" t="inlineStr">
        <is>
          <t>螢幕畫面閃爍頻繁或無畫面</t>
        </is>
      </c>
      <c r="P403" s="26" t="inlineStr">
        <is>
          <t xml:space="preserve">門市反應使用滑鼠或鍵盤後sc螢幕(LCD)會閃一下，已有重新拔插螢幕後方線路+切換器仍異常...請台芝到店協助(重新插拔還是會閃爍)
</t>
        </is>
      </c>
      <c r="Q403" s="24" t="inlineStr">
        <is>
          <t>THILF05316</t>
        </is>
      </c>
      <c r="R403" s="24" t="inlineStr">
        <is>
          <t>新北一</t>
        </is>
      </c>
      <c r="S403" s="24" t="inlineStr">
        <is>
          <t>吳宗鴻</t>
        </is>
      </c>
      <c r="T403" s="24" t="n">
        <v>1</v>
      </c>
      <c r="U403" s="24" t="inlineStr">
        <is>
          <t>已完工</t>
        </is>
      </c>
      <c r="V403" s="24" t="inlineStr">
        <is>
          <t>2025-04-09 12:43:28</t>
        </is>
      </c>
      <c r="W403" s="24" t="inlineStr">
        <is>
          <t>2025-04-09 14:41:00</t>
        </is>
      </c>
      <c r="X403" s="199" t="n">
        <v>45756.63263888889</v>
      </c>
      <c r="Y403" s="24" t="inlineStr">
        <is>
          <t>2025-04-10 16:43:00</t>
        </is>
      </c>
      <c r="Z403" s="24" t="n">
        <v>0.5</v>
      </c>
      <c r="AA403" s="24" t="n"/>
      <c r="AB403" s="24" t="inlineStr">
        <is>
          <t>到場處理</t>
        </is>
      </c>
      <c r="AC403" s="26" t="inlineStr">
        <is>
          <t>螢幕無閃爍，請店家在觀察看看</t>
        </is>
      </c>
      <c r="AD403" s="24" t="n"/>
      <c r="AE403" s="24" t="n"/>
      <c r="AF403" s="24" t="n"/>
      <c r="AG403" s="24" t="n"/>
      <c r="AH403" s="24" t="n"/>
      <c r="AI403" s="24" t="n"/>
      <c r="AJ403" s="24" t="n"/>
      <c r="AK403" s="24" t="inlineStr">
        <is>
          <t>O</t>
        </is>
      </c>
      <c r="AL403" s="304">
        <f>DATEVALUE(TEXT(I403, "yyyy/mm/dd"))</f>
        <v/>
      </c>
      <c r="AM403" s="108">
        <f>DATEVALUE(TEXT(X403, "yyyy/mm/dd"))</f>
        <v/>
      </c>
    </row>
    <row r="404" ht="21.6" customHeight="1" s="127">
      <c r="A404" s="21" t="n">
        <v>35</v>
      </c>
      <c r="B404" s="21" t="inlineStr">
        <is>
          <t>服務</t>
        </is>
      </c>
      <c r="C404" s="21" t="n">
        <v>2025041134</v>
      </c>
      <c r="D404" s="21" t="n"/>
      <c r="E404" s="21" t="n"/>
      <c r="F404" s="21" t="n">
        <v>2302</v>
      </c>
      <c r="G404" s="21" t="inlineStr">
        <is>
          <t>北縣重安店</t>
        </is>
      </c>
      <c r="H404" s="21" t="inlineStr">
        <is>
          <t>新北市三重區</t>
        </is>
      </c>
      <c r="I404" s="21" t="n"/>
      <c r="J404" s="21" t="n"/>
      <c r="K404" s="21" t="n"/>
      <c r="L404" s="21" t="n"/>
      <c r="M404" s="22" t="n"/>
      <c r="N404" s="21" t="n"/>
      <c r="O404" s="22" t="n"/>
      <c r="P404" s="23" t="n"/>
      <c r="Q404" s="21" t="inlineStr">
        <is>
          <t>THILF02302</t>
        </is>
      </c>
      <c r="R404" s="21" t="inlineStr">
        <is>
          <t>新北一</t>
        </is>
      </c>
      <c r="S404" s="21" t="inlineStr">
        <is>
          <t>吳宗鴻</t>
        </is>
      </c>
      <c r="T404" s="21" t="n">
        <v>1</v>
      </c>
      <c r="U404" s="21" t="inlineStr">
        <is>
          <t>已完工</t>
        </is>
      </c>
      <c r="V404" s="21" t="inlineStr">
        <is>
          <t>2025-04-09 13:28:18</t>
        </is>
      </c>
      <c r="W404" s="21" t="inlineStr">
        <is>
          <t>2025-04-09 12:20:00</t>
        </is>
      </c>
      <c r="X404" s="128" t="n">
        <v>45756.56041666667</v>
      </c>
      <c r="Y404" s="21" t="n"/>
      <c r="Z404" s="21" t="n">
        <v>1.1</v>
      </c>
      <c r="AA404" s="21" t="n"/>
      <c r="AB404" s="21" t="inlineStr">
        <is>
          <t>到場處理</t>
        </is>
      </c>
      <c r="AC404" s="23" t="inlineStr">
        <is>
          <t>PMQ2+EDC+STAR</t>
        </is>
      </c>
      <c r="AD404" s="21" t="inlineStr">
        <is>
          <t>O</t>
        </is>
      </c>
      <c r="AE404" s="21" t="n"/>
      <c r="AF404" s="21" t="n"/>
      <c r="AG404" s="21" t="n"/>
      <c r="AH404" s="21" t="n"/>
      <c r="AI404" s="21" t="n"/>
      <c r="AJ404" s="21" t="inlineStr">
        <is>
          <t>O</t>
        </is>
      </c>
      <c r="AK404" s="21" t="inlineStr">
        <is>
          <t>O</t>
        </is>
      </c>
      <c r="AL404" s="304">
        <f>DATEVALUE(TEXT(I404, "yyyy/mm/dd"))</f>
        <v/>
      </c>
      <c r="AM404" s="108">
        <f>DATEVALUE(TEXT(X404, "yyyy/mm/dd"))</f>
        <v/>
      </c>
    </row>
    <row r="405" ht="21.6" customHeight="1" s="127">
      <c r="A405" s="24" t="n">
        <v>36</v>
      </c>
      <c r="B405" s="24" t="inlineStr">
        <is>
          <t>服務</t>
        </is>
      </c>
      <c r="C405" s="24" t="n">
        <v>2025041163</v>
      </c>
      <c r="D405" s="24" t="n"/>
      <c r="E405" s="24" t="n"/>
      <c r="F405" s="24" t="n">
        <v>3772</v>
      </c>
      <c r="G405" s="24" t="inlineStr">
        <is>
          <t>三重美溪店</t>
        </is>
      </c>
      <c r="H405" s="24" t="inlineStr">
        <is>
          <t>新北市三重區</t>
        </is>
      </c>
      <c r="I405" s="24" t="n"/>
      <c r="J405" s="24" t="n"/>
      <c r="K405" s="24" t="n"/>
      <c r="L405" s="24" t="n"/>
      <c r="M405" s="25" t="n"/>
      <c r="N405" s="24" t="n"/>
      <c r="O405" s="25" t="n"/>
      <c r="P405" s="26" t="n"/>
      <c r="Q405" s="24" t="inlineStr">
        <is>
          <t>THILF03772</t>
        </is>
      </c>
      <c r="R405" s="24" t="inlineStr">
        <is>
          <t>新北一</t>
        </is>
      </c>
      <c r="S405" s="24" t="inlineStr">
        <is>
          <t>吳宗鴻</t>
        </is>
      </c>
      <c r="T405" s="24" t="n">
        <v>1</v>
      </c>
      <c r="U405" s="24" t="inlineStr">
        <is>
          <t>已完工</t>
        </is>
      </c>
      <c r="V405" s="24" t="inlineStr">
        <is>
          <t>2025-04-09 15:14:17</t>
        </is>
      </c>
      <c r="W405" s="24" t="inlineStr">
        <is>
          <t>2025-04-09 14:58:00</t>
        </is>
      </c>
      <c r="X405" s="199" t="n">
        <v>45756.63402777778</v>
      </c>
      <c r="Y405" s="24" t="n"/>
      <c r="Z405" s="24" t="n">
        <v>0.3</v>
      </c>
      <c r="AA405" s="24" t="n"/>
      <c r="AB405" s="24" t="inlineStr">
        <is>
          <t>到場處理</t>
        </is>
      </c>
      <c r="AC405" s="26" t="inlineStr">
        <is>
          <t>PMQ2+EDC</t>
        </is>
      </c>
      <c r="AD405" s="24" t="inlineStr">
        <is>
          <t>O</t>
        </is>
      </c>
      <c r="AE405" s="24" t="n"/>
      <c r="AF405" s="24" t="n"/>
      <c r="AG405" s="24" t="n"/>
      <c r="AH405" s="24" t="n"/>
      <c r="AI405" s="24" t="n"/>
      <c r="AJ405" s="24" t="n"/>
      <c r="AK405" s="24" t="inlineStr">
        <is>
          <t>O</t>
        </is>
      </c>
      <c r="AL405" s="304">
        <f>DATEVALUE(TEXT(I405, "yyyy/mm/dd"))</f>
        <v/>
      </c>
      <c r="AM405" s="108">
        <f>DATEVALUE(TEXT(X405, "yyyy/mm/dd"))</f>
        <v/>
      </c>
    </row>
    <row r="406" ht="21.6" customHeight="1" s="127">
      <c r="A406" s="21" t="n">
        <v>37</v>
      </c>
      <c r="B406" s="21" t="inlineStr">
        <is>
          <t>服務</t>
        </is>
      </c>
      <c r="C406" s="21" t="n">
        <v>2025041185</v>
      </c>
      <c r="D406" s="21" t="n"/>
      <c r="E406" s="21" t="n"/>
      <c r="F406" s="21" t="n">
        <v>5316</v>
      </c>
      <c r="G406" s="21" t="inlineStr">
        <is>
          <t>三重五常店</t>
        </is>
      </c>
      <c r="H406" s="21" t="inlineStr">
        <is>
          <t>新北市三重區</t>
        </is>
      </c>
      <c r="I406" s="21" t="n"/>
      <c r="J406" s="21" t="n"/>
      <c r="K406" s="21" t="n"/>
      <c r="L406" s="21" t="n"/>
      <c r="M406" s="22" t="n"/>
      <c r="N406" s="21" t="n"/>
      <c r="O406" s="22" t="n"/>
      <c r="P406" s="23" t="n"/>
      <c r="Q406" s="21" t="inlineStr">
        <is>
          <t>THILF05316</t>
        </is>
      </c>
      <c r="R406" s="21" t="inlineStr">
        <is>
          <t>新北一</t>
        </is>
      </c>
      <c r="S406" s="21" t="inlineStr">
        <is>
          <t>吳宗鴻</t>
        </is>
      </c>
      <c r="T406" s="21" t="n">
        <v>1</v>
      </c>
      <c r="U406" s="21" t="inlineStr">
        <is>
          <t>已完工</t>
        </is>
      </c>
      <c r="V406" s="21" t="inlineStr">
        <is>
          <t>2025-04-09 15:56:49</t>
        </is>
      </c>
      <c r="W406" s="21" t="inlineStr">
        <is>
          <t>2025-04-09 15:00:00</t>
        </is>
      </c>
      <c r="X406" s="128" t="n">
        <v>45756.63888888889</v>
      </c>
      <c r="Y406" s="21" t="n"/>
      <c r="Z406" s="21" t="n">
        <v>0.3</v>
      </c>
      <c r="AA406" s="21" t="n"/>
      <c r="AB406" s="21" t="inlineStr">
        <is>
          <t>到場處理</t>
        </is>
      </c>
      <c r="AC406" s="23" t="inlineStr">
        <is>
          <t>PMQ2+EDC</t>
        </is>
      </c>
      <c r="AD406" s="21" t="inlineStr">
        <is>
          <t>O</t>
        </is>
      </c>
      <c r="AE406" s="21" t="n"/>
      <c r="AF406" s="21" t="n"/>
      <c r="AG406" s="21" t="n"/>
      <c r="AH406" s="21" t="n"/>
      <c r="AI406" s="21" t="n"/>
      <c r="AJ406" s="21" t="n"/>
      <c r="AK406" s="21" t="inlineStr">
        <is>
          <t>O</t>
        </is>
      </c>
      <c r="AL406" s="304">
        <f>DATEVALUE(TEXT(I406, "yyyy/mm/dd"))</f>
        <v/>
      </c>
      <c r="AM406" s="108">
        <f>DATEVALUE(TEXT(X406, "yyyy/mm/dd"))</f>
        <v/>
      </c>
    </row>
    <row r="407" ht="21.6" customHeight="1" s="127">
      <c r="A407" s="24" t="n">
        <v>38</v>
      </c>
      <c r="B407" s="24" t="inlineStr">
        <is>
          <t>服務</t>
        </is>
      </c>
      <c r="C407" s="24" t="n">
        <v>2025041254</v>
      </c>
      <c r="D407" s="24" t="n"/>
      <c r="E407" s="24" t="inlineStr">
        <is>
          <t xml:space="preserve"> eS-4528A 黑白複合機</t>
        </is>
      </c>
      <c r="F407" s="24" t="n">
        <v>4528</v>
      </c>
      <c r="G407" s="24" t="inlineStr">
        <is>
          <t>八里鐵塔店</t>
        </is>
      </c>
      <c r="H407" s="24" t="inlineStr">
        <is>
          <t>新北市八里區</t>
        </is>
      </c>
      <c r="I407" s="24" t="n"/>
      <c r="J407" s="24" t="n"/>
      <c r="K407" s="24" t="n"/>
      <c r="L407" s="24" t="n"/>
      <c r="M407" s="25" t="n"/>
      <c r="N407" s="24" t="n"/>
      <c r="O407" s="25" t="n"/>
      <c r="P407" s="26" t="n"/>
      <c r="Q407" s="24" t="inlineStr">
        <is>
          <t>THILF04528</t>
        </is>
      </c>
      <c r="R407" s="24" t="inlineStr">
        <is>
          <t>新北一</t>
        </is>
      </c>
      <c r="S407" s="24" t="inlineStr">
        <is>
          <t>吳宗鴻</t>
        </is>
      </c>
      <c r="T407" s="24" t="n">
        <v>1</v>
      </c>
      <c r="U407" s="24" t="inlineStr">
        <is>
          <t>已完工</t>
        </is>
      </c>
      <c r="V407" s="24" t="inlineStr">
        <is>
          <t>2025-04-10 11:10:07</t>
        </is>
      </c>
      <c r="W407" s="24" t="inlineStr">
        <is>
          <t>2025-04-10 10:52:00</t>
        </is>
      </c>
      <c r="X407" s="199" t="n">
        <v>45757.46319444444</v>
      </c>
      <c r="Y407" s="24" t="n"/>
      <c r="Z407" s="24" t="n">
        <v>0.3</v>
      </c>
      <c r="AA407" s="24" t="n"/>
      <c r="AB407" s="24" t="inlineStr">
        <is>
          <t>到場處理</t>
        </is>
      </c>
      <c r="AC407" s="26" t="inlineStr">
        <is>
          <t>PMQ2+EDC</t>
        </is>
      </c>
      <c r="AD407" s="24" t="inlineStr">
        <is>
          <t>O</t>
        </is>
      </c>
      <c r="AE407" s="24" t="n"/>
      <c r="AF407" s="24" t="n"/>
      <c r="AG407" s="24" t="n"/>
      <c r="AH407" s="24" t="n"/>
      <c r="AI407" s="24" t="n"/>
      <c r="AJ407" s="24" t="n"/>
      <c r="AK407" s="24" t="inlineStr">
        <is>
          <t>O</t>
        </is>
      </c>
      <c r="AL407" s="304">
        <f>DATEVALUE(TEXT(I407, "yyyy/mm/dd"))</f>
        <v/>
      </c>
      <c r="AM407" s="108">
        <f>DATEVALUE(TEXT(X407, "yyyy/mm/dd"))</f>
        <v/>
      </c>
    </row>
    <row r="408" ht="21.6" customHeight="1" s="127">
      <c r="A408" s="21" t="n">
        <v>39</v>
      </c>
      <c r="B408" s="21" t="inlineStr">
        <is>
          <t>服務</t>
        </is>
      </c>
      <c r="C408" s="21" t="n">
        <v>2025041278</v>
      </c>
      <c r="D408" s="21" t="n"/>
      <c r="E408" s="21" t="n"/>
      <c r="F408" s="21" t="n">
        <v>3851</v>
      </c>
      <c r="G408" s="21" t="inlineStr">
        <is>
          <t>北縣輔園店</t>
        </is>
      </c>
      <c r="H408" s="21" t="inlineStr">
        <is>
          <t>新北市新莊區</t>
        </is>
      </c>
      <c r="I408" s="21" t="n"/>
      <c r="J408" s="21" t="n"/>
      <c r="K408" s="21" t="n"/>
      <c r="L408" s="21" t="n"/>
      <c r="M408" s="22" t="n"/>
      <c r="N408" s="21" t="n"/>
      <c r="O408" s="22" t="n"/>
      <c r="P408" s="23" t="n"/>
      <c r="Q408" s="21" t="inlineStr">
        <is>
          <t>THILF03851</t>
        </is>
      </c>
      <c r="R408" s="21" t="inlineStr">
        <is>
          <t>新北一</t>
        </is>
      </c>
      <c r="S408" s="21" t="inlineStr">
        <is>
          <t>湯家瑋</t>
        </is>
      </c>
      <c r="T408" s="21" t="n">
        <v>1</v>
      </c>
      <c r="U408" s="21" t="inlineStr">
        <is>
          <t>已完工</t>
        </is>
      </c>
      <c r="V408" s="21" t="inlineStr">
        <is>
          <t>2025-04-10 11:52:36</t>
        </is>
      </c>
      <c r="W408" s="21" t="inlineStr">
        <is>
          <t>2025-04-10 11:00:00</t>
        </is>
      </c>
      <c r="X408" s="128" t="n">
        <v>45757.49652777778</v>
      </c>
      <c r="Y408" s="21" t="n"/>
      <c r="Z408" s="21" t="n">
        <v>0.9</v>
      </c>
      <c r="AA408" s="21" t="n"/>
      <c r="AB408" s="21" t="inlineStr">
        <is>
          <t>到場處理</t>
        </is>
      </c>
      <c r="AC408" s="23" t="inlineStr">
        <is>
          <t>PMQ2+EDC+STAR</t>
        </is>
      </c>
      <c r="AD408" s="21" t="inlineStr">
        <is>
          <t>O</t>
        </is>
      </c>
      <c r="AE408" s="21" t="n"/>
      <c r="AF408" s="21" t="n"/>
      <c r="AG408" s="21" t="n"/>
      <c r="AH408" s="21" t="n"/>
      <c r="AI408" s="21" t="n"/>
      <c r="AJ408" s="21" t="inlineStr">
        <is>
          <t>O</t>
        </is>
      </c>
      <c r="AK408" s="21" t="inlineStr">
        <is>
          <t>O</t>
        </is>
      </c>
      <c r="AL408" s="304">
        <f>DATEVALUE(TEXT(I408, "yyyy/mm/dd"))</f>
        <v/>
      </c>
      <c r="AM408" s="108">
        <f>DATEVALUE(TEXT(X408, "yyyy/mm/dd"))</f>
        <v/>
      </c>
    </row>
    <row r="409" ht="21.6" customHeight="1" s="127">
      <c r="A409" s="24" t="n">
        <v>40</v>
      </c>
      <c r="B409" s="24" t="inlineStr">
        <is>
          <t>服務</t>
        </is>
      </c>
      <c r="C409" s="24" t="n">
        <v>2025041281</v>
      </c>
      <c r="D409" s="24" t="n"/>
      <c r="E409" s="24" t="n"/>
      <c r="F409" s="24" t="n">
        <v>4259</v>
      </c>
      <c r="G409" s="24" t="inlineStr">
        <is>
          <t>八里水灣店</t>
        </is>
      </c>
      <c r="H409" s="24" t="inlineStr">
        <is>
          <t>新北市八里區</t>
        </is>
      </c>
      <c r="I409" s="24" t="n"/>
      <c r="J409" s="24" t="n"/>
      <c r="K409" s="24" t="n"/>
      <c r="L409" s="24" t="n"/>
      <c r="M409" s="25" t="n"/>
      <c r="N409" s="24" t="n"/>
      <c r="O409" s="25" t="n"/>
      <c r="P409" s="26" t="n"/>
      <c r="Q409" s="24" t="inlineStr">
        <is>
          <t>THILF04259</t>
        </is>
      </c>
      <c r="R409" s="24" t="inlineStr">
        <is>
          <t>新北一</t>
        </is>
      </c>
      <c r="S409" s="24" t="inlineStr">
        <is>
          <t>吳宗鴻</t>
        </is>
      </c>
      <c r="T409" s="24" t="n">
        <v>1</v>
      </c>
      <c r="U409" s="24" t="inlineStr">
        <is>
          <t>已完工</t>
        </is>
      </c>
      <c r="V409" s="24" t="inlineStr">
        <is>
          <t>2025-04-10 12:14:02</t>
        </is>
      </c>
      <c r="W409" s="24" t="inlineStr">
        <is>
          <t>2025-04-10 11:20:00</t>
        </is>
      </c>
      <c r="X409" s="199" t="n">
        <v>45757.50902777778</v>
      </c>
      <c r="Y409" s="24" t="n"/>
      <c r="Z409" s="24" t="n">
        <v>0.9</v>
      </c>
      <c r="AA409" s="24" t="n"/>
      <c r="AB409" s="24" t="inlineStr">
        <is>
          <t>到場處理</t>
        </is>
      </c>
      <c r="AC409" s="26" t="inlineStr">
        <is>
          <t>PMQ2+EDC+STAR</t>
        </is>
      </c>
      <c r="AD409" s="24" t="inlineStr">
        <is>
          <t>O</t>
        </is>
      </c>
      <c r="AE409" s="24" t="n"/>
      <c r="AF409" s="24" t="n"/>
      <c r="AG409" s="24" t="n"/>
      <c r="AH409" s="24" t="n"/>
      <c r="AI409" s="24" t="n"/>
      <c r="AJ409" s="24" t="inlineStr">
        <is>
          <t>O</t>
        </is>
      </c>
      <c r="AK409" s="24" t="inlineStr">
        <is>
          <t>O</t>
        </is>
      </c>
      <c r="AL409" s="304">
        <f>DATEVALUE(TEXT(I409, "yyyy/mm/dd"))</f>
        <v/>
      </c>
      <c r="AM409" s="108">
        <f>DATEVALUE(TEXT(X409, "yyyy/mm/dd"))</f>
        <v/>
      </c>
    </row>
    <row r="410" ht="21.6" customHeight="1" s="127">
      <c r="A410" s="21" t="n">
        <v>41</v>
      </c>
      <c r="B410" s="21" t="inlineStr">
        <is>
          <t>服務</t>
        </is>
      </c>
      <c r="C410" s="21" t="n">
        <v>2025041291</v>
      </c>
      <c r="D410" s="21" t="n"/>
      <c r="E410" s="21" t="n"/>
      <c r="F410" s="21" t="n">
        <v>2306</v>
      </c>
      <c r="G410" s="21" t="inlineStr">
        <is>
          <t>八里凱旋門</t>
        </is>
      </c>
      <c r="H410" s="21" t="inlineStr">
        <is>
          <t>新北市八里區</t>
        </is>
      </c>
      <c r="I410" s="21" t="n"/>
      <c r="J410" s="21" t="n"/>
      <c r="K410" s="21" t="n"/>
      <c r="L410" s="21" t="n"/>
      <c r="M410" s="22" t="n"/>
      <c r="N410" s="21" t="n"/>
      <c r="O410" s="22" t="n"/>
      <c r="P410" s="23" t="n"/>
      <c r="Q410" s="21" t="inlineStr">
        <is>
          <t>THILF02306</t>
        </is>
      </c>
      <c r="R410" s="21" t="inlineStr">
        <is>
          <t>新北一</t>
        </is>
      </c>
      <c r="S410" s="21" t="inlineStr">
        <is>
          <t>吳宗鴻</t>
        </is>
      </c>
      <c r="T410" s="21" t="n">
        <v>1</v>
      </c>
      <c r="U410" s="21" t="inlineStr">
        <is>
          <t>已完工</t>
        </is>
      </c>
      <c r="V410" s="21" t="inlineStr">
        <is>
          <t>2025-04-10 13:05:45</t>
        </is>
      </c>
      <c r="W410" s="21" t="inlineStr">
        <is>
          <t>2025-04-10 12:15:00</t>
        </is>
      </c>
      <c r="X410" s="128" t="n">
        <v>45757.54444444444</v>
      </c>
      <c r="Y410" s="21" t="n"/>
      <c r="Z410" s="21" t="n">
        <v>0.8</v>
      </c>
      <c r="AA410" s="21" t="n"/>
      <c r="AB410" s="21" t="inlineStr">
        <is>
          <t>到場處理</t>
        </is>
      </c>
      <c r="AC410" s="23" t="inlineStr">
        <is>
          <t>PMQ2+EDC+STAR</t>
        </is>
      </c>
      <c r="AD410" s="21" t="inlineStr">
        <is>
          <t>O</t>
        </is>
      </c>
      <c r="AE410" s="21" t="n"/>
      <c r="AF410" s="21" t="n"/>
      <c r="AG410" s="21" t="n"/>
      <c r="AH410" s="21" t="n"/>
      <c r="AI410" s="21" t="n"/>
      <c r="AJ410" s="21" t="inlineStr">
        <is>
          <t>O</t>
        </is>
      </c>
      <c r="AK410" s="21" t="inlineStr">
        <is>
          <t>O</t>
        </is>
      </c>
      <c r="AL410" s="304">
        <f>DATEVALUE(TEXT(I410, "yyyy/mm/dd"))</f>
        <v/>
      </c>
      <c r="AM410" s="108">
        <f>DATEVALUE(TEXT(X410, "yyyy/mm/dd"))</f>
        <v/>
      </c>
    </row>
    <row r="411" ht="21.6" customHeight="1" s="127">
      <c r="A411" s="24" t="n">
        <v>42</v>
      </c>
      <c r="B411" s="24" t="inlineStr">
        <is>
          <t>服務</t>
        </is>
      </c>
      <c r="C411" s="24" t="n">
        <v>2025041310</v>
      </c>
      <c r="D411" s="24" t="n"/>
      <c r="E411" s="24" t="n"/>
      <c r="F411" s="24" t="n">
        <v>4764</v>
      </c>
      <c r="G411" s="24" t="inlineStr">
        <is>
          <t>八里大船店</t>
        </is>
      </c>
      <c r="H411" s="24" t="inlineStr">
        <is>
          <t>新北市八里區</t>
        </is>
      </c>
      <c r="I411" s="24" t="n"/>
      <c r="J411" s="24" t="n"/>
      <c r="K411" s="24" t="n"/>
      <c r="L411" s="24" t="n"/>
      <c r="M411" s="25" t="n"/>
      <c r="N411" s="24" t="n"/>
      <c r="O411" s="25" t="n"/>
      <c r="P411" s="26" t="n"/>
      <c r="Q411" s="24" t="inlineStr">
        <is>
          <t>THILF04764</t>
        </is>
      </c>
      <c r="R411" s="24" t="inlineStr">
        <is>
          <t>新北一</t>
        </is>
      </c>
      <c r="S411" s="24" t="inlineStr">
        <is>
          <t>吳宗鴻</t>
        </is>
      </c>
      <c r="T411" s="24" t="n">
        <v>1</v>
      </c>
      <c r="U411" s="24" t="inlineStr">
        <is>
          <t>已完工</t>
        </is>
      </c>
      <c r="V411" s="24" t="inlineStr">
        <is>
          <t>2025-04-10 14:43:02</t>
        </is>
      </c>
      <c r="W411" s="24" t="inlineStr">
        <is>
          <t>2025-04-10 14:26:00</t>
        </is>
      </c>
      <c r="X411" s="199" t="n">
        <v>45757.61180555556</v>
      </c>
      <c r="Y411" s="24" t="n"/>
      <c r="Z411" s="24" t="n">
        <v>0.3</v>
      </c>
      <c r="AA411" s="24" t="n"/>
      <c r="AB411" s="24" t="inlineStr">
        <is>
          <t>到場處理</t>
        </is>
      </c>
      <c r="AC411" s="26" t="inlineStr">
        <is>
          <t>PMQ2+EDC</t>
        </is>
      </c>
      <c r="AD411" s="24" t="inlineStr">
        <is>
          <t>O</t>
        </is>
      </c>
      <c r="AE411" s="24" t="n"/>
      <c r="AF411" s="24" t="n"/>
      <c r="AG411" s="24" t="n"/>
      <c r="AH411" s="24" t="n"/>
      <c r="AI411" s="24" t="n"/>
      <c r="AJ411" s="24" t="n"/>
      <c r="AK411" s="24" t="inlineStr">
        <is>
          <t>O</t>
        </is>
      </c>
      <c r="AL411" s="304">
        <f>DATEVALUE(TEXT(I411, "yyyy/mm/dd"))</f>
        <v/>
      </c>
      <c r="AM411" s="108">
        <f>DATEVALUE(TEXT(X411, "yyyy/mm/dd"))</f>
        <v/>
      </c>
    </row>
    <row r="412" ht="21.6" customHeight="1" s="127">
      <c r="A412" s="21" t="n">
        <v>43</v>
      </c>
      <c r="B412" s="21" t="inlineStr">
        <is>
          <t>服務</t>
        </is>
      </c>
      <c r="C412" s="21" t="n">
        <v>2025041350</v>
      </c>
      <c r="D412" s="21" t="n"/>
      <c r="E412" s="21" t="n"/>
      <c r="F412" s="21" t="n">
        <v>2442</v>
      </c>
      <c r="G412" s="21" t="inlineStr">
        <is>
          <t>北縣商港店</t>
        </is>
      </c>
      <c r="H412" s="21" t="inlineStr">
        <is>
          <t>新北市八里區</t>
        </is>
      </c>
      <c r="I412" s="21" t="n"/>
      <c r="J412" s="21" t="n"/>
      <c r="K412" s="21" t="n"/>
      <c r="L412" s="21" t="n"/>
      <c r="M412" s="22" t="n"/>
      <c r="N412" s="21" t="n"/>
      <c r="O412" s="22" t="n"/>
      <c r="P412" s="23" t="n"/>
      <c r="Q412" s="21" t="inlineStr">
        <is>
          <t>THILF02442</t>
        </is>
      </c>
      <c r="R412" s="21" t="inlineStr">
        <is>
          <t>新北一</t>
        </is>
      </c>
      <c r="S412" s="21" t="inlineStr">
        <is>
          <t>吳宗鴻</t>
        </is>
      </c>
      <c r="T412" s="21" t="n">
        <v>1</v>
      </c>
      <c r="U412" s="21" t="inlineStr">
        <is>
          <t>已完工</t>
        </is>
      </c>
      <c r="V412" s="21" t="inlineStr">
        <is>
          <t>2025-04-10 15:53:59</t>
        </is>
      </c>
      <c r="W412" s="21" t="inlineStr">
        <is>
          <t>2025-04-10 15:00:00</t>
        </is>
      </c>
      <c r="X412" s="128" t="n">
        <v>45757.66180555556</v>
      </c>
      <c r="Y412" s="21" t="n"/>
      <c r="Z412" s="21" t="n">
        <v>0.9</v>
      </c>
      <c r="AA412" s="21" t="n"/>
      <c r="AB412" s="21" t="inlineStr">
        <is>
          <t>到場處理</t>
        </is>
      </c>
      <c r="AC412" s="23" t="inlineStr">
        <is>
          <t>PMQ2+EDC+STAR</t>
        </is>
      </c>
      <c r="AD412" s="21" t="inlineStr">
        <is>
          <t>O</t>
        </is>
      </c>
      <c r="AE412" s="21" t="n"/>
      <c r="AF412" s="21" t="n"/>
      <c r="AG412" s="21" t="n"/>
      <c r="AH412" s="21" t="n"/>
      <c r="AI412" s="21" t="n"/>
      <c r="AJ412" s="21" t="inlineStr">
        <is>
          <t>O</t>
        </is>
      </c>
      <c r="AK412" s="21" t="inlineStr">
        <is>
          <t>O</t>
        </is>
      </c>
      <c r="AL412" s="304">
        <f>DATEVALUE(TEXT(I412, "yyyy/mm/dd"))</f>
        <v/>
      </c>
      <c r="AM412" s="108">
        <f>DATEVALUE(TEXT(X412, "yyyy/mm/dd"))</f>
        <v/>
      </c>
    </row>
    <row r="413" ht="21.6" customHeight="1" s="127">
      <c r="A413" s="24" t="n">
        <v>44</v>
      </c>
      <c r="B413" s="24" t="inlineStr">
        <is>
          <t>服務</t>
        </is>
      </c>
      <c r="C413" s="24" t="n">
        <v>2025041364</v>
      </c>
      <c r="D413" s="24" t="n"/>
      <c r="E413" s="24" t="n"/>
      <c r="F413" s="24" t="n">
        <v>5074</v>
      </c>
      <c r="G413" s="24" t="inlineStr">
        <is>
          <t>八里福德新村</t>
        </is>
      </c>
      <c r="H413" s="24" t="inlineStr">
        <is>
          <t>新北市八里區</t>
        </is>
      </c>
      <c r="I413" s="24" t="n"/>
      <c r="J413" s="24" t="n"/>
      <c r="K413" s="24" t="n"/>
      <c r="L413" s="24" t="n"/>
      <c r="M413" s="25" t="n"/>
      <c r="N413" s="24" t="n"/>
      <c r="O413" s="25" t="n"/>
      <c r="P413" s="26" t="n"/>
      <c r="Q413" s="24" t="inlineStr">
        <is>
          <t>THILF05074</t>
        </is>
      </c>
      <c r="R413" s="24" t="inlineStr">
        <is>
          <t>新北一</t>
        </is>
      </c>
      <c r="S413" s="24" t="inlineStr">
        <is>
          <t>吳宗鴻</t>
        </is>
      </c>
      <c r="T413" s="24" t="n">
        <v>1</v>
      </c>
      <c r="U413" s="24" t="inlineStr">
        <is>
          <t>已完工</t>
        </is>
      </c>
      <c r="V413" s="24" t="inlineStr">
        <is>
          <t>2025-04-10 16:21:03</t>
        </is>
      </c>
      <c r="W413" s="24" t="inlineStr">
        <is>
          <t>2025-04-10 16:00:00</t>
        </is>
      </c>
      <c r="X413" s="199" t="n">
        <v>45757.68055555555</v>
      </c>
      <c r="Y413" s="24" t="n"/>
      <c r="Z413" s="24" t="n">
        <v>0.3</v>
      </c>
      <c r="AA413" s="24" t="n"/>
      <c r="AB413" s="24" t="inlineStr">
        <is>
          <t>到場處理</t>
        </is>
      </c>
      <c r="AC413" s="26" t="inlineStr">
        <is>
          <t>PMQ2+EDC</t>
        </is>
      </c>
      <c r="AD413" s="24" t="inlineStr">
        <is>
          <t>O</t>
        </is>
      </c>
      <c r="AE413" s="24" t="n"/>
      <c r="AF413" s="24" t="n"/>
      <c r="AG413" s="24" t="n"/>
      <c r="AH413" s="24" t="n"/>
      <c r="AI413" s="24" t="n"/>
      <c r="AJ413" s="24" t="n"/>
      <c r="AK413" s="24" t="inlineStr">
        <is>
          <t>O</t>
        </is>
      </c>
      <c r="AL413" s="304">
        <f>DATEVALUE(TEXT(I413, "yyyy/mm/dd"))</f>
        <v/>
      </c>
      <c r="AM413" s="108">
        <f>DATEVALUE(TEXT(X413, "yyyy/mm/dd"))</f>
        <v/>
      </c>
    </row>
    <row r="414" ht="21.6" customHeight="1" s="127">
      <c r="A414" s="21" t="n">
        <v>45</v>
      </c>
      <c r="B414" s="21" t="inlineStr">
        <is>
          <t>維修</t>
        </is>
      </c>
      <c r="C414" s="21" t="n">
        <v>2025041378</v>
      </c>
      <c r="D414" s="21" t="inlineStr">
        <is>
          <t>E3752114041001</t>
        </is>
      </c>
      <c r="E414" s="21" t="inlineStr">
        <is>
          <t>一般件</t>
        </is>
      </c>
      <c r="F414" s="21" t="n">
        <v>3752</v>
      </c>
      <c r="G414" s="21" t="inlineStr">
        <is>
          <t>板橋豫章店</t>
        </is>
      </c>
      <c r="H414" s="21" t="inlineStr">
        <is>
          <t>新北市板橋區</t>
        </is>
      </c>
      <c r="I414" s="21" t="inlineStr">
        <is>
          <t>2025-04-10 15:41:18</t>
        </is>
      </c>
      <c r="J414" s="21" t="inlineStr">
        <is>
          <t>星期四</t>
        </is>
      </c>
      <c r="K414" s="21" t="inlineStr">
        <is>
          <t>下午</t>
        </is>
      </c>
      <c r="L414" s="21" t="inlineStr">
        <is>
          <t>HLL6</t>
        </is>
      </c>
      <c r="M414" s="22" t="inlineStr">
        <is>
          <t>HL-LIFE-ET IC晶片讀卡機</t>
        </is>
      </c>
      <c r="N414" s="21" t="inlineStr">
        <is>
          <t>L601</t>
        </is>
      </c>
      <c r="O414" s="22" t="inlineStr">
        <is>
          <t>讀卡異常或無反應</t>
        </is>
      </c>
      <c r="P414" s="23" t="inlineStr">
        <is>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is>
      </c>
      <c r="Q414" s="21" t="inlineStr">
        <is>
          <t>THILF03752</t>
        </is>
      </c>
      <c r="R414" s="21" t="inlineStr">
        <is>
          <t>新北一</t>
        </is>
      </c>
      <c r="S414" s="21" t="inlineStr">
        <is>
          <t>狄澤洋</t>
        </is>
      </c>
      <c r="T414" s="21" t="n">
        <v>1</v>
      </c>
      <c r="U414" s="21" t="inlineStr">
        <is>
          <t>已完工</t>
        </is>
      </c>
      <c r="V414" s="21" t="inlineStr">
        <is>
          <t>2025-04-10 16:40:05</t>
        </is>
      </c>
      <c r="W414" s="21" t="inlineStr">
        <is>
          <t>2025-04-11 14:40:00</t>
        </is>
      </c>
      <c r="X414" s="128" t="n">
        <v>45758.64583333334</v>
      </c>
      <c r="Y414" s="21" t="inlineStr">
        <is>
          <t>2025-04-11 20:40:00</t>
        </is>
      </c>
      <c r="Z414" s="21" t="n">
        <v>0.8</v>
      </c>
      <c r="AA414" s="21" t="n"/>
      <c r="AB414" s="21" t="inlineStr">
        <is>
          <t>到場處理</t>
        </is>
      </c>
      <c r="AC414" s="23" t="inlineStr">
        <is>
          <t>更換IC 讀卡機</t>
        </is>
      </c>
      <c r="AD414" s="21" t="n"/>
      <c r="AE414" s="21" t="n"/>
      <c r="AF414" s="21" t="n"/>
      <c r="AG414" s="21" t="n"/>
      <c r="AH414" s="21" t="n"/>
      <c r="AI414" s="21" t="n"/>
      <c r="AJ414" s="21" t="n"/>
      <c r="AK414" s="21" t="inlineStr">
        <is>
          <t>O</t>
        </is>
      </c>
      <c r="AL414" s="304">
        <f>DATEVALUE(TEXT(I414, "yyyy/mm/dd"))</f>
        <v/>
      </c>
      <c r="AM414" s="108">
        <f>DATEVALUE(TEXT(X414, "yyyy/mm/dd"))</f>
        <v/>
      </c>
    </row>
    <row r="415" ht="21.6" customHeight="1" s="127">
      <c r="A415" s="24" t="n">
        <v>46</v>
      </c>
      <c r="B415" s="24" t="inlineStr">
        <is>
          <t>服務</t>
        </is>
      </c>
      <c r="C415" s="24" t="n">
        <v>2025041383</v>
      </c>
      <c r="D415" s="24" t="n"/>
      <c r="E415" s="24" t="n"/>
      <c r="F415" s="24" t="n">
        <v>4243</v>
      </c>
      <c r="G415" s="24" t="inlineStr">
        <is>
          <t>八里聖心店</t>
        </is>
      </c>
      <c r="H415" s="24" t="inlineStr">
        <is>
          <t>新北市八里區</t>
        </is>
      </c>
      <c r="I415" s="24" t="n"/>
      <c r="J415" s="24" t="n"/>
      <c r="K415" s="24" t="n"/>
      <c r="L415" s="24" t="n"/>
      <c r="M415" s="25" t="n"/>
      <c r="N415" s="24" t="n"/>
      <c r="O415" s="25" t="n"/>
      <c r="P415" s="26" t="n"/>
      <c r="Q415" s="24" t="inlineStr">
        <is>
          <t>THILF04243</t>
        </is>
      </c>
      <c r="R415" s="24" t="inlineStr">
        <is>
          <t>新北一</t>
        </is>
      </c>
      <c r="S415" s="24" t="inlineStr">
        <is>
          <t>吳宗鴻</t>
        </is>
      </c>
      <c r="T415" s="24" t="n">
        <v>1</v>
      </c>
      <c r="U415" s="24" t="inlineStr">
        <is>
          <t>已完工</t>
        </is>
      </c>
      <c r="V415" s="24" t="inlineStr">
        <is>
          <t>2025-04-10 17:28:59</t>
        </is>
      </c>
      <c r="W415" s="24" t="inlineStr">
        <is>
          <t>2025-04-10 16:35:00</t>
        </is>
      </c>
      <c r="X415" s="199" t="n">
        <v>45757.72777777778</v>
      </c>
      <c r="Y415" s="24" t="n"/>
      <c r="Z415" s="24" t="n">
        <v>0.9</v>
      </c>
      <c r="AA415" s="24" t="n"/>
      <c r="AB415" s="24" t="inlineStr">
        <is>
          <t>到場處理</t>
        </is>
      </c>
      <c r="AC415" s="26" t="inlineStr">
        <is>
          <t>PMQ2+EDC+STAR</t>
        </is>
      </c>
      <c r="AD415" s="24" t="inlineStr">
        <is>
          <t>O</t>
        </is>
      </c>
      <c r="AE415" s="24" t="n"/>
      <c r="AF415" s="24" t="n"/>
      <c r="AG415" s="24" t="n"/>
      <c r="AH415" s="24" t="n"/>
      <c r="AI415" s="24" t="n"/>
      <c r="AJ415" s="24" t="inlineStr">
        <is>
          <t>O</t>
        </is>
      </c>
      <c r="AK415" s="24" t="inlineStr">
        <is>
          <t>O</t>
        </is>
      </c>
      <c r="AL415" s="304">
        <f>DATEVALUE(TEXT(I415, "yyyy/mm/dd"))</f>
        <v/>
      </c>
      <c r="AM415" s="108">
        <f>DATEVALUE(TEXT(X415, "yyyy/mm/dd"))</f>
        <v/>
      </c>
    </row>
    <row r="416" ht="21.6" customHeight="1" s="127">
      <c r="A416" s="21" t="n">
        <v>47</v>
      </c>
      <c r="B416" s="21" t="inlineStr">
        <is>
          <t>服務</t>
        </is>
      </c>
      <c r="C416" s="21" t="n">
        <v>2025041385</v>
      </c>
      <c r="D416" s="21" t="n"/>
      <c r="E416" s="21" t="n"/>
      <c r="F416" s="21" t="n">
        <v>3458</v>
      </c>
      <c r="G416" s="21" t="inlineStr">
        <is>
          <t>八里龍米店</t>
        </is>
      </c>
      <c r="H416" s="21" t="inlineStr">
        <is>
          <t>新北市八里區</t>
        </is>
      </c>
      <c r="I416" s="21" t="n"/>
      <c r="J416" s="21" t="n"/>
      <c r="K416" s="21" t="n"/>
      <c r="L416" s="21" t="n"/>
      <c r="M416" s="22" t="n"/>
      <c r="N416" s="21" t="n"/>
      <c r="O416" s="22" t="n"/>
      <c r="P416" s="23" t="n"/>
      <c r="Q416" s="21" t="inlineStr">
        <is>
          <t>THILF03458</t>
        </is>
      </c>
      <c r="R416" s="21" t="inlineStr">
        <is>
          <t>新北一</t>
        </is>
      </c>
      <c r="S416" s="21" t="inlineStr">
        <is>
          <t>吳宗鴻</t>
        </is>
      </c>
      <c r="T416" s="21" t="n">
        <v>1</v>
      </c>
      <c r="U416" s="21" t="inlineStr">
        <is>
          <t>已完工</t>
        </is>
      </c>
      <c r="V416" s="21" t="inlineStr">
        <is>
          <t>2025-04-10 18:06:27</t>
        </is>
      </c>
      <c r="W416" s="21" t="inlineStr">
        <is>
          <t>2025-04-10 17:30:00</t>
        </is>
      </c>
      <c r="X416" s="128" t="n">
        <v>45757.75416666667</v>
      </c>
      <c r="Y416" s="21" t="n"/>
      <c r="Z416" s="21" t="n">
        <v>0.6</v>
      </c>
      <c r="AA416" s="21" t="n"/>
      <c r="AB416" s="21" t="inlineStr">
        <is>
          <t>到場處理</t>
        </is>
      </c>
      <c r="AC416" s="23" t="inlineStr">
        <is>
          <t>PMQ2+EDC+STAR</t>
        </is>
      </c>
      <c r="AD416" s="21" t="inlineStr">
        <is>
          <t>O</t>
        </is>
      </c>
      <c r="AE416" s="21" t="n"/>
      <c r="AF416" s="21" t="n"/>
      <c r="AG416" s="21" t="n"/>
      <c r="AH416" s="21" t="n"/>
      <c r="AI416" s="21" t="n"/>
      <c r="AJ416" s="21" t="inlineStr">
        <is>
          <t>O</t>
        </is>
      </c>
      <c r="AK416" s="21" t="inlineStr">
        <is>
          <t>O</t>
        </is>
      </c>
      <c r="AL416" s="304">
        <f>DATEVALUE(TEXT(I416, "yyyy/mm/dd"))</f>
        <v/>
      </c>
      <c r="AM416" s="108">
        <f>DATEVALUE(TEXT(X416, "yyyy/mm/dd"))</f>
        <v/>
      </c>
    </row>
    <row r="417" ht="21.6" customHeight="1" s="127">
      <c r="A417" s="24" t="n">
        <v>48</v>
      </c>
      <c r="B417" s="24" t="inlineStr">
        <is>
          <t>服務</t>
        </is>
      </c>
      <c r="C417" s="24" t="n">
        <v>2025041432</v>
      </c>
      <c r="D417" s="24" t="n"/>
      <c r="E417" s="24" t="n"/>
      <c r="F417" s="24" t="n">
        <v>4656</v>
      </c>
      <c r="G417" s="24" t="inlineStr">
        <is>
          <t>泰山新民店</t>
        </is>
      </c>
      <c r="H417" s="24" t="inlineStr">
        <is>
          <t>新北市泰山區</t>
        </is>
      </c>
      <c r="I417" s="24" t="n"/>
      <c r="J417" s="24" t="n"/>
      <c r="K417" s="24" t="n"/>
      <c r="L417" s="24" t="n"/>
      <c r="M417" s="25" t="n"/>
      <c r="N417" s="24" t="n"/>
      <c r="O417" s="25" t="n"/>
      <c r="P417" s="26" t="n"/>
      <c r="Q417" s="24" t="inlineStr">
        <is>
          <t>THILF04656</t>
        </is>
      </c>
      <c r="R417" s="24" t="inlineStr">
        <is>
          <t>新北一</t>
        </is>
      </c>
      <c r="S417" s="24" t="inlineStr">
        <is>
          <t>湯家瑋</t>
        </is>
      </c>
      <c r="T417" s="24" t="n">
        <v>1</v>
      </c>
      <c r="U417" s="24" t="inlineStr">
        <is>
          <t>已完工</t>
        </is>
      </c>
      <c r="V417" s="24" t="inlineStr">
        <is>
          <t>2025-04-11 10:45:50</t>
        </is>
      </c>
      <c r="W417" s="24" t="inlineStr">
        <is>
          <t>2025-04-11 10:00:00</t>
        </is>
      </c>
      <c r="X417" s="199" t="n">
        <v>45758.45138888889</v>
      </c>
      <c r="Y417" s="24" t="n"/>
      <c r="Z417" s="24" t="n">
        <v>0.8</v>
      </c>
      <c r="AA417" s="24" t="n"/>
      <c r="AB417" s="24" t="inlineStr">
        <is>
          <t>到場處理</t>
        </is>
      </c>
      <c r="AC417" s="26" t="inlineStr">
        <is>
          <t>PMQ2+EDC+STAR</t>
        </is>
      </c>
      <c r="AD417" s="24" t="inlineStr">
        <is>
          <t>O</t>
        </is>
      </c>
      <c r="AE417" s="24" t="n"/>
      <c r="AF417" s="24" t="n"/>
      <c r="AG417" s="24" t="n"/>
      <c r="AH417" s="24" t="n"/>
      <c r="AI417" s="24" t="n"/>
      <c r="AJ417" s="24" t="inlineStr">
        <is>
          <t>O</t>
        </is>
      </c>
      <c r="AK417" s="24" t="n"/>
      <c r="AL417" s="304">
        <f>DATEVALUE(TEXT(I417, "yyyy/mm/dd"))</f>
        <v/>
      </c>
      <c r="AM417" s="108">
        <f>DATEVALUE(TEXT(X417, "yyyy/mm/dd"))</f>
        <v/>
      </c>
    </row>
    <row r="418" ht="21.6" customHeight="1" s="127">
      <c r="A418" s="21" t="n">
        <v>49</v>
      </c>
      <c r="B418" s="21" t="inlineStr">
        <is>
          <t>服務</t>
        </is>
      </c>
      <c r="C418" s="21" t="n">
        <v>2025041452</v>
      </c>
      <c r="D418" s="21" t="n"/>
      <c r="E418" s="21" t="n"/>
      <c r="F418" s="21" t="n">
        <v>3606</v>
      </c>
      <c r="G418" s="21" t="inlineStr">
        <is>
          <t>北縣泰富店</t>
        </is>
      </c>
      <c r="H418" s="21" t="inlineStr">
        <is>
          <t>新北市泰山區</t>
        </is>
      </c>
      <c r="I418" s="21" t="n"/>
      <c r="J418" s="21" t="n"/>
      <c r="K418" s="21" t="n"/>
      <c r="L418" s="21" t="n"/>
      <c r="M418" s="22" t="n"/>
      <c r="N418" s="21" t="n"/>
      <c r="O418" s="22" t="n"/>
      <c r="P418" s="23" t="n"/>
      <c r="Q418" s="21" t="inlineStr">
        <is>
          <t>THILF03606</t>
        </is>
      </c>
      <c r="R418" s="21" t="inlineStr">
        <is>
          <t>新北一</t>
        </is>
      </c>
      <c r="S418" s="21" t="inlineStr">
        <is>
          <t>湯家瑋</t>
        </is>
      </c>
      <c r="T418" s="21" t="n">
        <v>1</v>
      </c>
      <c r="U418" s="21" t="inlineStr">
        <is>
          <t>已完工</t>
        </is>
      </c>
      <c r="V418" s="21" t="inlineStr">
        <is>
          <t>2025-04-11 11:45:16</t>
        </is>
      </c>
      <c r="W418" s="21" t="inlineStr">
        <is>
          <t>2025-04-11 11:00:00</t>
        </is>
      </c>
      <c r="X418" s="128" t="n">
        <v>45758.49305555555</v>
      </c>
      <c r="Y418" s="21" t="n"/>
      <c r="Z418" s="21" t="n">
        <v>0.8</v>
      </c>
      <c r="AA418" s="21" t="n"/>
      <c r="AB418" s="21" t="inlineStr">
        <is>
          <t>到場處理</t>
        </is>
      </c>
      <c r="AC418" s="23" t="inlineStr">
        <is>
          <t>PMQ2+EDC+STAR</t>
        </is>
      </c>
      <c r="AD418" s="21" t="inlineStr">
        <is>
          <t>O</t>
        </is>
      </c>
      <c r="AE418" s="21" t="n"/>
      <c r="AF418" s="21" t="n"/>
      <c r="AG418" s="21" t="n"/>
      <c r="AH418" s="21" t="n"/>
      <c r="AI418" s="21" t="n"/>
      <c r="AJ418" s="21" t="inlineStr">
        <is>
          <t>O</t>
        </is>
      </c>
      <c r="AK418" s="21" t="inlineStr">
        <is>
          <t>O</t>
        </is>
      </c>
      <c r="AL418" s="304">
        <f>DATEVALUE(TEXT(I418, "yyyy/mm/dd"))</f>
        <v/>
      </c>
      <c r="AM418" s="108">
        <f>DATEVALUE(TEXT(X418, "yyyy/mm/dd"))</f>
        <v/>
      </c>
    </row>
    <row r="419" ht="21.6" customHeight="1" s="127">
      <c r="A419" s="24" t="n">
        <v>50</v>
      </c>
      <c r="B419" s="24" t="inlineStr">
        <is>
          <t>服務</t>
        </is>
      </c>
      <c r="C419" s="24" t="n">
        <v>2025041455</v>
      </c>
      <c r="D419" s="24" t="n"/>
      <c r="E419" s="24" t="n"/>
      <c r="F419" s="24" t="inlineStr">
        <is>
          <t>D024</t>
        </is>
      </c>
      <c r="G419" s="24" t="inlineStr">
        <is>
          <t>三重三民店</t>
        </is>
      </c>
      <c r="H419" s="24" t="inlineStr">
        <is>
          <t>新北市三重區</t>
        </is>
      </c>
      <c r="I419" s="24" t="n"/>
      <c r="J419" s="24" t="n"/>
      <c r="K419" s="24" t="n"/>
      <c r="L419" s="24" t="n"/>
      <c r="M419" s="25" t="n"/>
      <c r="N419" s="24" t="n"/>
      <c r="O419" s="25" t="n"/>
      <c r="P419" s="26" t="n"/>
      <c r="Q419" s="24" t="inlineStr">
        <is>
          <t>THILF0D024</t>
        </is>
      </c>
      <c r="R419" s="24" t="inlineStr">
        <is>
          <t>新北一</t>
        </is>
      </c>
      <c r="S419" s="24" t="inlineStr">
        <is>
          <t>吳宗鴻</t>
        </is>
      </c>
      <c r="T419" s="24" t="n">
        <v>1</v>
      </c>
      <c r="U419" s="24" t="inlineStr">
        <is>
          <t>已完工</t>
        </is>
      </c>
      <c r="V419" s="24" t="inlineStr">
        <is>
          <t>2025-04-11 12:05:02</t>
        </is>
      </c>
      <c r="W419" s="24" t="inlineStr">
        <is>
          <t>2025-04-11 11:00:00</t>
        </is>
      </c>
      <c r="X419" s="199" t="n">
        <v>45758.50208333333</v>
      </c>
      <c r="Y419" s="24" t="n"/>
      <c r="Z419" s="24" t="n">
        <v>1.1</v>
      </c>
      <c r="AA419" s="24" t="n"/>
      <c r="AB419" s="24" t="inlineStr">
        <is>
          <t>到場處理</t>
        </is>
      </c>
      <c r="AC419" s="26" t="inlineStr">
        <is>
          <t>PMQ2+EDC+STAR</t>
        </is>
      </c>
      <c r="AD419" s="24" t="inlineStr">
        <is>
          <t>O</t>
        </is>
      </c>
      <c r="AE419" s="24" t="n"/>
      <c r="AF419" s="24" t="n"/>
      <c r="AG419" s="24" t="n"/>
      <c r="AH419" s="24" t="n"/>
      <c r="AI419" s="24" t="n"/>
      <c r="AJ419" s="24" t="inlineStr">
        <is>
          <t>O</t>
        </is>
      </c>
      <c r="AK419" s="24" t="inlineStr">
        <is>
          <t>O</t>
        </is>
      </c>
      <c r="AL419" s="304">
        <f>DATEVALUE(TEXT(I419, "yyyy/mm/dd"))</f>
        <v/>
      </c>
      <c r="AM419" s="108">
        <f>DATEVALUE(TEXT(X419, "yyyy/mm/dd"))</f>
        <v/>
      </c>
    </row>
    <row r="420" ht="21.6" customHeight="1" s="127">
      <c r="A420" s="21" t="n">
        <v>51</v>
      </c>
      <c r="B420" s="21" t="inlineStr">
        <is>
          <t>服務</t>
        </is>
      </c>
      <c r="C420" s="21" t="n">
        <v>2025041481</v>
      </c>
      <c r="D420" s="21" t="n"/>
      <c r="E420" s="21" t="n"/>
      <c r="F420" s="21" t="n">
        <v>3676</v>
      </c>
      <c r="G420" s="21" t="inlineStr">
        <is>
          <t>三重田心店</t>
        </is>
      </c>
      <c r="H420" s="21" t="inlineStr">
        <is>
          <t>新北市三重區</t>
        </is>
      </c>
      <c r="I420" s="21" t="n"/>
      <c r="J420" s="21" t="n"/>
      <c r="K420" s="21" t="n"/>
      <c r="L420" s="21" t="n"/>
      <c r="M420" s="22" t="n"/>
      <c r="N420" s="21" t="n"/>
      <c r="O420" s="22" t="n"/>
      <c r="P420" s="23" t="n"/>
      <c r="Q420" s="21" t="inlineStr">
        <is>
          <t>THILF03676</t>
        </is>
      </c>
      <c r="R420" s="21" t="inlineStr">
        <is>
          <t>新北一</t>
        </is>
      </c>
      <c r="S420" s="21" t="inlineStr">
        <is>
          <t>吳宗鴻</t>
        </is>
      </c>
      <c r="T420" s="21" t="n">
        <v>1</v>
      </c>
      <c r="U420" s="21" t="inlineStr">
        <is>
          <t>已完工</t>
        </is>
      </c>
      <c r="V420" s="21" t="inlineStr">
        <is>
          <t>2025-04-11 13:10:47</t>
        </is>
      </c>
      <c r="W420" s="21" t="inlineStr">
        <is>
          <t>2025-04-11 12:10:00</t>
        </is>
      </c>
      <c r="X420" s="128" t="n">
        <v>45758.54861111111</v>
      </c>
      <c r="Y420" s="21" t="n"/>
      <c r="Z420" s="21" t="n">
        <v>1</v>
      </c>
      <c r="AA420" s="21" t="n"/>
      <c r="AB420" s="21" t="inlineStr">
        <is>
          <t>到場處理</t>
        </is>
      </c>
      <c r="AC420" s="23" t="inlineStr">
        <is>
          <t>PMQ2+EDC+STAR</t>
        </is>
      </c>
      <c r="AD420" s="21" t="inlineStr">
        <is>
          <t>O</t>
        </is>
      </c>
      <c r="AE420" s="21" t="n"/>
      <c r="AF420" s="21" t="n"/>
      <c r="AG420" s="21" t="n"/>
      <c r="AH420" s="21" t="n"/>
      <c r="AI420" s="21" t="n"/>
      <c r="AJ420" s="21" t="inlineStr">
        <is>
          <t>O</t>
        </is>
      </c>
      <c r="AK420" s="21" t="inlineStr">
        <is>
          <t>O</t>
        </is>
      </c>
      <c r="AL420" s="304">
        <f>DATEVALUE(TEXT(I420, "yyyy/mm/dd"))</f>
        <v/>
      </c>
      <c r="AM420" s="108">
        <f>DATEVALUE(TEXT(X420, "yyyy/mm/dd"))</f>
        <v/>
      </c>
    </row>
    <row r="421" ht="21.6" customHeight="1" s="127">
      <c r="A421" s="24" t="n">
        <v>52</v>
      </c>
      <c r="B421" s="24" t="inlineStr">
        <is>
          <t>服務</t>
        </is>
      </c>
      <c r="C421" s="24" t="n">
        <v>2025041533</v>
      </c>
      <c r="D421" s="24" t="n"/>
      <c r="E421" s="24" t="n"/>
      <c r="F421" s="24" t="n">
        <v>3752</v>
      </c>
      <c r="G421" s="24" t="inlineStr">
        <is>
          <t>板橋豫章店</t>
        </is>
      </c>
      <c r="H421" s="24" t="inlineStr">
        <is>
          <t>新北市板橋區</t>
        </is>
      </c>
      <c r="I421" s="24" t="n"/>
      <c r="J421" s="24" t="n"/>
      <c r="K421" s="24" t="n"/>
      <c r="L421" s="24" t="n"/>
      <c r="M421" s="25" t="n"/>
      <c r="N421" s="24" t="n"/>
      <c r="O421" s="25" t="n"/>
      <c r="P421" s="26" t="n"/>
      <c r="Q421" s="24" t="inlineStr">
        <is>
          <t>THILF03752</t>
        </is>
      </c>
      <c r="R421" s="24" t="inlineStr">
        <is>
          <t>新北一</t>
        </is>
      </c>
      <c r="S421" s="24" t="inlineStr">
        <is>
          <t>狄澤洋</t>
        </is>
      </c>
      <c r="T421" s="24" t="n">
        <v>1</v>
      </c>
      <c r="U421" s="24" t="inlineStr">
        <is>
          <t>已完工</t>
        </is>
      </c>
      <c r="V421" s="24" t="inlineStr">
        <is>
          <t>2025-04-11 15:30:27</t>
        </is>
      </c>
      <c r="W421" s="24" t="inlineStr">
        <is>
          <t>2025-04-11 14:40:00</t>
        </is>
      </c>
      <c r="X421" s="199" t="n">
        <v>45758.64583333334</v>
      </c>
      <c r="Y421" s="24" t="n"/>
      <c r="Z421" s="24" t="n">
        <v>0.8</v>
      </c>
      <c r="AA421" s="24" t="n"/>
      <c r="AB421" s="24" t="inlineStr">
        <is>
          <t>到場處理</t>
        </is>
      </c>
      <c r="AC421" s="26" t="inlineStr">
        <is>
          <t>PMQ2+EDC+STAR</t>
        </is>
      </c>
      <c r="AD421" s="24" t="inlineStr">
        <is>
          <t>O</t>
        </is>
      </c>
      <c r="AE421" s="24" t="n"/>
      <c r="AF421" s="24" t="n"/>
      <c r="AG421" s="24" t="n"/>
      <c r="AH421" s="24" t="n"/>
      <c r="AI421" s="24" t="n"/>
      <c r="AJ421" s="24" t="inlineStr">
        <is>
          <t>O</t>
        </is>
      </c>
      <c r="AK421" s="24" t="inlineStr">
        <is>
          <t>O</t>
        </is>
      </c>
      <c r="AL421" s="304">
        <f>DATEVALUE(TEXT(I421, "yyyy/mm/dd"))</f>
        <v/>
      </c>
      <c r="AM421" s="108">
        <f>DATEVALUE(TEXT(X421, "yyyy/mm/dd"))</f>
        <v/>
      </c>
    </row>
    <row r="422" ht="21.6" customHeight="1" s="127">
      <c r="A422" s="21" t="n">
        <v>53</v>
      </c>
      <c r="B422" s="21" t="inlineStr">
        <is>
          <t>服務</t>
        </is>
      </c>
      <c r="C422" s="21" t="n">
        <v>2025041547</v>
      </c>
      <c r="D422" s="21" t="n"/>
      <c r="E422" s="21" t="n"/>
      <c r="F422" s="21" t="n">
        <v>3977</v>
      </c>
      <c r="G422" s="21" t="inlineStr">
        <is>
          <t>板橋玉川店</t>
        </is>
      </c>
      <c r="H422" s="21" t="inlineStr">
        <is>
          <t>新北市板橋區</t>
        </is>
      </c>
      <c r="I422" s="21" t="n"/>
      <c r="J422" s="21" t="n"/>
      <c r="K422" s="21" t="n"/>
      <c r="L422" s="21" t="n"/>
      <c r="M422" s="22" t="n"/>
      <c r="N422" s="21" t="n"/>
      <c r="O422" s="22" t="n"/>
      <c r="P422" s="23" t="n"/>
      <c r="Q422" s="21" t="inlineStr">
        <is>
          <t>THILF03977</t>
        </is>
      </c>
      <c r="R422" s="21" t="inlineStr">
        <is>
          <t>新北一</t>
        </is>
      </c>
      <c r="S422" s="21" t="inlineStr">
        <is>
          <t>狄澤洋</t>
        </is>
      </c>
      <c r="T422" s="21" t="n">
        <v>1</v>
      </c>
      <c r="U422" s="21" t="inlineStr">
        <is>
          <t>已完工</t>
        </is>
      </c>
      <c r="V422" s="21" t="inlineStr">
        <is>
          <t>2025-04-11 15:51:22</t>
        </is>
      </c>
      <c r="W422" s="21" t="inlineStr">
        <is>
          <t>2025-04-11 15:34:00</t>
        </is>
      </c>
      <c r="X422" s="128" t="n">
        <v>45758.65972222222</v>
      </c>
      <c r="Y422" s="21" t="n"/>
      <c r="Z422" s="21" t="n">
        <v>0.3</v>
      </c>
      <c r="AA422" s="21" t="n"/>
      <c r="AB422" s="21" t="inlineStr">
        <is>
          <t>到場處理</t>
        </is>
      </c>
      <c r="AC422" s="23" t="inlineStr">
        <is>
          <t>PMQ2+EDC</t>
        </is>
      </c>
      <c r="AD422" s="21" t="inlineStr">
        <is>
          <t>O</t>
        </is>
      </c>
      <c r="AE422" s="21" t="n"/>
      <c r="AF422" s="21" t="n"/>
      <c r="AG422" s="21" t="n"/>
      <c r="AH422" s="21" t="n"/>
      <c r="AI422" s="21" t="n"/>
      <c r="AJ422" s="21" t="inlineStr">
        <is>
          <t>O</t>
        </is>
      </c>
      <c r="AK422" s="21" t="inlineStr">
        <is>
          <t>O</t>
        </is>
      </c>
      <c r="AL422" s="304">
        <f>DATEVALUE(TEXT(I422, "yyyy/mm/dd"))</f>
        <v/>
      </c>
      <c r="AM422" s="108">
        <f>DATEVALUE(TEXT(X422, "yyyy/mm/dd"))</f>
        <v/>
      </c>
    </row>
    <row r="423" ht="21.6" customHeight="1" s="127">
      <c r="A423" s="24" t="n">
        <v>54</v>
      </c>
      <c r="B423" s="24" t="inlineStr">
        <is>
          <t>維修</t>
        </is>
      </c>
      <c r="C423" s="24" t="n">
        <v>2025041603</v>
      </c>
      <c r="D423" s="24" t="inlineStr">
        <is>
          <t>E5003114041301</t>
        </is>
      </c>
      <c r="E423" s="24" t="inlineStr">
        <is>
          <t>一般件</t>
        </is>
      </c>
      <c r="F423" s="24" t="n">
        <v>5003</v>
      </c>
      <c r="G423" s="24" t="inlineStr">
        <is>
          <t>五股更寮店</t>
        </is>
      </c>
      <c r="H423" s="24" t="inlineStr">
        <is>
          <t>新北市五股區</t>
        </is>
      </c>
      <c r="I423" s="24" t="inlineStr">
        <is>
          <t>2025-04-13 16:02:03</t>
        </is>
      </c>
      <c r="J423" s="24" t="inlineStr">
        <is>
          <t>星期日</t>
        </is>
      </c>
      <c r="K423" s="24" t="inlineStr">
        <is>
          <t>下午</t>
        </is>
      </c>
      <c r="L423" s="24" t="inlineStr">
        <is>
          <t>HLD3</t>
        </is>
      </c>
      <c r="M423" s="25" t="inlineStr">
        <is>
          <t>HL-熱感發票機</t>
        </is>
      </c>
      <c r="N423" s="24" t="inlineStr">
        <is>
          <t>D302</t>
        </is>
      </c>
      <c r="O423" s="25" t="inlineStr">
        <is>
          <t>發票印字不清</t>
        </is>
      </c>
      <c r="P423" s="26" t="inlineStr">
        <is>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is>
      </c>
      <c r="Q423" s="24" t="inlineStr">
        <is>
          <t>THILF05003</t>
        </is>
      </c>
      <c r="R423" s="24" t="inlineStr">
        <is>
          <t>新北一</t>
        </is>
      </c>
      <c r="S423" s="24" t="inlineStr">
        <is>
          <t>湯家瑋</t>
        </is>
      </c>
      <c r="T423" s="24" t="n">
        <v>1</v>
      </c>
      <c r="U423" s="24" t="inlineStr">
        <is>
          <t>已完工</t>
        </is>
      </c>
      <c r="V423" s="24" t="inlineStr">
        <is>
          <t>2025-04-13 16:44:56</t>
        </is>
      </c>
      <c r="W423" s="24" t="inlineStr">
        <is>
          <t>2025-04-14 14:00:00</t>
        </is>
      </c>
      <c r="X423" s="199" t="n">
        <v>45761.60416666666</v>
      </c>
      <c r="Y423" s="24" t="inlineStr">
        <is>
          <t>2025-04-15 13:00:00</t>
        </is>
      </c>
      <c r="Z423" s="24" t="n">
        <v>0.5</v>
      </c>
      <c r="AA423" s="24" t="n"/>
      <c r="AB423" s="24" t="inlineStr">
        <is>
          <t>到場處理</t>
        </is>
      </c>
      <c r="AC423" s="26" t="inlineStr">
        <is>
          <t>更換發票機
換上8155004414
換下8155003202</t>
        </is>
      </c>
      <c r="AD423" s="24" t="n"/>
      <c r="AE423" s="24" t="n"/>
      <c r="AF423" s="24" t="n"/>
      <c r="AG423" s="24" t="n"/>
      <c r="AH423" s="24" t="n"/>
      <c r="AI423" s="24" t="n"/>
      <c r="AJ423" s="24" t="n"/>
      <c r="AK423" s="24" t="inlineStr">
        <is>
          <t>O</t>
        </is>
      </c>
      <c r="AL423" s="304">
        <f>DATEVALUE(TEXT(I423, "yyyy/mm/dd"))</f>
        <v/>
      </c>
      <c r="AM423" s="108">
        <f>DATEVALUE(TEXT(X423, "yyyy/mm/dd"))</f>
        <v/>
      </c>
    </row>
    <row r="424" ht="21.6" customHeight="1" s="127">
      <c r="A424" s="21" t="n">
        <v>55</v>
      </c>
      <c r="B424" s="21" t="inlineStr">
        <is>
          <t>服務</t>
        </is>
      </c>
      <c r="C424" s="21" t="n">
        <v>2025041655</v>
      </c>
      <c r="D424" s="21" t="n"/>
      <c r="E424" s="21" t="n"/>
      <c r="F424" s="21" t="n">
        <v>4005</v>
      </c>
      <c r="G424" s="21" t="inlineStr">
        <is>
          <t>新莊雙鳳店</t>
        </is>
      </c>
      <c r="H424" s="21" t="inlineStr">
        <is>
          <t>新北市新莊區</t>
        </is>
      </c>
      <c r="I424" s="21" t="n"/>
      <c r="J424" s="21" t="n"/>
      <c r="K424" s="21" t="n"/>
      <c r="L424" s="21" t="n"/>
      <c r="M424" s="22" t="n"/>
      <c r="N424" s="21" t="n"/>
      <c r="O424" s="22" t="n"/>
      <c r="P424" s="23" t="n"/>
      <c r="Q424" s="21" t="inlineStr">
        <is>
          <t>THILF04005</t>
        </is>
      </c>
      <c r="R424" s="21" t="inlineStr">
        <is>
          <t>新北一</t>
        </is>
      </c>
      <c r="S424" s="21" t="inlineStr">
        <is>
          <t>湯家瑋</t>
        </is>
      </c>
      <c r="T424" s="21" t="n">
        <v>1</v>
      </c>
      <c r="U424" s="21" t="inlineStr">
        <is>
          <t>已完工</t>
        </is>
      </c>
      <c r="V424" s="21" t="inlineStr">
        <is>
          <t>2025-04-14 11:30:14</t>
        </is>
      </c>
      <c r="W424" s="21" t="inlineStr">
        <is>
          <t>2025-04-14 10:30:00</t>
        </is>
      </c>
      <c r="X424" s="128" t="n">
        <v>45761.47916666666</v>
      </c>
      <c r="Y424" s="21" t="n"/>
      <c r="Z424" s="21" t="n">
        <v>1</v>
      </c>
      <c r="AA424" s="21" t="n"/>
      <c r="AB424" s="21" t="inlineStr">
        <is>
          <t>到場處理</t>
        </is>
      </c>
      <c r="AC424" s="23" t="inlineStr">
        <is>
          <t>PMQ2+STAR+EDC</t>
        </is>
      </c>
      <c r="AD424" s="21" t="inlineStr">
        <is>
          <t>O</t>
        </is>
      </c>
      <c r="AE424" s="21" t="n"/>
      <c r="AF424" s="21" t="n"/>
      <c r="AG424" s="21" t="n"/>
      <c r="AH424" s="21" t="n"/>
      <c r="AI424" s="21" t="n"/>
      <c r="AJ424" s="21" t="inlineStr">
        <is>
          <t>O</t>
        </is>
      </c>
      <c r="AK424" s="21" t="inlineStr">
        <is>
          <t>O</t>
        </is>
      </c>
      <c r="AL424" s="304">
        <f>DATEVALUE(TEXT(I424, "yyyy/mm/dd"))</f>
        <v/>
      </c>
      <c r="AM424" s="108">
        <f>DATEVALUE(TEXT(X424, "yyyy/mm/dd"))</f>
        <v/>
      </c>
    </row>
    <row r="425" ht="21.6" customHeight="1" s="127">
      <c r="A425" s="24" t="n">
        <v>56</v>
      </c>
      <c r="B425" s="24" t="inlineStr">
        <is>
          <t>服務</t>
        </is>
      </c>
      <c r="C425" s="24" t="n">
        <v>2025041656</v>
      </c>
      <c r="D425" s="24" t="n"/>
      <c r="E425" s="24" t="n"/>
      <c r="F425" s="24" t="inlineStr">
        <is>
          <t>D649</t>
        </is>
      </c>
      <c r="G425" s="24" t="inlineStr">
        <is>
          <t>北縣中陽店</t>
        </is>
      </c>
      <c r="H425" s="24" t="inlineStr">
        <is>
          <t>新北市三重區</t>
        </is>
      </c>
      <c r="I425" s="24" t="n"/>
      <c r="J425" s="24" t="n"/>
      <c r="K425" s="24" t="n"/>
      <c r="L425" s="24" t="n"/>
      <c r="M425" s="25" t="n"/>
      <c r="N425" s="24" t="n"/>
      <c r="O425" s="25" t="n"/>
      <c r="P425" s="26" t="n"/>
      <c r="Q425" s="24" t="inlineStr">
        <is>
          <t>THILF0D649</t>
        </is>
      </c>
      <c r="R425" s="24" t="inlineStr">
        <is>
          <t>新北一</t>
        </is>
      </c>
      <c r="S425" s="24" t="inlineStr">
        <is>
          <t>吳宗鴻</t>
        </is>
      </c>
      <c r="T425" s="24" t="n">
        <v>1</v>
      </c>
      <c r="U425" s="24" t="inlineStr">
        <is>
          <t>已完工</t>
        </is>
      </c>
      <c r="V425" s="24" t="inlineStr">
        <is>
          <t>2025-04-14 11:37:00</t>
        </is>
      </c>
      <c r="W425" s="24" t="inlineStr">
        <is>
          <t>2025-04-14 10:30:00</t>
        </is>
      </c>
      <c r="X425" s="199" t="n">
        <v>45761.48333333333</v>
      </c>
      <c r="Y425" s="24" t="n"/>
      <c r="Z425" s="24" t="n">
        <v>1.1</v>
      </c>
      <c r="AA425" s="24" t="n"/>
      <c r="AB425" s="24" t="inlineStr">
        <is>
          <t>到場處理</t>
        </is>
      </c>
      <c r="AC425" s="26" t="inlineStr">
        <is>
          <t>PMQ2+EDC+STAR</t>
        </is>
      </c>
      <c r="AD425" s="24" t="inlineStr">
        <is>
          <t>O</t>
        </is>
      </c>
      <c r="AE425" s="24" t="n"/>
      <c r="AF425" s="24" t="n"/>
      <c r="AG425" s="24" t="n"/>
      <c r="AH425" s="24" t="n"/>
      <c r="AI425" s="24" t="n"/>
      <c r="AJ425" s="24" t="inlineStr">
        <is>
          <t>O</t>
        </is>
      </c>
      <c r="AK425" s="24" t="inlineStr">
        <is>
          <t>O</t>
        </is>
      </c>
      <c r="AL425" s="304">
        <f>DATEVALUE(TEXT(I425, "yyyy/mm/dd"))</f>
        <v/>
      </c>
      <c r="AM425" s="108">
        <f>DATEVALUE(TEXT(X425, "yyyy/mm/dd"))</f>
        <v/>
      </c>
    </row>
    <row r="426" ht="21.6" customHeight="1" s="127">
      <c r="A426" s="21" t="n">
        <v>57</v>
      </c>
      <c r="B426" s="21" t="inlineStr">
        <is>
          <t>服務</t>
        </is>
      </c>
      <c r="C426" s="21" t="n">
        <v>2025041666</v>
      </c>
      <c r="D426" s="21" t="n"/>
      <c r="E426" s="21" t="n"/>
      <c r="F426" s="21" t="n">
        <v>2014</v>
      </c>
      <c r="G426" s="21" t="inlineStr">
        <is>
          <t>三重中陽二店</t>
        </is>
      </c>
      <c r="H426" s="21" t="inlineStr">
        <is>
          <t>新北市三重區</t>
        </is>
      </c>
      <c r="I426" s="21" t="n"/>
      <c r="J426" s="21" t="n"/>
      <c r="K426" s="21" t="n"/>
      <c r="L426" s="21" t="n"/>
      <c r="M426" s="22" t="n"/>
      <c r="N426" s="21" t="n"/>
      <c r="O426" s="22" t="n"/>
      <c r="P426" s="23" t="n"/>
      <c r="Q426" s="21" t="inlineStr">
        <is>
          <t>THILF02014</t>
        </is>
      </c>
      <c r="R426" s="21" t="inlineStr">
        <is>
          <t>新北一</t>
        </is>
      </c>
      <c r="S426" s="21" t="inlineStr">
        <is>
          <t>吳宗鴻</t>
        </is>
      </c>
      <c r="T426" s="21" t="n">
        <v>1</v>
      </c>
      <c r="U426" s="21" t="inlineStr">
        <is>
          <t>已完工</t>
        </is>
      </c>
      <c r="V426" s="21" t="inlineStr">
        <is>
          <t>2025-04-14 12:40:39</t>
        </is>
      </c>
      <c r="W426" s="21" t="inlineStr">
        <is>
          <t>2025-04-14 11:40:00</t>
        </is>
      </c>
      <c r="X426" s="128" t="n">
        <v>45761.52708333333</v>
      </c>
      <c r="Y426" s="21" t="n"/>
      <c r="Z426" s="21" t="n">
        <v>1</v>
      </c>
      <c r="AA426" s="21" t="n"/>
      <c r="AB426" s="21" t="inlineStr">
        <is>
          <t>到場處理</t>
        </is>
      </c>
      <c r="AC426" s="23" t="inlineStr">
        <is>
          <t>PMQ2+EDC+STAR</t>
        </is>
      </c>
      <c r="AD426" s="21" t="inlineStr">
        <is>
          <t>O</t>
        </is>
      </c>
      <c r="AE426" s="21" t="n"/>
      <c r="AF426" s="21" t="n"/>
      <c r="AG426" s="21" t="n"/>
      <c r="AH426" s="21" t="n"/>
      <c r="AI426" s="21" t="n"/>
      <c r="AJ426" s="21" t="inlineStr">
        <is>
          <t>O</t>
        </is>
      </c>
      <c r="AK426" s="21" t="inlineStr">
        <is>
          <t>O</t>
        </is>
      </c>
      <c r="AL426" s="304">
        <f>DATEVALUE(TEXT(I426, "yyyy/mm/dd"))</f>
        <v/>
      </c>
      <c r="AM426" s="108">
        <f>DATEVALUE(TEXT(X426, "yyyy/mm/dd"))</f>
        <v/>
      </c>
    </row>
    <row r="427" ht="21.6" customHeight="1" s="127">
      <c r="A427" s="24" t="n">
        <v>58</v>
      </c>
      <c r="B427" s="24" t="inlineStr">
        <is>
          <t>服務</t>
        </is>
      </c>
      <c r="C427" s="24" t="n">
        <v>2025041703</v>
      </c>
      <c r="D427" s="24" t="n"/>
      <c r="E427" s="24" t="n"/>
      <c r="F427" s="24" t="n">
        <v>5003</v>
      </c>
      <c r="G427" s="24" t="inlineStr">
        <is>
          <t>五股更寮店</t>
        </is>
      </c>
      <c r="H427" s="24" t="inlineStr">
        <is>
          <t>新北市五股區</t>
        </is>
      </c>
      <c r="I427" s="24" t="n"/>
      <c r="J427" s="24" t="n"/>
      <c r="K427" s="24" t="n"/>
      <c r="L427" s="24" t="n"/>
      <c r="M427" s="25" t="n"/>
      <c r="N427" s="24" t="n"/>
      <c r="O427" s="25" t="n"/>
      <c r="P427" s="26" t="n"/>
      <c r="Q427" s="24" t="inlineStr">
        <is>
          <t>THILF05003</t>
        </is>
      </c>
      <c r="R427" s="24" t="inlineStr">
        <is>
          <t>新北一</t>
        </is>
      </c>
      <c r="S427" s="24" t="inlineStr">
        <is>
          <t>湯家瑋</t>
        </is>
      </c>
      <c r="T427" s="24" t="n">
        <v>1</v>
      </c>
      <c r="U427" s="24" t="inlineStr">
        <is>
          <t>已完工</t>
        </is>
      </c>
      <c r="V427" s="24" t="inlineStr">
        <is>
          <t>2025-04-14 14:55:00</t>
        </is>
      </c>
      <c r="W427" s="24" t="inlineStr">
        <is>
          <t>2025-04-14 14:30:00</t>
        </is>
      </c>
      <c r="X427" s="199" t="n">
        <v>45761.61805555555</v>
      </c>
      <c r="Y427" s="24" t="n"/>
      <c r="Z427" s="24" t="n">
        <v>0.3</v>
      </c>
      <c r="AA427" s="24" t="n"/>
      <c r="AB427" s="24" t="inlineStr">
        <is>
          <t>到場處理</t>
        </is>
      </c>
      <c r="AC427" s="26" t="inlineStr">
        <is>
          <t>PMQ2+EDC</t>
        </is>
      </c>
      <c r="AD427" s="24" t="inlineStr">
        <is>
          <t>O</t>
        </is>
      </c>
      <c r="AE427" s="24" t="n"/>
      <c r="AF427" s="24" t="n"/>
      <c r="AG427" s="24" t="n"/>
      <c r="AH427" s="24" t="n"/>
      <c r="AI427" s="24" t="n"/>
      <c r="AJ427" s="24" t="inlineStr">
        <is>
          <t>O</t>
        </is>
      </c>
      <c r="AK427" s="24" t="inlineStr">
        <is>
          <t>O</t>
        </is>
      </c>
      <c r="AL427" s="304">
        <f>DATEVALUE(TEXT(I427, "yyyy/mm/dd"))</f>
        <v/>
      </c>
      <c r="AM427" s="108">
        <f>DATEVALUE(TEXT(X427, "yyyy/mm/dd"))</f>
        <v/>
      </c>
    </row>
    <row r="428" ht="21.6" customHeight="1" s="127">
      <c r="A428" s="21" t="n">
        <v>59</v>
      </c>
      <c r="B428" s="21" t="inlineStr">
        <is>
          <t>服務</t>
        </is>
      </c>
      <c r="C428" s="21" t="n">
        <v>2025041719</v>
      </c>
      <c r="D428" s="21" t="n"/>
      <c r="E428" s="21" t="n"/>
      <c r="F428" s="21" t="n">
        <v>3227</v>
      </c>
      <c r="G428" s="21" t="inlineStr">
        <is>
          <t>五股四維店</t>
        </is>
      </c>
      <c r="H428" s="21" t="inlineStr">
        <is>
          <t>新北市五股區</t>
        </is>
      </c>
      <c r="I428" s="21" t="n"/>
      <c r="J428" s="21" t="n"/>
      <c r="K428" s="21" t="n"/>
      <c r="L428" s="21" t="n"/>
      <c r="M428" s="22" t="n"/>
      <c r="N428" s="21" t="n"/>
      <c r="O428" s="22" t="n"/>
      <c r="P428" s="22" t="n"/>
      <c r="Q428" s="21" t="inlineStr">
        <is>
          <t>THILF03227</t>
        </is>
      </c>
      <c r="R428" s="21" t="inlineStr">
        <is>
          <t>新北一</t>
        </is>
      </c>
      <c r="S428" s="21" t="inlineStr">
        <is>
          <t>湯家瑋</t>
        </is>
      </c>
      <c r="T428" s="21" t="n">
        <v>1</v>
      </c>
      <c r="U428" s="21" t="inlineStr">
        <is>
          <t>已完工</t>
        </is>
      </c>
      <c r="V428" s="21" t="inlineStr">
        <is>
          <t>2025-04-14 15:39:22</t>
        </is>
      </c>
      <c r="W428" s="21" t="inlineStr">
        <is>
          <t>2025-04-14 15:00:00</t>
        </is>
      </c>
      <c r="X428" s="128" t="n">
        <v>45761.64583333334</v>
      </c>
      <c r="Y428" s="21" t="n"/>
      <c r="Z428" s="21" t="n">
        <v>0.5</v>
      </c>
      <c r="AA428" s="21" t="n"/>
      <c r="AB428" s="21" t="inlineStr">
        <is>
          <t>到場處理</t>
        </is>
      </c>
      <c r="AC428" s="22" t="inlineStr">
        <is>
          <t>PMQ2+STAR+EDC</t>
        </is>
      </c>
      <c r="AD428" s="21" t="inlineStr">
        <is>
          <t>O</t>
        </is>
      </c>
      <c r="AE428" s="21" t="n"/>
      <c r="AF428" s="21" t="n"/>
      <c r="AG428" s="21" t="n"/>
      <c r="AH428" s="21" t="n"/>
      <c r="AI428" s="21" t="n"/>
      <c r="AJ428" s="21" t="inlineStr">
        <is>
          <t>O</t>
        </is>
      </c>
      <c r="AK428" s="21" t="inlineStr">
        <is>
          <t>O</t>
        </is>
      </c>
      <c r="AL428" s="304">
        <f>DATEVALUE(TEXT(I428, "yyyy/mm/dd"))</f>
        <v/>
      </c>
      <c r="AM428" s="108">
        <f>DATEVALUE(TEXT(X428, "yyyy/mm/dd"))</f>
        <v/>
      </c>
    </row>
    <row r="429" ht="21.6" customHeight="1" s="127">
      <c r="A429" s="21" t="n">
        <v>61</v>
      </c>
      <c r="B429" s="21" t="inlineStr">
        <is>
          <t>維修</t>
        </is>
      </c>
      <c r="C429" s="21" t="n">
        <v>2025041747</v>
      </c>
      <c r="D429" s="21" t="inlineStr">
        <is>
          <t>E4046114041401</t>
        </is>
      </c>
      <c r="E429" s="21" t="inlineStr">
        <is>
          <t>一般件</t>
        </is>
      </c>
      <c r="F429" s="21" t="n">
        <v>4046</v>
      </c>
      <c r="G429" s="21" t="inlineStr">
        <is>
          <t>板橋福康店</t>
        </is>
      </c>
      <c r="H429" s="21" t="inlineStr">
        <is>
          <t>新北市板橋區</t>
        </is>
      </c>
      <c r="I429" s="21" t="inlineStr">
        <is>
          <t>2025-04-14 16:29:32</t>
        </is>
      </c>
      <c r="J429" s="21" t="inlineStr">
        <is>
          <t>星期一</t>
        </is>
      </c>
      <c r="K429" s="21" t="inlineStr">
        <is>
          <t>下午</t>
        </is>
      </c>
      <c r="L429" s="21" t="inlineStr">
        <is>
          <t>HL25</t>
        </is>
      </c>
      <c r="M429" s="22" t="inlineStr">
        <is>
          <t>HL-SC螢幕</t>
        </is>
      </c>
      <c r="N429" s="21" t="n">
        <v>2501</v>
      </c>
      <c r="O429" s="22" t="inlineStr">
        <is>
          <t>螢幕畫面閃爍頻繁或無畫面</t>
        </is>
      </c>
      <c r="P429" s="23" t="inlineStr">
        <is>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is>
      </c>
      <c r="Q429" s="21" t="inlineStr">
        <is>
          <t>THILF04046</t>
        </is>
      </c>
      <c r="R429" s="21" t="inlineStr">
        <is>
          <t>新北一</t>
        </is>
      </c>
      <c r="S429" s="21" t="inlineStr">
        <is>
          <t>狄澤洋</t>
        </is>
      </c>
      <c r="T429" s="21" t="n">
        <v>1</v>
      </c>
      <c r="U429" s="21" t="inlineStr">
        <is>
          <t>已完工</t>
        </is>
      </c>
      <c r="V429" s="21" t="inlineStr">
        <is>
          <t>2025-04-14 16:50:44</t>
        </is>
      </c>
      <c r="W429" s="21" t="inlineStr">
        <is>
          <t>2025-04-15 13:55:00</t>
        </is>
      </c>
      <c r="X429" s="128" t="n">
        <v>45762.62152777778</v>
      </c>
      <c r="Y429" s="21" t="inlineStr">
        <is>
          <t>2025-04-15 20:50:00</t>
        </is>
      </c>
      <c r="Z429" s="21" t="n">
        <v>1</v>
      </c>
      <c r="AA429" s="21" t="n"/>
      <c r="AB429" s="21" t="inlineStr">
        <is>
          <t>到場處理</t>
        </is>
      </c>
      <c r="AC429" s="23" t="inlineStr">
        <is>
          <t>安裝SC額外螢幕：8133003668
（留置現場測試待通知收回）</t>
        </is>
      </c>
      <c r="AD429" s="21" t="n"/>
      <c r="AE429" s="21" t="n"/>
      <c r="AF429" s="21" t="n"/>
      <c r="AG429" s="21" t="n"/>
      <c r="AH429" s="21" t="n"/>
      <c r="AI429" s="21" t="n"/>
      <c r="AJ429" s="21" t="n"/>
      <c r="AK429" s="21" t="inlineStr">
        <is>
          <t>O</t>
        </is>
      </c>
      <c r="AL429" s="304">
        <f>DATEVALUE(TEXT(I429, "yyyy/mm/dd"))</f>
        <v/>
      </c>
      <c r="AM429" s="108">
        <f>DATEVALUE(TEXT(X429, "yyyy/mm/dd"))</f>
        <v/>
      </c>
    </row>
    <row r="430" ht="21.6" customHeight="1" s="127">
      <c r="A430" s="24" t="n">
        <v>62</v>
      </c>
      <c r="B430" s="24" t="inlineStr">
        <is>
          <t>服務</t>
        </is>
      </c>
      <c r="C430" s="24" t="n">
        <v>2025041764</v>
      </c>
      <c r="D430" s="24" t="n"/>
      <c r="E430" s="24" t="n"/>
      <c r="F430" s="24" t="n">
        <v>3227</v>
      </c>
      <c r="G430" s="24" t="inlineStr">
        <is>
          <t>五股四維店</t>
        </is>
      </c>
      <c r="H430" s="24" t="inlineStr">
        <is>
          <t>新北市五股區</t>
        </is>
      </c>
      <c r="I430" s="24" t="n"/>
      <c r="J430" s="24" t="n"/>
      <c r="K430" s="24" t="n"/>
      <c r="L430" s="24" t="n"/>
      <c r="M430" s="25" t="n"/>
      <c r="N430" s="24" t="n"/>
      <c r="O430" s="25" t="n"/>
      <c r="P430" s="26" t="n"/>
      <c r="Q430" s="24" t="inlineStr">
        <is>
          <t>THILF03227</t>
        </is>
      </c>
      <c r="R430" s="24" t="inlineStr">
        <is>
          <t>新北一</t>
        </is>
      </c>
      <c r="S430" s="24" t="inlineStr">
        <is>
          <t>湯家瑋</t>
        </is>
      </c>
      <c r="T430" s="24" t="n">
        <v>1</v>
      </c>
      <c r="U430" s="24" t="inlineStr">
        <is>
          <t>已完工</t>
        </is>
      </c>
      <c r="V430" s="24" t="inlineStr">
        <is>
          <t>2025-04-14 17:14:12</t>
        </is>
      </c>
      <c r="W430" s="24" t="inlineStr">
        <is>
          <t>2025-04-14 15:00:00</t>
        </is>
      </c>
      <c r="X430" s="199" t="n">
        <v>45761.64583333334</v>
      </c>
      <c r="Y430" s="24" t="n"/>
      <c r="Z430" s="24" t="n">
        <v>0.5</v>
      </c>
      <c r="AA430" s="24" t="n"/>
      <c r="AB430" s="24" t="inlineStr">
        <is>
          <t>到場處理</t>
        </is>
      </c>
      <c r="AC430" s="26" t="inlineStr">
        <is>
          <t>PMQ2+EDC+STAR</t>
        </is>
      </c>
      <c r="AD430" s="24" t="inlineStr">
        <is>
          <t>O</t>
        </is>
      </c>
      <c r="AE430" s="24" t="n"/>
      <c r="AF430" s="24" t="n"/>
      <c r="AG430" s="24" t="n"/>
      <c r="AH430" s="24" t="n"/>
      <c r="AI430" s="24" t="n"/>
      <c r="AJ430" s="24" t="inlineStr">
        <is>
          <t>O</t>
        </is>
      </c>
      <c r="AK430" s="24" t="inlineStr">
        <is>
          <t>O</t>
        </is>
      </c>
      <c r="AL430" s="304">
        <f>DATEVALUE(TEXT(I430, "yyyy/mm/dd"))</f>
        <v/>
      </c>
      <c r="AM430" s="108">
        <f>DATEVALUE(TEXT(X430, "yyyy/mm/dd"))</f>
        <v/>
      </c>
    </row>
    <row r="431" ht="21.6" customHeight="1" s="127">
      <c r="A431" s="21" t="n">
        <v>63</v>
      </c>
      <c r="B431" s="21" t="inlineStr">
        <is>
          <t>服務</t>
        </is>
      </c>
      <c r="C431" s="21" t="n">
        <v>2025041765</v>
      </c>
      <c r="D431" s="21" t="n"/>
      <c r="E431" s="21" t="n"/>
      <c r="F431" s="21" t="n">
        <v>4005</v>
      </c>
      <c r="G431" s="21" t="inlineStr">
        <is>
          <t>新莊雙鳳店</t>
        </is>
      </c>
      <c r="H431" s="21" t="inlineStr">
        <is>
          <t>新北市新莊區</t>
        </is>
      </c>
      <c r="I431" s="21" t="n"/>
      <c r="J431" s="21" t="n"/>
      <c r="K431" s="21" t="n"/>
      <c r="L431" s="21" t="n"/>
      <c r="M431" s="22" t="n"/>
      <c r="N431" s="21" t="n"/>
      <c r="O431" s="22" t="n"/>
      <c r="P431" s="23" t="n"/>
      <c r="Q431" s="21" t="inlineStr">
        <is>
          <t>THILF04005</t>
        </is>
      </c>
      <c r="R431" s="21" t="inlineStr">
        <is>
          <t>新北一</t>
        </is>
      </c>
      <c r="S431" s="21" t="inlineStr">
        <is>
          <t>湯家瑋</t>
        </is>
      </c>
      <c r="T431" s="21" t="n">
        <v>1</v>
      </c>
      <c r="U431" s="21" t="inlineStr">
        <is>
          <t>已完工</t>
        </is>
      </c>
      <c r="V431" s="21" t="inlineStr">
        <is>
          <t>2025-04-14 17:16:28</t>
        </is>
      </c>
      <c r="W431" s="21" t="inlineStr">
        <is>
          <t>2025-04-14 10:30:00</t>
        </is>
      </c>
      <c r="X431" s="128" t="n">
        <v>45761.47916666666</v>
      </c>
      <c r="Y431" s="21" t="n"/>
      <c r="Z431" s="21" t="n">
        <v>1</v>
      </c>
      <c r="AA431" s="21" t="n"/>
      <c r="AB431" s="21" t="inlineStr">
        <is>
          <t>到場處理</t>
        </is>
      </c>
      <c r="AC431" s="23" t="inlineStr">
        <is>
          <t>PMQ2+EDC+STAR</t>
        </is>
      </c>
      <c r="AD431" s="21" t="inlineStr">
        <is>
          <t>O</t>
        </is>
      </c>
      <c r="AE431" s="21" t="n"/>
      <c r="AF431" s="21" t="n"/>
      <c r="AG431" s="21" t="n"/>
      <c r="AH431" s="21" t="n"/>
      <c r="AI431" s="21" t="n"/>
      <c r="AJ431" s="21" t="inlineStr">
        <is>
          <t>O</t>
        </is>
      </c>
      <c r="AK431" s="21" t="inlineStr">
        <is>
          <t>O</t>
        </is>
      </c>
      <c r="AL431" s="304">
        <f>DATEVALUE(TEXT(I431, "yyyy/mm/dd"))</f>
        <v/>
      </c>
      <c r="AM431" s="108">
        <f>DATEVALUE(TEXT(X431, "yyyy/mm/dd"))</f>
        <v/>
      </c>
    </row>
    <row r="432" ht="21.6" customHeight="1" s="127">
      <c r="A432" s="24" t="n">
        <v>64</v>
      </c>
      <c r="B432" s="24" t="inlineStr">
        <is>
          <t>服務</t>
        </is>
      </c>
      <c r="C432" s="24" t="n">
        <v>2025041876</v>
      </c>
      <c r="D432" s="24" t="n"/>
      <c r="E432" s="24" t="n"/>
      <c r="F432" s="24" t="n">
        <v>3983</v>
      </c>
      <c r="G432" s="24" t="inlineStr">
        <is>
          <t>三重星光店</t>
        </is>
      </c>
      <c r="H432" s="24" t="inlineStr">
        <is>
          <t>新北市三重區</t>
        </is>
      </c>
      <c r="I432" s="24" t="n"/>
      <c r="J432" s="24" t="n"/>
      <c r="K432" s="24" t="n"/>
      <c r="L432" s="24" t="n"/>
      <c r="M432" s="25" t="n"/>
      <c r="N432" s="24" t="n"/>
      <c r="O432" s="25" t="n"/>
      <c r="P432" s="26" t="n"/>
      <c r="Q432" s="24" t="inlineStr">
        <is>
          <t>THILF03983</t>
        </is>
      </c>
      <c r="R432" s="24" t="inlineStr">
        <is>
          <t>新北一</t>
        </is>
      </c>
      <c r="S432" s="24" t="inlineStr">
        <is>
          <t>吳宗鴻</t>
        </is>
      </c>
      <c r="T432" s="24" t="n">
        <v>1</v>
      </c>
      <c r="U432" s="24" t="inlineStr">
        <is>
          <t>已完工</t>
        </is>
      </c>
      <c r="V432" s="24" t="inlineStr">
        <is>
          <t>2025-04-15 11:50:32</t>
        </is>
      </c>
      <c r="W432" s="24" t="inlineStr">
        <is>
          <t>2025-04-15 10:50:00</t>
        </is>
      </c>
      <c r="X432" s="199" t="n">
        <v>45762.49097222222</v>
      </c>
      <c r="Y432" s="24" t="n"/>
      <c r="Z432" s="24" t="n">
        <v>1</v>
      </c>
      <c r="AA432" s="24" t="n"/>
      <c r="AB432" s="24" t="inlineStr">
        <is>
          <t>到場處理</t>
        </is>
      </c>
      <c r="AC432" s="26" t="inlineStr">
        <is>
          <t>PMQ2+EDC+STAR</t>
        </is>
      </c>
      <c r="AD432" s="24" t="inlineStr">
        <is>
          <t>O</t>
        </is>
      </c>
      <c r="AE432" s="24" t="n"/>
      <c r="AF432" s="24" t="n"/>
      <c r="AG432" s="24" t="n"/>
      <c r="AH432" s="24" t="n"/>
      <c r="AI432" s="24" t="n"/>
      <c r="AJ432" s="24" t="inlineStr">
        <is>
          <t>O</t>
        </is>
      </c>
      <c r="AK432" s="24" t="inlineStr">
        <is>
          <t>O</t>
        </is>
      </c>
      <c r="AL432" s="304">
        <f>DATEVALUE(TEXT(I432, "yyyy/mm/dd"))</f>
        <v/>
      </c>
      <c r="AM432" s="108">
        <f>DATEVALUE(TEXT(X432, "yyyy/mm/dd"))</f>
        <v/>
      </c>
    </row>
    <row r="433" ht="21.6" customHeight="1" s="127">
      <c r="A433" s="21" t="n">
        <v>65</v>
      </c>
      <c r="B433" s="21" t="inlineStr">
        <is>
          <t>服務</t>
        </is>
      </c>
      <c r="C433" s="21" t="n">
        <v>2025041883</v>
      </c>
      <c r="D433" s="21" t="n"/>
      <c r="E433" s="21" t="n"/>
      <c r="F433" s="21" t="inlineStr">
        <is>
          <t>D174</t>
        </is>
      </c>
      <c r="G433" s="21" t="inlineStr">
        <is>
          <t>新莊裕民店</t>
        </is>
      </c>
      <c r="H433" s="21" t="inlineStr">
        <is>
          <t>新北市新莊區</t>
        </is>
      </c>
      <c r="I433" s="21" t="n"/>
      <c r="J433" s="21" t="n"/>
      <c r="K433" s="21" t="n"/>
      <c r="L433" s="21" t="n"/>
      <c r="M433" s="22" t="n"/>
      <c r="N433" s="21" t="n"/>
      <c r="O433" s="22" t="n"/>
      <c r="P433" s="23" t="n"/>
      <c r="Q433" s="21" t="inlineStr">
        <is>
          <t>THILF0D174</t>
        </is>
      </c>
      <c r="R433" s="21" t="inlineStr">
        <is>
          <t>新北一</t>
        </is>
      </c>
      <c r="S433" s="21" t="inlineStr">
        <is>
          <t>湯家瑋</t>
        </is>
      </c>
      <c r="T433" s="21" t="n">
        <v>1</v>
      </c>
      <c r="U433" s="21" t="inlineStr">
        <is>
          <t>已完工</t>
        </is>
      </c>
      <c r="V433" s="21" t="inlineStr">
        <is>
          <t>2025-04-15 12:55:11</t>
        </is>
      </c>
      <c r="W433" s="21" t="inlineStr">
        <is>
          <t>2025-04-15 12:30:00</t>
        </is>
      </c>
      <c r="X433" s="128" t="n">
        <v>45762.54166666666</v>
      </c>
      <c r="Y433" s="21" t="n"/>
      <c r="Z433" s="21" t="n">
        <v>0.5</v>
      </c>
      <c r="AA433" s="21" t="n"/>
      <c r="AB433" s="21" t="inlineStr">
        <is>
          <t>到場處理</t>
        </is>
      </c>
      <c r="AC433" s="23" t="inlineStr">
        <is>
          <t>PMQ2+EDC+STAR</t>
        </is>
      </c>
      <c r="AD433" s="21" t="inlineStr">
        <is>
          <t>O</t>
        </is>
      </c>
      <c r="AE433" s="21" t="n"/>
      <c r="AF433" s="21" t="n"/>
      <c r="AG433" s="21" t="n"/>
      <c r="AH433" s="21" t="n"/>
      <c r="AI433" s="21" t="n"/>
      <c r="AJ433" s="21" t="inlineStr">
        <is>
          <t>O</t>
        </is>
      </c>
      <c r="AK433" s="21" t="inlineStr">
        <is>
          <t>O</t>
        </is>
      </c>
      <c r="AL433" s="304">
        <f>DATEVALUE(TEXT(I433, "yyyy/mm/dd"))</f>
        <v/>
      </c>
      <c r="AM433" s="108">
        <f>DATEVALUE(TEXT(X433, "yyyy/mm/dd"))</f>
        <v/>
      </c>
    </row>
    <row r="434" ht="21.6" customHeight="1" s="127">
      <c r="A434" s="24" t="n">
        <v>66</v>
      </c>
      <c r="B434" s="24" t="inlineStr">
        <is>
          <t>服務</t>
        </is>
      </c>
      <c r="C434" s="24" t="n">
        <v>2025041886</v>
      </c>
      <c r="D434" s="24" t="n"/>
      <c r="E434" s="24" t="n"/>
      <c r="F434" s="24" t="n">
        <v>4804</v>
      </c>
      <c r="G434" s="24" t="inlineStr">
        <is>
          <t>三重國隆店</t>
        </is>
      </c>
      <c r="H434" s="24" t="inlineStr">
        <is>
          <t>新北市三重區</t>
        </is>
      </c>
      <c r="I434" s="24" t="n"/>
      <c r="J434" s="24" t="n"/>
      <c r="K434" s="24" t="n"/>
      <c r="L434" s="24" t="n"/>
      <c r="M434" s="25" t="n"/>
      <c r="N434" s="24" t="n"/>
      <c r="O434" s="25" t="n"/>
      <c r="P434" s="26" t="n"/>
      <c r="Q434" s="24" t="inlineStr">
        <is>
          <t>THILF04804</t>
        </is>
      </c>
      <c r="R434" s="24" t="inlineStr">
        <is>
          <t>新北一</t>
        </is>
      </c>
      <c r="S434" s="24" t="inlineStr">
        <is>
          <t>吳宗鴻</t>
        </is>
      </c>
      <c r="T434" s="24" t="n">
        <v>1</v>
      </c>
      <c r="U434" s="24" t="inlineStr">
        <is>
          <t>已完工</t>
        </is>
      </c>
      <c r="V434" s="24" t="inlineStr">
        <is>
          <t>2025-04-15 13:24:25</t>
        </is>
      </c>
      <c r="W434" s="24" t="inlineStr">
        <is>
          <t>2025-04-15 12:30:00</t>
        </is>
      </c>
      <c r="X434" s="199" t="n">
        <v>45762.55763888889</v>
      </c>
      <c r="Y434" s="24" t="n"/>
      <c r="Z434" s="24" t="n">
        <v>0.9</v>
      </c>
      <c r="AA434" s="24" t="n"/>
      <c r="AB434" s="24" t="inlineStr">
        <is>
          <t>到場處理</t>
        </is>
      </c>
      <c r="AC434" s="26" t="inlineStr">
        <is>
          <t>PMQ2+EDC+STAR</t>
        </is>
      </c>
      <c r="AD434" s="24" t="inlineStr">
        <is>
          <t>O</t>
        </is>
      </c>
      <c r="AE434" s="24" t="n"/>
      <c r="AF434" s="24" t="n"/>
      <c r="AG434" s="24" t="n"/>
      <c r="AH434" s="24" t="n"/>
      <c r="AI434" s="24" t="n"/>
      <c r="AJ434" s="24" t="inlineStr">
        <is>
          <t>O</t>
        </is>
      </c>
      <c r="AK434" s="24" t="inlineStr">
        <is>
          <t>O</t>
        </is>
      </c>
      <c r="AL434" s="304">
        <f>DATEVALUE(TEXT(I434, "yyyy/mm/dd"))</f>
        <v/>
      </c>
      <c r="AM434" s="108">
        <f>DATEVALUE(TEXT(X434, "yyyy/mm/dd"))</f>
        <v/>
      </c>
    </row>
    <row r="435" ht="21.6" customHeight="1" s="127">
      <c r="A435" s="21" t="n">
        <v>67</v>
      </c>
      <c r="B435" s="21" t="inlineStr">
        <is>
          <t>服務</t>
        </is>
      </c>
      <c r="C435" s="21" t="n">
        <v>2025041893</v>
      </c>
      <c r="D435" s="21" t="n"/>
      <c r="E435" s="21" t="n"/>
      <c r="F435" s="21" t="inlineStr">
        <is>
          <t>D148</t>
        </is>
      </c>
      <c r="G435" s="21" t="inlineStr">
        <is>
          <t>新莊福營店</t>
        </is>
      </c>
      <c r="H435" s="21" t="inlineStr">
        <is>
          <t>新北市新莊區</t>
        </is>
      </c>
      <c r="I435" s="21" t="n"/>
      <c r="J435" s="21" t="n"/>
      <c r="K435" s="21" t="n"/>
      <c r="L435" s="21" t="n"/>
      <c r="M435" s="22" t="n"/>
      <c r="N435" s="21" t="n"/>
      <c r="O435" s="22" t="n"/>
      <c r="P435" s="23" t="n"/>
      <c r="Q435" s="21" t="inlineStr">
        <is>
          <t>THILF0D148</t>
        </is>
      </c>
      <c r="R435" s="21" t="inlineStr">
        <is>
          <t>新北一</t>
        </is>
      </c>
      <c r="S435" s="21" t="inlineStr">
        <is>
          <t>湯家瑋</t>
        </is>
      </c>
      <c r="T435" s="21" t="n">
        <v>1</v>
      </c>
      <c r="U435" s="21" t="inlineStr">
        <is>
          <t>已完工</t>
        </is>
      </c>
      <c r="V435" s="21" t="inlineStr">
        <is>
          <t>2025-04-15 13:45:19</t>
        </is>
      </c>
      <c r="W435" s="21" t="inlineStr">
        <is>
          <t>2025-04-15 13:10:00</t>
        </is>
      </c>
      <c r="X435" s="128" t="n">
        <v>45762.57638888889</v>
      </c>
      <c r="Y435" s="21" t="n"/>
      <c r="Z435" s="21" t="n">
        <v>0.7</v>
      </c>
      <c r="AA435" s="21" t="n"/>
      <c r="AB435" s="21" t="inlineStr">
        <is>
          <t>到場處理</t>
        </is>
      </c>
      <c r="AC435" s="23" t="inlineStr">
        <is>
          <t>PMQ2+EDC+STAR</t>
        </is>
      </c>
      <c r="AD435" s="21" t="inlineStr">
        <is>
          <t>O</t>
        </is>
      </c>
      <c r="AE435" s="21" t="n"/>
      <c r="AF435" s="21" t="n"/>
      <c r="AG435" s="21" t="n"/>
      <c r="AH435" s="21" t="n"/>
      <c r="AI435" s="21" t="n"/>
      <c r="AJ435" s="21" t="inlineStr">
        <is>
          <t>O</t>
        </is>
      </c>
      <c r="AK435" s="21" t="inlineStr">
        <is>
          <t>O</t>
        </is>
      </c>
      <c r="AL435" s="304">
        <f>DATEVALUE(TEXT(I435, "yyyy/mm/dd"))</f>
        <v/>
      </c>
      <c r="AM435" s="108">
        <f>DATEVALUE(TEXT(X435, "yyyy/mm/dd"))</f>
        <v/>
      </c>
    </row>
    <row r="436" ht="21.6" customHeight="1" s="127">
      <c r="A436" s="24" t="n">
        <v>68</v>
      </c>
      <c r="B436" s="24" t="inlineStr">
        <is>
          <t>服務</t>
        </is>
      </c>
      <c r="C436" s="24" t="n">
        <v>2025041894</v>
      </c>
      <c r="D436" s="24" t="n"/>
      <c r="E436" s="24" t="n"/>
      <c r="F436" s="24" t="inlineStr">
        <is>
          <t>L562</t>
        </is>
      </c>
      <c r="G436" s="24" t="inlineStr">
        <is>
          <t>田倉民安店</t>
        </is>
      </c>
      <c r="H436" s="24" t="inlineStr">
        <is>
          <t>新北市新莊區</t>
        </is>
      </c>
      <c r="I436" s="24" t="n"/>
      <c r="J436" s="24" t="n"/>
      <c r="K436" s="24" t="n"/>
      <c r="L436" s="24" t="n"/>
      <c r="M436" s="25" t="n"/>
      <c r="N436" s="24" t="n"/>
      <c r="O436" s="25" t="n"/>
      <c r="P436" s="26" t="n"/>
      <c r="Q436" s="24" t="inlineStr">
        <is>
          <t>THILF0L562</t>
        </is>
      </c>
      <c r="R436" s="24" t="inlineStr">
        <is>
          <t>新北一</t>
        </is>
      </c>
      <c r="S436" s="24" t="inlineStr">
        <is>
          <t>湯家瑋</t>
        </is>
      </c>
      <c r="T436" s="24" t="n">
        <v>1</v>
      </c>
      <c r="U436" s="24" t="inlineStr">
        <is>
          <t>已完工</t>
        </is>
      </c>
      <c r="V436" s="24" t="inlineStr">
        <is>
          <t>2025-04-15 13:58:13</t>
        </is>
      </c>
      <c r="W436" s="24" t="inlineStr">
        <is>
          <t>2025-04-15 13:50:00</t>
        </is>
      </c>
      <c r="X436" s="199" t="n">
        <v>45762.58333333334</v>
      </c>
      <c r="Y436" s="24" t="n"/>
      <c r="Z436" s="24" t="n">
        <v>0.2</v>
      </c>
      <c r="AA436" s="24" t="n"/>
      <c r="AB436" s="24" t="inlineStr">
        <is>
          <t>到場處理</t>
        </is>
      </c>
      <c r="AC436" s="26" t="inlineStr">
        <is>
          <t>PMQ2</t>
        </is>
      </c>
      <c r="AD436" s="24" t="inlineStr">
        <is>
          <t>O</t>
        </is>
      </c>
      <c r="AE436" s="24" t="n"/>
      <c r="AF436" s="24" t="n"/>
      <c r="AG436" s="24" t="n"/>
      <c r="AH436" s="24" t="n"/>
      <c r="AI436" s="24" t="n"/>
      <c r="AJ436" s="24" t="n"/>
      <c r="AK436" s="24" t="inlineStr">
        <is>
          <t>O</t>
        </is>
      </c>
      <c r="AL436" s="304">
        <f>DATEVALUE(TEXT(I436, "yyyy/mm/dd"))</f>
        <v/>
      </c>
      <c r="AM436" s="108">
        <f>DATEVALUE(TEXT(X436, "yyyy/mm/dd"))</f>
        <v/>
      </c>
    </row>
    <row r="437" ht="21.6" customHeight="1" s="127">
      <c r="A437" s="21" t="n">
        <v>69</v>
      </c>
      <c r="B437" s="21" t="inlineStr">
        <is>
          <t>服務</t>
        </is>
      </c>
      <c r="C437" s="21" t="n">
        <v>2025041911</v>
      </c>
      <c r="D437" s="21" t="n"/>
      <c r="E437" s="21" t="n"/>
      <c r="F437" s="21" t="n">
        <v>4046</v>
      </c>
      <c r="G437" s="21" t="inlineStr">
        <is>
          <t>板橋福康店</t>
        </is>
      </c>
      <c r="H437" s="21" t="inlineStr">
        <is>
          <t>新北市板橋區</t>
        </is>
      </c>
      <c r="I437" s="21" t="n"/>
      <c r="J437" s="21" t="n"/>
      <c r="K437" s="21" t="n"/>
      <c r="L437" s="21" t="n"/>
      <c r="M437" s="22" t="n"/>
      <c r="N437" s="21" t="n"/>
      <c r="O437" s="22" t="n"/>
      <c r="P437" s="23" t="n"/>
      <c r="Q437" s="21" t="inlineStr">
        <is>
          <t>THILF04046</t>
        </is>
      </c>
      <c r="R437" s="21" t="inlineStr">
        <is>
          <t>新北一</t>
        </is>
      </c>
      <c r="S437" s="21" t="inlineStr">
        <is>
          <t>狄澤洋</t>
        </is>
      </c>
      <c r="T437" s="21" t="n">
        <v>1</v>
      </c>
      <c r="U437" s="21" t="inlineStr">
        <is>
          <t>已完工</t>
        </is>
      </c>
      <c r="V437" s="21" t="inlineStr">
        <is>
          <t>2025-04-15 14:59:47</t>
        </is>
      </c>
      <c r="W437" s="21" t="inlineStr">
        <is>
          <t>2025-04-15 13:55:00</t>
        </is>
      </c>
      <c r="X437" s="128" t="n">
        <v>45762.62152777778</v>
      </c>
      <c r="Y437" s="21" t="n"/>
      <c r="Z437" s="21" t="n">
        <v>1</v>
      </c>
      <c r="AA437" s="21" t="n"/>
      <c r="AB437" s="21" t="inlineStr">
        <is>
          <t>到場處理</t>
        </is>
      </c>
      <c r="AC437" s="23" t="inlineStr">
        <is>
          <t>PMQ2+EDC+STAR</t>
        </is>
      </c>
      <c r="AD437" s="21" t="inlineStr">
        <is>
          <t>O</t>
        </is>
      </c>
      <c r="AE437" s="21" t="n"/>
      <c r="AF437" s="21" t="n"/>
      <c r="AG437" s="21" t="n"/>
      <c r="AH437" s="21" t="n"/>
      <c r="AI437" s="21" t="n"/>
      <c r="AJ437" s="21" t="inlineStr">
        <is>
          <t>O</t>
        </is>
      </c>
      <c r="AK437" s="21" t="inlineStr">
        <is>
          <t>O</t>
        </is>
      </c>
      <c r="AL437" s="304">
        <f>DATEVALUE(TEXT(I437, "yyyy/mm/dd"))</f>
        <v/>
      </c>
      <c r="AM437" s="108">
        <f>DATEVALUE(TEXT(X437, "yyyy/mm/dd"))</f>
        <v/>
      </c>
    </row>
    <row r="438" ht="21.6" customHeight="1" s="127">
      <c r="A438" s="24" t="n">
        <v>70</v>
      </c>
      <c r="B438" s="24" t="inlineStr">
        <is>
          <t>服務</t>
        </is>
      </c>
      <c r="C438" s="24" t="n">
        <v>2025041912</v>
      </c>
      <c r="D438" s="24" t="n"/>
      <c r="E438" s="24" t="n"/>
      <c r="F438" s="24" t="n">
        <v>4184</v>
      </c>
      <c r="G438" s="24" t="inlineStr">
        <is>
          <t>三重今大店</t>
        </is>
      </c>
      <c r="H438" s="24" t="inlineStr">
        <is>
          <t>新北市三重區</t>
        </is>
      </c>
      <c r="I438" s="24" t="n"/>
      <c r="J438" s="24" t="n"/>
      <c r="K438" s="24" t="n"/>
      <c r="L438" s="24" t="n"/>
      <c r="M438" s="25" t="n"/>
      <c r="N438" s="24" t="n"/>
      <c r="O438" s="25" t="n"/>
      <c r="P438" s="26" t="n"/>
      <c r="Q438" s="24" t="inlineStr">
        <is>
          <t>THILF04184</t>
        </is>
      </c>
      <c r="R438" s="24" t="inlineStr">
        <is>
          <t>新北一</t>
        </is>
      </c>
      <c r="S438" s="24" t="inlineStr">
        <is>
          <t>吳宗鴻</t>
        </is>
      </c>
      <c r="T438" s="24" t="n">
        <v>1</v>
      </c>
      <c r="U438" s="24" t="inlineStr">
        <is>
          <t>已完工</t>
        </is>
      </c>
      <c r="V438" s="24" t="inlineStr">
        <is>
          <t>2025-04-15 15:07:02</t>
        </is>
      </c>
      <c r="W438" s="24" t="inlineStr">
        <is>
          <t>2025-04-15 14:00:00</t>
        </is>
      </c>
      <c r="X438" s="199" t="n">
        <v>45762.62916666667</v>
      </c>
      <c r="Y438" s="24" t="n"/>
      <c r="Z438" s="24" t="n">
        <v>1.1</v>
      </c>
      <c r="AA438" s="24" t="n"/>
      <c r="AB438" s="24" t="inlineStr">
        <is>
          <t>到場處理</t>
        </is>
      </c>
      <c r="AC438" s="26" t="inlineStr">
        <is>
          <t>PMQ2+EDC+STAR</t>
        </is>
      </c>
      <c r="AD438" s="24" t="inlineStr">
        <is>
          <t>O</t>
        </is>
      </c>
      <c r="AE438" s="24" t="n"/>
      <c r="AF438" s="24" t="n"/>
      <c r="AG438" s="24" t="n"/>
      <c r="AH438" s="24" t="n"/>
      <c r="AI438" s="24" t="n"/>
      <c r="AJ438" s="24" t="inlineStr">
        <is>
          <t>O</t>
        </is>
      </c>
      <c r="AK438" s="24" t="inlineStr">
        <is>
          <t>O</t>
        </is>
      </c>
      <c r="AL438" s="304">
        <f>DATEVALUE(TEXT(I438, "yyyy/mm/dd"))</f>
        <v/>
      </c>
      <c r="AM438" s="108">
        <f>DATEVALUE(TEXT(X438, "yyyy/mm/dd"))</f>
        <v/>
      </c>
    </row>
    <row r="439" ht="21.6" customHeight="1" s="127">
      <c r="A439" s="21" t="n">
        <v>71</v>
      </c>
      <c r="B439" s="21" t="inlineStr">
        <is>
          <t>服務</t>
        </is>
      </c>
      <c r="C439" s="21" t="n">
        <v>2025041941</v>
      </c>
      <c r="D439" s="21" t="n"/>
      <c r="E439" s="21" t="n"/>
      <c r="F439" s="21" t="inlineStr">
        <is>
          <t>L535</t>
        </is>
      </c>
      <c r="G439" s="21" t="inlineStr">
        <is>
          <t>田倉新樹店</t>
        </is>
      </c>
      <c r="H439" s="21" t="inlineStr">
        <is>
          <t>新北市新莊區</t>
        </is>
      </c>
      <c r="I439" s="21" t="n"/>
      <c r="J439" s="21" t="n"/>
      <c r="K439" s="21" t="n"/>
      <c r="L439" s="21" t="n"/>
      <c r="M439" s="22" t="n"/>
      <c r="N439" s="21" t="n"/>
      <c r="O439" s="22" t="n"/>
      <c r="P439" s="23" t="n"/>
      <c r="Q439" s="21" t="inlineStr">
        <is>
          <t>THILF0L535</t>
        </is>
      </c>
      <c r="R439" s="21" t="inlineStr">
        <is>
          <t>新北一</t>
        </is>
      </c>
      <c r="S439" s="21" t="inlineStr">
        <is>
          <t>湯家瑋</t>
        </is>
      </c>
      <c r="T439" s="21" t="n">
        <v>1</v>
      </c>
      <c r="U439" s="21" t="inlineStr">
        <is>
          <t>已完工</t>
        </is>
      </c>
      <c r="V439" s="21" t="inlineStr">
        <is>
          <t>2025-04-15 15:43:20</t>
        </is>
      </c>
      <c r="W439" s="21" t="inlineStr">
        <is>
          <t>2025-04-15 15:15:00</t>
        </is>
      </c>
      <c r="X439" s="128" t="n">
        <v>45762.65625</v>
      </c>
      <c r="Y439" s="21" t="n"/>
      <c r="Z439" s="21" t="n">
        <v>0.5</v>
      </c>
      <c r="AA439" s="21" t="n"/>
      <c r="AB439" s="21" t="inlineStr">
        <is>
          <t>到場處理</t>
        </is>
      </c>
      <c r="AC439" s="23" t="inlineStr">
        <is>
          <t>PMQ2+STAR</t>
        </is>
      </c>
      <c r="AD439" s="21" t="inlineStr">
        <is>
          <t>O</t>
        </is>
      </c>
      <c r="AE439" s="21" t="n"/>
      <c r="AF439" s="21" t="n"/>
      <c r="AG439" s="21" t="n"/>
      <c r="AH439" s="21" t="n"/>
      <c r="AI439" s="21" t="n"/>
      <c r="AJ439" s="21" t="inlineStr">
        <is>
          <t>O</t>
        </is>
      </c>
      <c r="AK439" s="21" t="inlineStr">
        <is>
          <t>O</t>
        </is>
      </c>
      <c r="AL439" s="304">
        <f>DATEVALUE(TEXT(I439, "yyyy/mm/dd"))</f>
        <v/>
      </c>
      <c r="AM439" s="108">
        <f>DATEVALUE(TEXT(X439, "yyyy/mm/dd"))</f>
        <v/>
      </c>
    </row>
    <row r="440" ht="21.6" customHeight="1" s="127">
      <c r="A440" s="24" t="n">
        <v>72</v>
      </c>
      <c r="B440" s="24" t="inlineStr">
        <is>
          <t>維修</t>
        </is>
      </c>
      <c r="C440" s="24" t="n">
        <v>2025042056</v>
      </c>
      <c r="D440" s="24" t="inlineStr">
        <is>
          <t>E4917114041601</t>
        </is>
      </c>
      <c r="E440" s="24" t="inlineStr">
        <is>
          <t>一般件</t>
        </is>
      </c>
      <c r="F440" s="24" t="n">
        <v>4917</v>
      </c>
      <c r="G440" s="24" t="inlineStr">
        <is>
          <t>板橋翠華店</t>
        </is>
      </c>
      <c r="H440" s="24" t="inlineStr">
        <is>
          <t>新北市板橋區</t>
        </is>
      </c>
      <c r="I440" s="24" t="inlineStr">
        <is>
          <t>2025-04-16 12:17:46</t>
        </is>
      </c>
      <c r="J440" s="24" t="inlineStr">
        <is>
          <t>星期三</t>
        </is>
      </c>
      <c r="K440" s="24" t="inlineStr">
        <is>
          <t>下午</t>
        </is>
      </c>
      <c r="L440" s="24" t="inlineStr">
        <is>
          <t>HLD3</t>
        </is>
      </c>
      <c r="M440" s="25" t="inlineStr">
        <is>
          <t>HL-熱感發票機</t>
        </is>
      </c>
      <c r="N440" s="24" t="inlineStr">
        <is>
          <t>D303</t>
        </is>
      </c>
      <c r="O440" s="25" t="inlineStr">
        <is>
          <t>無反應，不會轉動</t>
        </is>
      </c>
      <c r="P440" s="26" t="inlineStr">
        <is>
          <t>台芝到店保養發現tm1發票機(bsc-10)異常，會協助更換(no)</t>
        </is>
      </c>
      <c r="Q440" s="24" t="inlineStr">
        <is>
          <t>THILF04917</t>
        </is>
      </c>
      <c r="R440" s="24" t="inlineStr">
        <is>
          <t>新北一</t>
        </is>
      </c>
      <c r="S440" s="24" t="inlineStr">
        <is>
          <t>狄澤洋</t>
        </is>
      </c>
      <c r="T440" s="24" t="n">
        <v>1</v>
      </c>
      <c r="U440" s="24" t="inlineStr">
        <is>
          <t>已完工</t>
        </is>
      </c>
      <c r="V440" s="24" t="inlineStr">
        <is>
          <t>2025-04-16 12:24:54</t>
        </is>
      </c>
      <c r="W440" s="24" t="inlineStr">
        <is>
          <t>2025-04-16 11:20:00</t>
        </is>
      </c>
      <c r="X440" s="199" t="n">
        <v>45763.51041666666</v>
      </c>
      <c r="Y440" s="24" t="inlineStr">
        <is>
          <t>2025-04-17 16:24:00</t>
        </is>
      </c>
      <c r="Z440" s="24" t="n">
        <v>0.9</v>
      </c>
      <c r="AA440" s="24" t="n"/>
      <c r="AB440" s="24" t="inlineStr">
        <is>
          <t>到場處理</t>
        </is>
      </c>
      <c r="AC440" s="26" t="inlineStr">
        <is>
          <t>更換發票機
換上：8155004438
換下：8155002899</t>
        </is>
      </c>
      <c r="AD440" s="24" t="n"/>
      <c r="AE440" s="24" t="n"/>
      <c r="AF440" s="24" t="n"/>
      <c r="AG440" s="24" t="n"/>
      <c r="AH440" s="24" t="n"/>
      <c r="AI440" s="24" t="n"/>
      <c r="AJ440" s="24" t="n"/>
      <c r="AK440" s="24" t="inlineStr">
        <is>
          <t>O</t>
        </is>
      </c>
      <c r="AL440" s="304">
        <f>DATEVALUE(TEXT(I440, "yyyy/mm/dd"))</f>
        <v/>
      </c>
      <c r="AM440" s="108">
        <f>DATEVALUE(TEXT(X440, "yyyy/mm/dd"))</f>
        <v/>
      </c>
    </row>
    <row r="441" ht="21.6" customHeight="1" s="127">
      <c r="A441" s="21" t="n">
        <v>73</v>
      </c>
      <c r="B441" s="21" t="inlineStr">
        <is>
          <t>服務</t>
        </is>
      </c>
      <c r="C441" s="21" t="n">
        <v>2025042057</v>
      </c>
      <c r="D441" s="21" t="n"/>
      <c r="E441" s="21" t="n"/>
      <c r="F441" s="21" t="n">
        <v>4917</v>
      </c>
      <c r="G441" s="24" t="inlineStr">
        <is>
          <t>板橋翠華店</t>
        </is>
      </c>
      <c r="H441" s="21" t="inlineStr">
        <is>
          <t>新北市板橋區</t>
        </is>
      </c>
      <c r="I441" s="21" t="n"/>
      <c r="J441" s="21" t="n"/>
      <c r="K441" s="21" t="n"/>
      <c r="L441" s="21" t="n"/>
      <c r="M441" s="22" t="n"/>
      <c r="N441" s="21" t="n"/>
      <c r="O441" s="22" t="n"/>
      <c r="P441" s="23" t="n"/>
      <c r="Q441" s="21" t="inlineStr">
        <is>
          <t>THILF04917</t>
        </is>
      </c>
      <c r="R441" s="21" t="inlineStr">
        <is>
          <t>新北一</t>
        </is>
      </c>
      <c r="S441" s="21" t="inlineStr">
        <is>
          <t>狄澤洋</t>
        </is>
      </c>
      <c r="T441" s="21" t="n">
        <v>1</v>
      </c>
      <c r="U441" s="21" t="inlineStr">
        <is>
          <t>已完工</t>
        </is>
      </c>
      <c r="V441" s="21" t="inlineStr">
        <is>
          <t>2025-04-16 12:33:58</t>
        </is>
      </c>
      <c r="W441" s="21" t="inlineStr">
        <is>
          <t>2025-04-16 11:20:00</t>
        </is>
      </c>
      <c r="X441" s="128" t="n">
        <v>45763.51041666666</v>
      </c>
      <c r="Y441" s="21" t="n"/>
      <c r="Z441" s="21" t="n">
        <v>0.9</v>
      </c>
      <c r="AA441" s="21" t="n"/>
      <c r="AB441" s="21" t="inlineStr">
        <is>
          <t>到場處理</t>
        </is>
      </c>
      <c r="AC441" s="23" t="inlineStr">
        <is>
          <t>PMQ2+EDC+STAR</t>
        </is>
      </c>
      <c r="AD441" s="21" t="inlineStr">
        <is>
          <t>O</t>
        </is>
      </c>
      <c r="AE441" s="21" t="n"/>
      <c r="AF441" s="21" t="n"/>
      <c r="AG441" s="21" t="n"/>
      <c r="AH441" s="21" t="n"/>
      <c r="AI441" s="21" t="n"/>
      <c r="AJ441" s="21" t="inlineStr">
        <is>
          <t>O</t>
        </is>
      </c>
      <c r="AK441" s="21" t="inlineStr">
        <is>
          <t>O</t>
        </is>
      </c>
      <c r="AL441" s="304">
        <f>DATEVALUE(TEXT(I441, "yyyy/mm/dd"))</f>
        <v/>
      </c>
      <c r="AM441" s="108">
        <f>DATEVALUE(TEXT(X441, "yyyy/mm/dd"))</f>
        <v/>
      </c>
    </row>
    <row r="442" ht="21.6" customHeight="1" s="127">
      <c r="A442" s="24" t="n">
        <v>74</v>
      </c>
      <c r="B442" s="24" t="inlineStr">
        <is>
          <t>服務</t>
        </is>
      </c>
      <c r="C442" s="24" t="n">
        <v>2025042090</v>
      </c>
      <c r="D442" s="24" t="n"/>
      <c r="E442" s="24" t="n"/>
      <c r="F442" s="24" t="n">
        <v>4539</v>
      </c>
      <c r="G442" s="24" t="inlineStr">
        <is>
          <t>三重自信店</t>
        </is>
      </c>
      <c r="H442" s="24" t="inlineStr">
        <is>
          <t>新北市三重區</t>
        </is>
      </c>
      <c r="I442" s="24" t="n"/>
      <c r="J442" s="24" t="n"/>
      <c r="K442" s="24" t="n"/>
      <c r="L442" s="24" t="n"/>
      <c r="M442" s="25" t="n"/>
      <c r="N442" s="24" t="n"/>
      <c r="O442" s="25" t="n"/>
      <c r="P442" s="26" t="n"/>
      <c r="Q442" s="24" t="inlineStr">
        <is>
          <t>THILF04539</t>
        </is>
      </c>
      <c r="R442" s="24" t="inlineStr">
        <is>
          <t>新北一</t>
        </is>
      </c>
      <c r="S442" s="24" t="inlineStr">
        <is>
          <t>吳宗鴻</t>
        </is>
      </c>
      <c r="T442" s="24" t="n">
        <v>1</v>
      </c>
      <c r="U442" s="24" t="inlineStr">
        <is>
          <t>已完工</t>
        </is>
      </c>
      <c r="V442" s="24" t="inlineStr">
        <is>
          <t>2025-04-16 15:16:43</t>
        </is>
      </c>
      <c r="W442" s="24" t="inlineStr">
        <is>
          <t>2025-04-16 14:10:00</t>
        </is>
      </c>
      <c r="X442" s="199" t="n">
        <v>45763.63541666666</v>
      </c>
      <c r="Y442" s="24" t="n"/>
      <c r="Z442" s="24" t="n">
        <v>1.1</v>
      </c>
      <c r="AA442" s="24" t="n"/>
      <c r="AB442" s="24" t="inlineStr">
        <is>
          <t>到場處理</t>
        </is>
      </c>
      <c r="AC442" s="26" t="inlineStr">
        <is>
          <t>PMQ2+EDC+STAR</t>
        </is>
      </c>
      <c r="AD442" s="24" t="inlineStr">
        <is>
          <t>O</t>
        </is>
      </c>
      <c r="AE442" s="24" t="n"/>
      <c r="AF442" s="24" t="n"/>
      <c r="AG442" s="24" t="n"/>
      <c r="AH442" s="24" t="n"/>
      <c r="AI442" s="24" t="n"/>
      <c r="AJ442" s="24" t="inlineStr">
        <is>
          <t>O</t>
        </is>
      </c>
      <c r="AK442" s="24" t="inlineStr">
        <is>
          <t>O</t>
        </is>
      </c>
      <c r="AL442" s="304">
        <f>DATEVALUE(TEXT(I442, "yyyy/mm/dd"))</f>
        <v/>
      </c>
      <c r="AM442" s="108">
        <f>DATEVALUE(TEXT(X442, "yyyy/mm/dd"))</f>
        <v/>
      </c>
    </row>
    <row r="443" ht="21.6" customHeight="1" s="127">
      <c r="A443" s="21" t="n">
        <v>75</v>
      </c>
      <c r="B443" s="21" t="inlineStr">
        <is>
          <t>服務</t>
        </is>
      </c>
      <c r="C443" s="21" t="n">
        <v>2025042112</v>
      </c>
      <c r="D443" s="21" t="n"/>
      <c r="E443" s="21" t="n"/>
      <c r="F443" s="21" t="n">
        <v>2543</v>
      </c>
      <c r="G443" s="21" t="inlineStr">
        <is>
          <t>三重大仁店</t>
        </is>
      </c>
      <c r="H443" s="21" t="inlineStr">
        <is>
          <t>新北市三重區</t>
        </is>
      </c>
      <c r="I443" s="21" t="n"/>
      <c r="J443" s="21" t="n"/>
      <c r="K443" s="21" t="n"/>
      <c r="L443" s="21" t="n"/>
      <c r="M443" s="22" t="n"/>
      <c r="N443" s="21" t="n"/>
      <c r="O443" s="22" t="n"/>
      <c r="P443" s="22" t="n"/>
      <c r="Q443" s="21" t="inlineStr">
        <is>
          <t>THILF02543</t>
        </is>
      </c>
      <c r="R443" s="21" t="inlineStr">
        <is>
          <t>新北一</t>
        </is>
      </c>
      <c r="S443" s="21" t="inlineStr">
        <is>
          <t>吳宗鴻</t>
        </is>
      </c>
      <c r="T443" s="21" t="n">
        <v>1</v>
      </c>
      <c r="U443" s="21" t="inlineStr">
        <is>
          <t>已完工</t>
        </is>
      </c>
      <c r="V443" s="21" t="inlineStr">
        <is>
          <t>2025-04-16 16:22:32</t>
        </is>
      </c>
      <c r="W443" s="21" t="inlineStr">
        <is>
          <t>2025-04-16 15:20:00</t>
        </is>
      </c>
      <c r="X443" s="128" t="n">
        <v>45763.68125</v>
      </c>
      <c r="Y443" s="21" t="n"/>
      <c r="Z443" s="21" t="n">
        <v>1</v>
      </c>
      <c r="AA443" s="21" t="n"/>
      <c r="AB443" s="21" t="inlineStr">
        <is>
          <t>到場處理</t>
        </is>
      </c>
      <c r="AC443" s="22" t="inlineStr">
        <is>
          <t>PMQ2+EDC+STAR</t>
        </is>
      </c>
      <c r="AD443" s="21" t="inlineStr">
        <is>
          <t>O</t>
        </is>
      </c>
      <c r="AE443" s="21" t="n"/>
      <c r="AF443" s="21" t="n"/>
      <c r="AG443" s="21" t="n"/>
      <c r="AH443" s="21" t="n"/>
      <c r="AI443" s="21" t="n"/>
      <c r="AJ443" s="21" t="inlineStr">
        <is>
          <t>O</t>
        </is>
      </c>
      <c r="AK443" s="21" t="inlineStr">
        <is>
          <t>O</t>
        </is>
      </c>
      <c r="AL443" s="304">
        <f>DATEVALUE(TEXT(I443, "yyyy/mm/dd"))</f>
        <v/>
      </c>
      <c r="AM443" s="108">
        <f>DATEVALUE(TEXT(X443, "yyyy/mm/dd"))</f>
        <v/>
      </c>
    </row>
    <row r="444" ht="21.6" customHeight="1" s="127">
      <c r="A444" s="21" t="n">
        <v>77</v>
      </c>
      <c r="B444" s="21" t="inlineStr">
        <is>
          <t>服務</t>
        </is>
      </c>
      <c r="C444" s="21" t="n">
        <v>2025042184</v>
      </c>
      <c r="D444" s="21" t="n"/>
      <c r="E444" s="21" t="n"/>
      <c r="F444" s="21" t="n">
        <v>4083</v>
      </c>
      <c r="G444" s="21" t="inlineStr">
        <is>
          <t>三重中央南</t>
        </is>
      </c>
      <c r="H444" s="21" t="inlineStr">
        <is>
          <t>新北市三重區</t>
        </is>
      </c>
      <c r="I444" s="21" t="n"/>
      <c r="J444" s="21" t="n"/>
      <c r="K444" s="21" t="n"/>
      <c r="L444" s="21" t="n"/>
      <c r="M444" s="22" t="n"/>
      <c r="N444" s="21" t="n"/>
      <c r="O444" s="22" t="n"/>
      <c r="P444" s="23" t="n"/>
      <c r="Q444" s="21" t="inlineStr">
        <is>
          <t>THILF04083</t>
        </is>
      </c>
      <c r="R444" s="21" t="inlineStr">
        <is>
          <t>新北一</t>
        </is>
      </c>
      <c r="S444" s="21" t="inlineStr">
        <is>
          <t>吳宗鴻</t>
        </is>
      </c>
      <c r="T444" s="21" t="n">
        <v>1</v>
      </c>
      <c r="U444" s="21" t="inlineStr">
        <is>
          <t>已完工</t>
        </is>
      </c>
      <c r="V444" s="21" t="inlineStr">
        <is>
          <t>2025-04-17 11:54:42</t>
        </is>
      </c>
      <c r="W444" s="21" t="inlineStr">
        <is>
          <t>2025-04-17 10:40:00</t>
        </is>
      </c>
      <c r="X444" s="128" t="n">
        <v>45764.49583333333</v>
      </c>
      <c r="Y444" s="21" t="n"/>
      <c r="Z444" s="21" t="n">
        <v>1.2</v>
      </c>
      <c r="AA444" s="21" t="n"/>
      <c r="AB444" s="21" t="inlineStr">
        <is>
          <t>到場處理</t>
        </is>
      </c>
      <c r="AC444" s="23" t="inlineStr">
        <is>
          <t>PMQ2+EDC+STAR</t>
        </is>
      </c>
      <c r="AD444" s="21" t="inlineStr">
        <is>
          <t>O</t>
        </is>
      </c>
      <c r="AE444" s="21" t="n"/>
      <c r="AF444" s="21" t="n"/>
      <c r="AG444" s="21" t="n"/>
      <c r="AH444" s="21" t="n"/>
      <c r="AI444" s="21" t="n"/>
      <c r="AJ444" s="21" t="inlineStr">
        <is>
          <t>O</t>
        </is>
      </c>
      <c r="AK444" s="21" t="inlineStr">
        <is>
          <t>O</t>
        </is>
      </c>
      <c r="AL444" s="304">
        <f>DATEVALUE(TEXT(I444, "yyyy/mm/dd"))</f>
        <v/>
      </c>
      <c r="AM444" s="108">
        <f>DATEVALUE(TEXT(X444, "yyyy/mm/dd"))</f>
        <v/>
      </c>
    </row>
    <row r="445" ht="21.6" customHeight="1" s="127">
      <c r="A445" s="24" t="n">
        <v>78</v>
      </c>
      <c r="B445" s="24" t="inlineStr">
        <is>
          <t>服務</t>
        </is>
      </c>
      <c r="C445" s="24" t="n">
        <v>2025042219</v>
      </c>
      <c r="D445" s="24" t="n"/>
      <c r="E445" s="24" t="n"/>
      <c r="F445" s="24" t="n">
        <v>2935</v>
      </c>
      <c r="G445" s="24" t="inlineStr">
        <is>
          <t>三重夜市口</t>
        </is>
      </c>
      <c r="H445" s="24" t="inlineStr">
        <is>
          <t>新北市三重區</t>
        </is>
      </c>
      <c r="I445" s="24" t="n"/>
      <c r="J445" s="24" t="n"/>
      <c r="K445" s="24" t="n"/>
      <c r="L445" s="24" t="n"/>
      <c r="M445" s="25" t="n"/>
      <c r="N445" s="24" t="n"/>
      <c r="O445" s="25" t="n"/>
      <c r="P445" s="26" t="n"/>
      <c r="Q445" s="24" t="inlineStr">
        <is>
          <t>THILF02935</t>
        </is>
      </c>
      <c r="R445" s="24" t="inlineStr">
        <is>
          <t>新北一</t>
        </is>
      </c>
      <c r="S445" s="24" t="inlineStr">
        <is>
          <t>吳宗鴻</t>
        </is>
      </c>
      <c r="T445" s="24" t="n">
        <v>1</v>
      </c>
      <c r="U445" s="24" t="inlineStr">
        <is>
          <t>已完工</t>
        </is>
      </c>
      <c r="V445" s="24" t="inlineStr">
        <is>
          <t>2025-04-17 13:53:25</t>
        </is>
      </c>
      <c r="W445" s="24" t="inlineStr">
        <is>
          <t>2025-04-17 12:45:00</t>
        </is>
      </c>
      <c r="X445" s="199" t="n">
        <v>45764.57777777778</v>
      </c>
      <c r="Y445" s="24" t="n"/>
      <c r="Z445" s="24" t="n">
        <v>1.1</v>
      </c>
      <c r="AA445" s="24" t="n"/>
      <c r="AB445" s="24" t="inlineStr">
        <is>
          <t>到場處理</t>
        </is>
      </c>
      <c r="AC445" s="26" t="inlineStr">
        <is>
          <t>PMQ2+EDC+STAR</t>
        </is>
      </c>
      <c r="AD445" s="24" t="inlineStr">
        <is>
          <t>O</t>
        </is>
      </c>
      <c r="AE445" s="24" t="n"/>
      <c r="AF445" s="24" t="n"/>
      <c r="AG445" s="24" t="n"/>
      <c r="AH445" s="24" t="n"/>
      <c r="AI445" s="24" t="n"/>
      <c r="AJ445" s="24" t="inlineStr">
        <is>
          <t>O</t>
        </is>
      </c>
      <c r="AK445" s="24" t="inlineStr">
        <is>
          <t>O</t>
        </is>
      </c>
      <c r="AL445" s="304">
        <f>DATEVALUE(TEXT(I445, "yyyy/mm/dd"))</f>
        <v/>
      </c>
      <c r="AM445" s="108">
        <f>DATEVALUE(TEXT(X445, "yyyy/mm/dd"))</f>
        <v/>
      </c>
    </row>
    <row r="446" ht="21.6" customHeight="1" s="127">
      <c r="A446" s="21" t="n">
        <v>79</v>
      </c>
      <c r="B446" s="21" t="inlineStr">
        <is>
          <t>服務</t>
        </is>
      </c>
      <c r="C446" s="21" t="n">
        <v>2025042349</v>
      </c>
      <c r="D446" s="21" t="n"/>
      <c r="E446" s="21" t="n"/>
      <c r="F446" s="21" t="n">
        <v>2619</v>
      </c>
      <c r="G446" s="21" t="inlineStr">
        <is>
          <t>三重大榮店</t>
        </is>
      </c>
      <c r="H446" s="21" t="inlineStr">
        <is>
          <t>新北市三重區</t>
        </is>
      </c>
      <c r="I446" s="21" t="n"/>
      <c r="J446" s="21" t="n"/>
      <c r="K446" s="21" t="n"/>
      <c r="L446" s="21" t="n"/>
      <c r="M446" s="22" t="n"/>
      <c r="N446" s="21" t="n"/>
      <c r="O446" s="22" t="n"/>
      <c r="P446" s="22" t="n"/>
      <c r="Q446" s="21" t="inlineStr">
        <is>
          <t>THILF02619</t>
        </is>
      </c>
      <c r="R446" s="21" t="inlineStr">
        <is>
          <t>新北一</t>
        </is>
      </c>
      <c r="S446" s="21" t="inlineStr">
        <is>
          <t>吳宗鴻</t>
        </is>
      </c>
      <c r="T446" s="21" t="n">
        <v>1</v>
      </c>
      <c r="U446" s="21" t="inlineStr">
        <is>
          <t>已完工</t>
        </is>
      </c>
      <c r="V446" s="21" t="inlineStr">
        <is>
          <t>2025-04-18 11:08:56</t>
        </is>
      </c>
      <c r="W446" s="21" t="inlineStr">
        <is>
          <t>2025-04-18 10:00:00</t>
        </is>
      </c>
      <c r="X446" s="128" t="n">
        <v>45765.46388888889</v>
      </c>
      <c r="Y446" s="21" t="n"/>
      <c r="Z446" s="21" t="n">
        <v>1.1</v>
      </c>
      <c r="AA446" s="21" t="n"/>
      <c r="AB446" s="21" t="inlineStr">
        <is>
          <t>到場處理</t>
        </is>
      </c>
      <c r="AC446" s="22" t="inlineStr">
        <is>
          <t>PMQ2+EDC+STAR</t>
        </is>
      </c>
      <c r="AD446" s="21" t="inlineStr">
        <is>
          <t>O</t>
        </is>
      </c>
      <c r="AE446" s="21" t="n"/>
      <c r="AF446" s="21" t="n"/>
      <c r="AG446" s="21" t="n"/>
      <c r="AH446" s="21" t="n"/>
      <c r="AI446" s="21" t="n"/>
      <c r="AJ446" s="21" t="inlineStr">
        <is>
          <t>O</t>
        </is>
      </c>
      <c r="AK446" s="21" t="inlineStr">
        <is>
          <t>O</t>
        </is>
      </c>
      <c r="AL446" s="304">
        <f>DATEVALUE(TEXT(I446, "yyyy/mm/dd"))</f>
        <v/>
      </c>
      <c r="AM446" s="108">
        <f>DATEVALUE(TEXT(X446, "yyyy/mm/dd"))</f>
        <v/>
      </c>
    </row>
    <row r="447" ht="21.6" customHeight="1" s="127">
      <c r="A447" s="24" t="n">
        <v>82</v>
      </c>
      <c r="B447" s="24" t="inlineStr">
        <is>
          <t>服務</t>
        </is>
      </c>
      <c r="C447" s="24" t="n">
        <v>2025042373</v>
      </c>
      <c r="D447" s="24" t="n"/>
      <c r="E447" s="24" t="n"/>
      <c r="F447" s="24" t="n">
        <v>4312</v>
      </c>
      <c r="G447" s="24" t="inlineStr">
        <is>
          <t>三重文化北</t>
        </is>
      </c>
      <c r="H447" s="24" t="inlineStr">
        <is>
          <t>新北市三重區</t>
        </is>
      </c>
      <c r="I447" s="24" t="n"/>
      <c r="J447" s="24" t="n"/>
      <c r="K447" s="24" t="n"/>
      <c r="L447" s="24" t="n"/>
      <c r="M447" s="25" t="n"/>
      <c r="N447" s="24" t="n"/>
      <c r="O447" s="25" t="n"/>
      <c r="P447" s="26" t="n"/>
      <c r="Q447" s="24" t="inlineStr">
        <is>
          <t>THILF04312</t>
        </is>
      </c>
      <c r="R447" s="24" t="inlineStr">
        <is>
          <t>新北一</t>
        </is>
      </c>
      <c r="S447" s="24" t="inlineStr">
        <is>
          <t>吳宗鴻</t>
        </is>
      </c>
      <c r="T447" s="24" t="n">
        <v>1</v>
      </c>
      <c r="U447" s="24" t="inlineStr">
        <is>
          <t>已完工</t>
        </is>
      </c>
      <c r="V447" s="24" t="inlineStr">
        <is>
          <t>2025-04-18 12:06:54</t>
        </is>
      </c>
      <c r="W447" s="24" t="inlineStr">
        <is>
          <t>2025-04-18 11:10:00</t>
        </is>
      </c>
      <c r="X447" s="199" t="n">
        <v>45765.50416666667</v>
      </c>
      <c r="Y447" s="24" t="n"/>
      <c r="Z447" s="24" t="n">
        <v>0.9</v>
      </c>
      <c r="AA447" s="24" t="n"/>
      <c r="AB447" s="24" t="inlineStr">
        <is>
          <t>到場處理</t>
        </is>
      </c>
      <c r="AC447" s="26" t="inlineStr">
        <is>
          <t>PMQ2+EDC+STAR</t>
        </is>
      </c>
      <c r="AD447" s="24" t="inlineStr">
        <is>
          <t>O</t>
        </is>
      </c>
      <c r="AE447" s="24" t="n"/>
      <c r="AF447" s="24" t="n"/>
      <c r="AG447" s="24" t="n"/>
      <c r="AH447" s="24" t="n"/>
      <c r="AI447" s="24" t="n"/>
      <c r="AJ447" s="24" t="inlineStr">
        <is>
          <t>O</t>
        </is>
      </c>
      <c r="AK447" s="24" t="inlineStr">
        <is>
          <t>O</t>
        </is>
      </c>
      <c r="AL447" s="304">
        <f>DATEVALUE(TEXT(I447, "yyyy/mm/dd"))</f>
        <v/>
      </c>
      <c r="AM447" s="108">
        <f>DATEVALUE(TEXT(X447, "yyyy/mm/dd"))</f>
        <v/>
      </c>
    </row>
    <row r="448" ht="21.6" customHeight="1" s="127">
      <c r="A448" s="21" t="n">
        <v>83</v>
      </c>
      <c r="B448" s="21" t="inlineStr">
        <is>
          <t>服務</t>
        </is>
      </c>
      <c r="C448" s="21" t="n">
        <v>2025042436</v>
      </c>
      <c r="D448" s="21" t="n"/>
      <c r="E448" s="21" t="n"/>
      <c r="F448" s="21" t="n">
        <v>4025</v>
      </c>
      <c r="G448" s="21" t="inlineStr">
        <is>
          <t>新莊祐信店</t>
        </is>
      </c>
      <c r="H448" s="21" t="inlineStr">
        <is>
          <t>新北市新莊區</t>
        </is>
      </c>
      <c r="I448" s="21" t="n"/>
      <c r="J448" s="21" t="n"/>
      <c r="K448" s="21" t="n"/>
      <c r="L448" s="21" t="n"/>
      <c r="M448" s="22" t="n"/>
      <c r="N448" s="21" t="n"/>
      <c r="O448" s="22" t="n"/>
      <c r="P448" s="23" t="n"/>
      <c r="Q448" s="21" t="inlineStr">
        <is>
          <t>THILF04025</t>
        </is>
      </c>
      <c r="R448" s="21" t="inlineStr">
        <is>
          <t>新北一</t>
        </is>
      </c>
      <c r="S448" s="21" t="inlineStr">
        <is>
          <t>湯家瑋</t>
        </is>
      </c>
      <c r="T448" s="21" t="n">
        <v>1</v>
      </c>
      <c r="U448" s="21" t="inlineStr">
        <is>
          <t>已完工</t>
        </is>
      </c>
      <c r="V448" s="21" t="inlineStr">
        <is>
          <t>2025-04-18 15:24:21</t>
        </is>
      </c>
      <c r="W448" s="21" t="inlineStr">
        <is>
          <t>2025-04-18 14:30:00</t>
        </is>
      </c>
      <c r="X448" s="128" t="n">
        <v>45765.64583333334</v>
      </c>
      <c r="Y448" s="21" t="n"/>
      <c r="Z448" s="21" t="n">
        <v>1</v>
      </c>
      <c r="AA448" s="21" t="n"/>
      <c r="AB448" s="21" t="inlineStr">
        <is>
          <t>到場處理</t>
        </is>
      </c>
      <c r="AC448" s="23" t="inlineStr">
        <is>
          <t>PMQ2+EDC+STAR</t>
        </is>
      </c>
      <c r="AD448" s="21" t="inlineStr">
        <is>
          <t>O</t>
        </is>
      </c>
      <c r="AE448" s="21" t="n"/>
      <c r="AF448" s="21" t="n"/>
      <c r="AG448" s="21" t="n"/>
      <c r="AH448" s="21" t="n"/>
      <c r="AI448" s="21" t="n"/>
      <c r="AJ448" s="21" t="inlineStr">
        <is>
          <t>O</t>
        </is>
      </c>
      <c r="AK448" s="21" t="inlineStr">
        <is>
          <t>O</t>
        </is>
      </c>
      <c r="AL448" s="304">
        <f>DATEVALUE(TEXT(I448, "yyyy/mm/dd"))</f>
        <v/>
      </c>
      <c r="AM448" s="108">
        <f>DATEVALUE(TEXT(X448, "yyyy/mm/dd"))</f>
        <v/>
      </c>
    </row>
    <row r="449" ht="21.6" customHeight="1" s="127">
      <c r="A449" s="24" t="n">
        <v>84</v>
      </c>
      <c r="B449" s="24" t="inlineStr">
        <is>
          <t>服務</t>
        </is>
      </c>
      <c r="C449" s="24" t="n">
        <v>2025042437</v>
      </c>
      <c r="D449" s="24" t="n"/>
      <c r="E449" s="24" t="n"/>
      <c r="F449" s="24" t="n">
        <v>4406</v>
      </c>
      <c r="G449" s="24" t="inlineStr">
        <is>
          <t>板橋稚暉店</t>
        </is>
      </c>
      <c r="H449" s="24" t="inlineStr">
        <is>
          <t>新北市板橋區</t>
        </is>
      </c>
      <c r="I449" s="24" t="n"/>
      <c r="J449" s="24" t="n"/>
      <c r="K449" s="24" t="n"/>
      <c r="L449" s="24" t="n"/>
      <c r="M449" s="25" t="n"/>
      <c r="N449" s="24" t="n"/>
      <c r="O449" s="25" t="n"/>
      <c r="P449" s="26" t="n"/>
      <c r="Q449" s="24" t="inlineStr">
        <is>
          <t>THILF04406</t>
        </is>
      </c>
      <c r="R449" s="24" t="inlineStr">
        <is>
          <t>新北一</t>
        </is>
      </c>
      <c r="S449" s="24" t="inlineStr">
        <is>
          <t>狄澤洋</t>
        </is>
      </c>
      <c r="T449" s="24" t="n">
        <v>1</v>
      </c>
      <c r="U449" s="24" t="inlineStr">
        <is>
          <t>已完工</t>
        </is>
      </c>
      <c r="V449" s="24" t="inlineStr">
        <is>
          <t>2025-04-18 15:31:12</t>
        </is>
      </c>
      <c r="W449" s="24" t="inlineStr">
        <is>
          <t>2025-04-18 15:05:00</t>
        </is>
      </c>
      <c r="X449" s="199" t="n">
        <v>45765.64236111111</v>
      </c>
      <c r="Y449" s="24" t="n"/>
      <c r="Z449" s="24" t="n">
        <v>0.3</v>
      </c>
      <c r="AA449" s="24" t="n"/>
      <c r="AB449" s="24" t="inlineStr">
        <is>
          <t>到場處理</t>
        </is>
      </c>
      <c r="AC449" s="26" t="inlineStr">
        <is>
          <t>PMQ2+EDC</t>
        </is>
      </c>
      <c r="AD449" s="24" t="inlineStr">
        <is>
          <t>O</t>
        </is>
      </c>
      <c r="AE449" s="24" t="n"/>
      <c r="AF449" s="24" t="n"/>
      <c r="AG449" s="24" t="n"/>
      <c r="AH449" s="24" t="n"/>
      <c r="AI449" s="24" t="n"/>
      <c r="AJ449" s="24" t="inlineStr">
        <is>
          <t>O</t>
        </is>
      </c>
      <c r="AK449" s="24" t="inlineStr">
        <is>
          <t>O</t>
        </is>
      </c>
      <c r="AL449" s="304">
        <f>DATEVALUE(TEXT(I449, "yyyy/mm/dd"))</f>
        <v/>
      </c>
      <c r="AM449" s="108">
        <f>DATEVALUE(TEXT(X449, "yyyy/mm/dd"))</f>
        <v/>
      </c>
    </row>
    <row r="450" ht="21.6" customHeight="1" s="127">
      <c r="A450" s="21" t="n">
        <v>85</v>
      </c>
      <c r="B450" s="21" t="inlineStr">
        <is>
          <t>服務</t>
        </is>
      </c>
      <c r="C450" s="21" t="n">
        <v>2025042474</v>
      </c>
      <c r="D450" s="21" t="n"/>
      <c r="E450" s="21" t="n"/>
      <c r="F450" s="21" t="n">
        <v>4163</v>
      </c>
      <c r="G450" s="21" t="inlineStr">
        <is>
          <t>新莊中泉店</t>
        </is>
      </c>
      <c r="H450" s="21" t="inlineStr">
        <is>
          <t>新北市新莊區</t>
        </is>
      </c>
      <c r="I450" s="21" t="n"/>
      <c r="J450" s="21" t="n"/>
      <c r="K450" s="21" t="n"/>
      <c r="L450" s="21" t="n"/>
      <c r="M450" s="22" t="n"/>
      <c r="N450" s="21" t="n"/>
      <c r="O450" s="22" t="n"/>
      <c r="P450" s="23" t="n"/>
      <c r="Q450" s="21" t="inlineStr">
        <is>
          <t>THILF04163</t>
        </is>
      </c>
      <c r="R450" s="21" t="inlineStr">
        <is>
          <t>新北一</t>
        </is>
      </c>
      <c r="S450" s="21" t="inlineStr">
        <is>
          <t>湯家瑋</t>
        </is>
      </c>
      <c r="T450" s="21" t="n">
        <v>1</v>
      </c>
      <c r="U450" s="21" t="inlineStr">
        <is>
          <t>已完工</t>
        </is>
      </c>
      <c r="V450" s="21" t="inlineStr">
        <is>
          <t>2025-04-18 16:10:56</t>
        </is>
      </c>
      <c r="W450" s="21" t="inlineStr">
        <is>
          <t>2025-04-18 15:30:00</t>
        </is>
      </c>
      <c r="X450" s="128" t="n">
        <v>45765.67708333334</v>
      </c>
      <c r="Y450" s="21" t="n"/>
      <c r="Z450" s="21" t="n">
        <v>0.8</v>
      </c>
      <c r="AA450" s="21" t="n"/>
      <c r="AB450" s="21" t="inlineStr">
        <is>
          <t>到場處理</t>
        </is>
      </c>
      <c r="AC450" s="23" t="inlineStr">
        <is>
          <t>PMQ2+EDC+STAR</t>
        </is>
      </c>
      <c r="AD450" s="21" t="inlineStr">
        <is>
          <t>O</t>
        </is>
      </c>
      <c r="AE450" s="21" t="n"/>
      <c r="AF450" s="21" t="n"/>
      <c r="AG450" s="21" t="n"/>
      <c r="AH450" s="21" t="n"/>
      <c r="AI450" s="21" t="n"/>
      <c r="AJ450" s="21" t="inlineStr">
        <is>
          <t>O</t>
        </is>
      </c>
      <c r="AK450" s="21" t="inlineStr">
        <is>
          <t>O</t>
        </is>
      </c>
      <c r="AL450" s="304">
        <f>DATEVALUE(TEXT(I450, "yyyy/mm/dd"))</f>
        <v/>
      </c>
      <c r="AM450" s="108">
        <f>DATEVALUE(TEXT(X450, "yyyy/mm/dd"))</f>
        <v/>
      </c>
    </row>
    <row r="451" ht="21.6" customHeight="1" s="127">
      <c r="A451" s="24" t="n">
        <v>86</v>
      </c>
      <c r="B451" s="24" t="inlineStr">
        <is>
          <t>服務</t>
        </is>
      </c>
      <c r="C451" s="24" t="n">
        <v>2025042477</v>
      </c>
      <c r="D451" s="24" t="n"/>
      <c r="E451" s="24" t="n"/>
      <c r="F451" s="24" t="n">
        <v>2995</v>
      </c>
      <c r="G451" s="24" t="inlineStr">
        <is>
          <t>板橋湳雅夜市</t>
        </is>
      </c>
      <c r="H451" s="24" t="inlineStr">
        <is>
          <t>新北市板橋區</t>
        </is>
      </c>
      <c r="I451" s="24" t="n"/>
      <c r="J451" s="24" t="n"/>
      <c r="K451" s="24" t="n"/>
      <c r="L451" s="24" t="n"/>
      <c r="M451" s="25" t="n"/>
      <c r="N451" s="24" t="n"/>
      <c r="O451" s="25" t="n"/>
      <c r="P451" s="25" t="n"/>
      <c r="Q451" s="24" t="inlineStr">
        <is>
          <t>THILF02995</t>
        </is>
      </c>
      <c r="R451" s="24" t="inlineStr">
        <is>
          <t>新北一</t>
        </is>
      </c>
      <c r="S451" s="24" t="inlineStr">
        <is>
          <t>狄澤洋</t>
        </is>
      </c>
      <c r="T451" s="24" t="n">
        <v>1</v>
      </c>
      <c r="U451" s="24" t="inlineStr">
        <is>
          <t>已完工</t>
        </is>
      </c>
      <c r="V451" s="24" t="inlineStr">
        <is>
          <t>2025-04-18 16:19:51</t>
        </is>
      </c>
      <c r="W451" s="24" t="inlineStr">
        <is>
          <t>2025-04-18 15:35:00</t>
        </is>
      </c>
      <c r="X451" s="199" t="n">
        <v>45765.67708333334</v>
      </c>
      <c r="Y451" s="24" t="n"/>
      <c r="Z451" s="24" t="n">
        <v>0.7</v>
      </c>
      <c r="AA451" s="24" t="n"/>
      <c r="AB451" s="24" t="inlineStr">
        <is>
          <t>到場處理</t>
        </is>
      </c>
      <c r="AC451" s="25" t="inlineStr">
        <is>
          <t>PMQ2+EDC+STAR</t>
        </is>
      </c>
      <c r="AD451" s="24" t="inlineStr">
        <is>
          <t>O</t>
        </is>
      </c>
      <c r="AE451" s="24" t="n"/>
      <c r="AF451" s="24" t="n"/>
      <c r="AG451" s="24" t="n"/>
      <c r="AH451" s="24" t="n"/>
      <c r="AI451" s="24" t="n"/>
      <c r="AJ451" s="24" t="inlineStr">
        <is>
          <t>O</t>
        </is>
      </c>
      <c r="AK451" s="24" t="inlineStr">
        <is>
          <t>O</t>
        </is>
      </c>
      <c r="AL451" s="304">
        <f>DATEVALUE(TEXT(I451, "yyyy/mm/dd"))</f>
        <v/>
      </c>
      <c r="AM451" s="108">
        <f>DATEVALUE(TEXT(X451, "yyyy/mm/dd"))</f>
        <v/>
      </c>
    </row>
    <row r="452" ht="21.6" customHeight="1" s="127">
      <c r="A452" s="21" t="n">
        <v>87</v>
      </c>
      <c r="B452" s="21" t="inlineStr">
        <is>
          <t>維修</t>
        </is>
      </c>
      <c r="C452" s="21" t="n">
        <v>2025042517</v>
      </c>
      <c r="D452" s="21" t="inlineStr">
        <is>
          <t>E4845114041901</t>
        </is>
      </c>
      <c r="E452" s="21" t="inlineStr">
        <is>
          <t>一般件</t>
        </is>
      </c>
      <c r="F452" s="21" t="n">
        <v>4845</v>
      </c>
      <c r="G452" s="21" t="inlineStr">
        <is>
          <t>石門海角店</t>
        </is>
      </c>
      <c r="H452" s="21" t="inlineStr">
        <is>
          <t>新北市石門區</t>
        </is>
      </c>
      <c r="I452" s="21" t="inlineStr">
        <is>
          <t>2025-04-19 04:59:31</t>
        </is>
      </c>
      <c r="J452" s="21" t="inlineStr">
        <is>
          <t>星期六</t>
        </is>
      </c>
      <c r="K452" s="21" t="inlineStr">
        <is>
          <t>凌晨</t>
        </is>
      </c>
      <c r="L452" s="21" t="inlineStr">
        <is>
          <t>HL23</t>
        </is>
      </c>
      <c r="M452" s="22" t="inlineStr">
        <is>
          <t>HL-TM主機</t>
        </is>
      </c>
      <c r="N452" s="21" t="n">
        <v>2302</v>
      </c>
      <c r="O452" s="22" t="inlineStr">
        <is>
          <t>客顯示器畫面不正常</t>
        </is>
      </c>
      <c r="P452" s="23" t="inlineStr">
        <is>
          <t>門市反應TM2(TCX800)客顯畫面黑屏，已有嘗試按壓下方按鍵調整亮度、門市自行重啟TM仍異常，VNC查看畫面正常...請台芝到店協助(機2客顯器無畫面)</t>
        </is>
      </c>
      <c r="Q452" s="21" t="inlineStr">
        <is>
          <t>THILF04845</t>
        </is>
      </c>
      <c r="R452" s="21" t="inlineStr">
        <is>
          <t>新北一</t>
        </is>
      </c>
      <c r="S452" s="21" t="inlineStr">
        <is>
          <t>吳宗鴻</t>
        </is>
      </c>
      <c r="T452" s="21" t="n">
        <v>1</v>
      </c>
      <c r="U452" s="21" t="inlineStr">
        <is>
          <t>已完工</t>
        </is>
      </c>
      <c r="V452" s="21" t="inlineStr">
        <is>
          <t>2025-04-19 09:05:42</t>
        </is>
      </c>
      <c r="W452" s="21" t="inlineStr">
        <is>
          <t>2025-04-22 11:31:00</t>
        </is>
      </c>
      <c r="X452" s="128" t="n">
        <v>45769.50069444445</v>
      </c>
      <c r="Y452" s="21" t="inlineStr">
        <is>
          <t>2025-04-22 13:00:00</t>
        </is>
      </c>
      <c r="Z452" s="21" t="n">
        <v>0.5</v>
      </c>
      <c r="AA452" s="21" t="n"/>
      <c r="AB452" s="21" t="inlineStr">
        <is>
          <t>到場處理</t>
        </is>
      </c>
      <c r="AC452" s="23" t="inlineStr">
        <is>
          <t>重新插上USB及重新啟動POS主機，測試正常</t>
        </is>
      </c>
      <c r="AD452" s="21" t="n"/>
      <c r="AE452" s="21" t="n"/>
      <c r="AF452" s="21" t="n"/>
      <c r="AG452" s="21" t="n"/>
      <c r="AH452" s="21" t="n"/>
      <c r="AI452" s="21" t="n"/>
      <c r="AJ452" s="21" t="n"/>
      <c r="AK452" s="21" t="inlineStr">
        <is>
          <t>O</t>
        </is>
      </c>
      <c r="AL452" s="304">
        <f>DATEVALUE(TEXT(I452, "yyyy/mm/dd"))</f>
        <v/>
      </c>
      <c r="AM452" s="108">
        <f>DATEVALUE(TEXT(X452, "yyyy/mm/dd"))</f>
        <v/>
      </c>
    </row>
    <row r="453" ht="21.6" customHeight="1" s="127">
      <c r="A453" s="24" t="n">
        <v>88</v>
      </c>
      <c r="B453" s="24" t="inlineStr">
        <is>
          <t>維修</t>
        </is>
      </c>
      <c r="C453" s="24" t="n">
        <v>2025042518</v>
      </c>
      <c r="D453" s="24" t="inlineStr">
        <is>
          <t>14046114041901</t>
        </is>
      </c>
      <c r="E453" s="24" t="inlineStr">
        <is>
          <t>一般件</t>
        </is>
      </c>
      <c r="F453" s="24" t="n">
        <v>4046</v>
      </c>
      <c r="G453" s="24" t="inlineStr">
        <is>
          <t>板橋福康店</t>
        </is>
      </c>
      <c r="H453" s="24" t="inlineStr">
        <is>
          <t>新北市板橋區</t>
        </is>
      </c>
      <c r="I453" s="24" t="inlineStr">
        <is>
          <t>2025-04-19 09:17:00</t>
        </is>
      </c>
      <c r="J453" s="24" t="inlineStr">
        <is>
          <t>星期六</t>
        </is>
      </c>
      <c r="K453" s="24" t="inlineStr">
        <is>
          <t>上午</t>
        </is>
      </c>
      <c r="L453" s="24" t="inlineStr">
        <is>
          <t>HL25</t>
        </is>
      </c>
      <c r="M453" s="25" t="inlineStr">
        <is>
          <t>HL-SC螢幕</t>
        </is>
      </c>
      <c r="N453" s="24" t="n">
        <v>2501</v>
      </c>
      <c r="O453" s="25" t="inlineStr">
        <is>
          <t>螢幕畫面閃爍頻繁或無畫面</t>
        </is>
      </c>
      <c r="P453" s="26" t="inlineStr">
        <is>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is>
      </c>
      <c r="Q453" s="24" t="inlineStr">
        <is>
          <t>THILF04046</t>
        </is>
      </c>
      <c r="R453" s="24" t="inlineStr">
        <is>
          <t>新北一</t>
        </is>
      </c>
      <c r="S453" s="24" t="inlineStr">
        <is>
          <t>狄澤洋</t>
        </is>
      </c>
      <c r="T453" s="24" t="n">
        <v>1</v>
      </c>
      <c r="U453" s="24" t="inlineStr">
        <is>
          <t>已完工</t>
        </is>
      </c>
      <c r="V453" s="24" t="inlineStr">
        <is>
          <t>2025-04-19 09:22:59</t>
        </is>
      </c>
      <c r="W453" s="24" t="inlineStr">
        <is>
          <t>2025-04-22 11:15:00</t>
        </is>
      </c>
      <c r="X453" s="199" t="n">
        <v>45769.47222222222</v>
      </c>
      <c r="Y453" s="24" t="inlineStr">
        <is>
          <t>2025-04-22 13:00:00</t>
        </is>
      </c>
      <c r="Z453" s="24" t="n">
        <v>0.1</v>
      </c>
      <c r="AA453" s="24" t="n"/>
      <c r="AB453" s="24" t="inlineStr">
        <is>
          <t>到場處理</t>
        </is>
      </c>
      <c r="AC453" s="26" t="inlineStr">
        <is>
          <t>收回螢幕</t>
        </is>
      </c>
      <c r="AD453" s="24" t="n"/>
      <c r="AE453" s="24" t="n"/>
      <c r="AF453" s="24" t="n"/>
      <c r="AG453" s="24" t="n"/>
      <c r="AH453" s="24" t="n"/>
      <c r="AI453" s="24" t="n"/>
      <c r="AJ453" s="24" t="n"/>
      <c r="AK453" s="24" t="inlineStr">
        <is>
          <t>O</t>
        </is>
      </c>
      <c r="AL453" s="304">
        <f>DATEVALUE(TEXT(I453, "yyyy/mm/dd"))</f>
        <v/>
      </c>
      <c r="AM453" s="108">
        <f>DATEVALUE(TEXT(X453, "yyyy/mm/dd"))</f>
        <v/>
      </c>
    </row>
    <row r="454" ht="21.6" customHeight="1" s="127">
      <c r="A454" s="21" t="n">
        <v>89</v>
      </c>
      <c r="B454" s="21" t="inlineStr">
        <is>
          <t>維修</t>
        </is>
      </c>
      <c r="C454" s="21" t="n">
        <v>2025042547</v>
      </c>
      <c r="D454" s="21" t="inlineStr">
        <is>
          <t>E4528114042101</t>
        </is>
      </c>
      <c r="E454" s="21" t="inlineStr">
        <is>
          <t>一般件</t>
        </is>
      </c>
      <c r="F454" s="21" t="n">
        <v>4528</v>
      </c>
      <c r="G454" s="21" t="inlineStr">
        <is>
          <t>八里鐵塔店</t>
        </is>
      </c>
      <c r="H454" s="21" t="inlineStr">
        <is>
          <t>新北市八里區</t>
        </is>
      </c>
      <c r="I454" s="21" t="inlineStr">
        <is>
          <t>2025-04-21 03:18:37</t>
        </is>
      </c>
      <c r="J454" s="21" t="inlineStr">
        <is>
          <t>星期一</t>
        </is>
      </c>
      <c r="K454" s="21" t="inlineStr">
        <is>
          <t>凌晨</t>
        </is>
      </c>
      <c r="L454" s="21" t="inlineStr">
        <is>
          <t>HL29</t>
        </is>
      </c>
      <c r="M454" s="22" t="inlineStr">
        <is>
          <t>HL-CCD掃描器(SC)</t>
        </is>
      </c>
      <c r="N454" s="21" t="n">
        <v>2901</v>
      </c>
      <c r="O454" s="22" t="inlineStr">
        <is>
          <t>掃描無反應或感應不良</t>
        </is>
      </c>
      <c r="P454" s="23" t="inlineStr">
        <is>
          <t xml:space="preserve">門市反應SC-CCD掃描器(F460B)無反應，外觀有紅光，但刷讀條碼都無反應，門市告知校正表單無該型號可以校正..請台芝到店協助(又電無反應不能刷)
</t>
        </is>
      </c>
      <c r="Q454" s="21" t="inlineStr">
        <is>
          <t>THILF04528</t>
        </is>
      </c>
      <c r="R454" s="21" t="inlineStr">
        <is>
          <t>新北一</t>
        </is>
      </c>
      <c r="S454" s="21" t="inlineStr">
        <is>
          <t>吳宗鴻</t>
        </is>
      </c>
      <c r="T454" s="21" t="n">
        <v>1</v>
      </c>
      <c r="U454" s="21" t="inlineStr">
        <is>
          <t>已完工</t>
        </is>
      </c>
      <c r="V454" s="21" t="inlineStr">
        <is>
          <t>2025-04-21 09:39:59</t>
        </is>
      </c>
      <c r="W454" s="21" t="inlineStr">
        <is>
          <t>2025-04-22 10:04:00</t>
        </is>
      </c>
      <c r="X454" s="128" t="n">
        <v>45769.44027777778</v>
      </c>
      <c r="Y454" s="21" t="inlineStr">
        <is>
          <t>2025-04-22 13:40:00</t>
        </is>
      </c>
      <c r="Z454" s="21" t="n">
        <v>0.5</v>
      </c>
      <c r="AA454" s="21" t="n"/>
      <c r="AB454" s="21" t="inlineStr">
        <is>
          <t>到場處理</t>
        </is>
      </c>
      <c r="AC454" s="23" t="inlineStr">
        <is>
          <t>更換掃描槍
換下8119005359
換上8119012599</t>
        </is>
      </c>
      <c r="AD454" s="21" t="n"/>
      <c r="AE454" s="21" t="n"/>
      <c r="AF454" s="21" t="n"/>
      <c r="AG454" s="21" t="n"/>
      <c r="AH454" s="21" t="n"/>
      <c r="AI454" s="21" t="n"/>
      <c r="AJ454" s="21" t="n"/>
      <c r="AK454" s="21" t="inlineStr">
        <is>
          <t>O</t>
        </is>
      </c>
      <c r="AL454" s="304">
        <f>DATEVALUE(TEXT(I454, "yyyy/mm/dd"))</f>
        <v/>
      </c>
      <c r="AM454" s="108">
        <f>DATEVALUE(TEXT(X454, "yyyy/mm/dd"))</f>
        <v/>
      </c>
    </row>
    <row r="455" ht="21.6" customHeight="1" s="127">
      <c r="A455" s="24" t="n">
        <v>90</v>
      </c>
      <c r="B455" s="24" t="inlineStr">
        <is>
          <t>維修</t>
        </is>
      </c>
      <c r="C455" s="24" t="n">
        <v>2025042676</v>
      </c>
      <c r="D455" s="24" t="inlineStr">
        <is>
          <t>12154114042102</t>
        </is>
      </c>
      <c r="E455" s="24" t="inlineStr">
        <is>
          <t>一般件</t>
        </is>
      </c>
      <c r="F455" s="24" t="n">
        <v>2154</v>
      </c>
      <c r="G455" s="24" t="inlineStr">
        <is>
          <t>北縣板莊店</t>
        </is>
      </c>
      <c r="H455" s="24" t="inlineStr">
        <is>
          <t>新北市板橋區</t>
        </is>
      </c>
      <c r="I455" s="24" t="inlineStr">
        <is>
          <t>2025-04-21 13:57:05</t>
        </is>
      </c>
      <c r="J455" s="24" t="inlineStr">
        <is>
          <t>星期一</t>
        </is>
      </c>
      <c r="K455" s="24" t="inlineStr">
        <is>
          <t>下午</t>
        </is>
      </c>
      <c r="L455" s="24" t="inlineStr">
        <is>
          <t>HL23</t>
        </is>
      </c>
      <c r="M455" s="25" t="inlineStr">
        <is>
          <t>HL-TM主機</t>
        </is>
      </c>
      <c r="N455" s="24" t="n">
        <v>2308</v>
      </c>
      <c r="O455" s="25" t="inlineStr">
        <is>
          <t>檔案損毀(更換硬碟)</t>
        </is>
      </c>
      <c r="P455" s="26" t="inlineStr">
        <is>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is>
      </c>
      <c r="Q455" s="24" t="inlineStr">
        <is>
          <t>THILF02154</t>
        </is>
      </c>
      <c r="R455" s="24" t="inlineStr">
        <is>
          <t>新北一</t>
        </is>
      </c>
      <c r="S455" s="24" t="inlineStr">
        <is>
          <t>狄澤洋</t>
        </is>
      </c>
      <c r="T455" s="24" t="n">
        <v>1</v>
      </c>
      <c r="U455" s="24" t="inlineStr">
        <is>
          <t>已完工</t>
        </is>
      </c>
      <c r="V455" s="24" t="inlineStr">
        <is>
          <t>2025-04-21 13:58:51</t>
        </is>
      </c>
      <c r="W455" s="24" t="inlineStr">
        <is>
          <t>2025-04-22 11:50:00</t>
        </is>
      </c>
      <c r="X455" s="199" t="n">
        <v>45769.57013888889</v>
      </c>
      <c r="Y455" s="24" t="inlineStr">
        <is>
          <t>2025-04-22 17:58:00</t>
        </is>
      </c>
      <c r="Z455" s="24" t="n">
        <v>1.9</v>
      </c>
      <c r="AA455" s="24" t="n"/>
      <c r="AB455" s="24" t="inlineStr">
        <is>
          <t>到場處理</t>
        </is>
      </c>
      <c r="AC455" s="26" t="inlineStr">
        <is>
          <t>更換TM1、2硬碟
無備份還原
ACR4.408u
S409.51.0</t>
        </is>
      </c>
      <c r="AD455" s="24" t="n"/>
      <c r="AE455" s="24" t="n"/>
      <c r="AF455" s="24" t="n"/>
      <c r="AG455" s="24" t="n"/>
      <c r="AH455" s="24" t="n"/>
      <c r="AI455" s="24" t="n"/>
      <c r="AJ455" s="24" t="n"/>
      <c r="AK455" s="24" t="inlineStr">
        <is>
          <t>O</t>
        </is>
      </c>
      <c r="AL455" s="304">
        <f>DATEVALUE(TEXT(I455, "yyyy/mm/dd"))</f>
        <v/>
      </c>
      <c r="AM455" s="108">
        <f>DATEVALUE(TEXT(X455, "yyyy/mm/dd"))</f>
        <v/>
      </c>
    </row>
    <row r="456" ht="21.6" customHeight="1" s="127">
      <c r="A456" s="21" t="n">
        <v>91</v>
      </c>
      <c r="B456" s="21" t="inlineStr">
        <is>
          <t>服務</t>
        </is>
      </c>
      <c r="C456" s="21" t="n">
        <v>2025042734</v>
      </c>
      <c r="D456" s="21" t="n"/>
      <c r="E456" s="21" t="n"/>
      <c r="F456" s="21" t="n">
        <v>3878</v>
      </c>
      <c r="G456" s="21" t="inlineStr">
        <is>
          <t>林口清梅店</t>
        </is>
      </c>
      <c r="H456" s="21" t="inlineStr">
        <is>
          <t>新北市林口區</t>
        </is>
      </c>
      <c r="I456" s="21" t="n"/>
      <c r="J456" s="21" t="n"/>
      <c r="K456" s="21" t="n"/>
      <c r="L456" s="21" t="n"/>
      <c r="M456" s="22" t="n"/>
      <c r="N456" s="21" t="n"/>
      <c r="O456" s="22" t="n"/>
      <c r="P456" s="23" t="n"/>
      <c r="Q456" s="21" t="inlineStr">
        <is>
          <t>THILF03878</t>
        </is>
      </c>
      <c r="R456" s="21" t="inlineStr">
        <is>
          <t>新北一</t>
        </is>
      </c>
      <c r="S456" s="21" t="inlineStr">
        <is>
          <t>湯家瑋</t>
        </is>
      </c>
      <c r="T456" s="21" t="n">
        <v>1</v>
      </c>
      <c r="U456" s="21" t="inlineStr">
        <is>
          <t>已完工</t>
        </is>
      </c>
      <c r="V456" s="21" t="inlineStr">
        <is>
          <t>2025-04-21 17:03:46</t>
        </is>
      </c>
      <c r="W456" s="21" t="inlineStr">
        <is>
          <t>2025-04-21 16:30:00</t>
        </is>
      </c>
      <c r="X456" s="128" t="n">
        <v>45768.70833333334</v>
      </c>
      <c r="Y456" s="21" t="n"/>
      <c r="Z456" s="21" t="n">
        <v>0.5</v>
      </c>
      <c r="AA456" s="21" t="n"/>
      <c r="AB456" s="21" t="inlineStr">
        <is>
          <t>到場處理</t>
        </is>
      </c>
      <c r="AC456" s="23" t="inlineStr">
        <is>
          <t>PMQ2+EDC+STAR</t>
        </is>
      </c>
      <c r="AD456" s="21" t="inlineStr">
        <is>
          <t>O</t>
        </is>
      </c>
      <c r="AE456" s="21" t="n"/>
      <c r="AF456" s="21" t="n"/>
      <c r="AG456" s="21" t="n"/>
      <c r="AH456" s="21" t="n"/>
      <c r="AI456" s="21" t="n"/>
      <c r="AJ456" s="21" t="inlineStr">
        <is>
          <t>O</t>
        </is>
      </c>
      <c r="AK456" s="21" t="inlineStr">
        <is>
          <t>O</t>
        </is>
      </c>
      <c r="AL456" s="304">
        <f>DATEVALUE(TEXT(I456, "yyyy/mm/dd"))</f>
        <v/>
      </c>
      <c r="AM456" s="108">
        <f>DATEVALUE(TEXT(X456, "yyyy/mm/dd"))</f>
        <v/>
      </c>
    </row>
    <row r="457" ht="21.6" customHeight="1" s="127">
      <c r="A457" s="24" t="n">
        <v>92</v>
      </c>
      <c r="B457" s="24" t="inlineStr">
        <is>
          <t>服務</t>
        </is>
      </c>
      <c r="C457" s="24" t="n">
        <v>2025042736</v>
      </c>
      <c r="D457" s="24" t="n"/>
      <c r="E457" s="24" t="n"/>
      <c r="F457" s="24" t="n">
        <v>3878</v>
      </c>
      <c r="G457" s="24" t="inlineStr">
        <is>
          <t>林口清梅店</t>
        </is>
      </c>
      <c r="H457" s="24" t="inlineStr">
        <is>
          <t>新北市林口區</t>
        </is>
      </c>
      <c r="I457" s="24" t="n"/>
      <c r="J457" s="24" t="n"/>
      <c r="K457" s="24" t="n"/>
      <c r="L457" s="24" t="n"/>
      <c r="M457" s="25" t="n"/>
      <c r="N457" s="24" t="n"/>
      <c r="O457" s="25" t="n"/>
      <c r="P457" s="26" t="n"/>
      <c r="Q457" s="24" t="inlineStr">
        <is>
          <t>THILF03878</t>
        </is>
      </c>
      <c r="R457" s="24" t="inlineStr">
        <is>
          <t>新北一</t>
        </is>
      </c>
      <c r="S457" s="24" t="inlineStr">
        <is>
          <t>湯家瑋</t>
        </is>
      </c>
      <c r="T457" s="24" t="n">
        <v>1</v>
      </c>
      <c r="U457" s="24" t="inlineStr">
        <is>
          <t>已完工</t>
        </is>
      </c>
      <c r="V457" s="24" t="inlineStr">
        <is>
          <t>2025-04-21 17:19:14</t>
        </is>
      </c>
      <c r="W457" s="24" t="inlineStr">
        <is>
          <t>2025-04-21 16:10:00</t>
        </is>
      </c>
      <c r="X457" s="199" t="n">
        <v>45768.70138888889</v>
      </c>
      <c r="Y457" s="24" t="n"/>
      <c r="Z457" s="24" t="n">
        <v>0.7</v>
      </c>
      <c r="AA457" s="24" t="n"/>
      <c r="AB457" s="24" t="inlineStr">
        <is>
          <t>到場處理</t>
        </is>
      </c>
      <c r="AC457" s="26" t="inlineStr">
        <is>
          <t>到店更新spx-432韌體</t>
        </is>
      </c>
      <c r="AD457" s="24" t="n"/>
      <c r="AE457" s="24" t="n"/>
      <c r="AF457" s="24" t="n"/>
      <c r="AG457" s="24" t="n"/>
      <c r="AH457" s="24" t="n"/>
      <c r="AI457" s="24" t="n"/>
      <c r="AJ457" s="24" t="inlineStr">
        <is>
          <t>O</t>
        </is>
      </c>
      <c r="AK457" s="24" t="inlineStr">
        <is>
          <t>O</t>
        </is>
      </c>
      <c r="AL457" s="304">
        <f>DATEVALUE(TEXT(I457, "yyyy/mm/dd"))</f>
        <v/>
      </c>
      <c r="AM457" s="108">
        <f>DATEVALUE(TEXT(X457, "yyyy/mm/dd"))</f>
        <v/>
      </c>
    </row>
    <row r="458" ht="21.6" customHeight="1" s="127">
      <c r="A458" s="21" t="n">
        <v>93</v>
      </c>
      <c r="B458" s="21" t="inlineStr">
        <is>
          <t>服務</t>
        </is>
      </c>
      <c r="C458" s="21" t="n">
        <v>2025042738</v>
      </c>
      <c r="D458" s="21" t="n"/>
      <c r="E458" s="21" t="n"/>
      <c r="F458" s="21" t="n">
        <v>5341</v>
      </c>
      <c r="G458" s="21" t="inlineStr">
        <is>
          <t>蘆洲切仔麵</t>
        </is>
      </c>
      <c r="H458" s="21" t="inlineStr">
        <is>
          <t>新北市蘆洲區</t>
        </is>
      </c>
      <c r="I458" s="21" t="n"/>
      <c r="J458" s="21" t="n"/>
      <c r="K458" s="21" t="n"/>
      <c r="L458" s="21" t="n"/>
      <c r="M458" s="22" t="n"/>
      <c r="N458" s="21" t="n"/>
      <c r="O458" s="22" t="n"/>
      <c r="P458" s="23" t="n"/>
      <c r="Q458" s="21" t="inlineStr">
        <is>
          <t>THILF05341</t>
        </is>
      </c>
      <c r="R458" s="21" t="inlineStr">
        <is>
          <t>新北一</t>
        </is>
      </c>
      <c r="S458" s="21" t="inlineStr">
        <is>
          <t>湯家瑋</t>
        </is>
      </c>
      <c r="T458" s="21" t="n">
        <v>1</v>
      </c>
      <c r="U458" s="21" t="inlineStr">
        <is>
          <t>已完工</t>
        </is>
      </c>
      <c r="V458" s="21" t="inlineStr">
        <is>
          <t>2025-04-21 17:28:47</t>
        </is>
      </c>
      <c r="W458" s="21" t="inlineStr">
        <is>
          <t>2025-04-21 09:30:00</t>
        </is>
      </c>
      <c r="X458" s="128" t="n">
        <v>45768.625</v>
      </c>
      <c r="Y458" s="21" t="n"/>
      <c r="Z458" s="21" t="n">
        <v>5.5</v>
      </c>
      <c r="AA458" s="21" t="n"/>
      <c r="AB458" s="21" t="inlineStr">
        <is>
          <t>到場處理</t>
        </is>
      </c>
      <c r="AC458" s="23" t="inlineStr">
        <is>
          <t>協助新開門市</t>
        </is>
      </c>
      <c r="AD458" s="21" t="n"/>
      <c r="AE458" s="21" t="n"/>
      <c r="AF458" s="21" t="n"/>
      <c r="AG458" s="21" t="n"/>
      <c r="AH458" s="21" t="n"/>
      <c r="AI458" s="21" t="n"/>
      <c r="AJ458" s="21" t="inlineStr">
        <is>
          <t>O</t>
        </is>
      </c>
      <c r="AK458" s="21" t="inlineStr">
        <is>
          <t>O</t>
        </is>
      </c>
      <c r="AL458" s="304">
        <f>DATEVALUE(TEXT(I458, "yyyy/mm/dd"))</f>
        <v/>
      </c>
      <c r="AM458" s="108">
        <f>DATEVALUE(TEXT(X458, "yyyy/mm/dd"))</f>
        <v/>
      </c>
    </row>
    <row r="459" ht="21.6" customHeight="1" s="127">
      <c r="A459" s="24" t="n">
        <v>94</v>
      </c>
      <c r="B459" s="24" t="inlineStr">
        <is>
          <t>服務</t>
        </is>
      </c>
      <c r="C459" s="24" t="n">
        <v>2025042758</v>
      </c>
      <c r="D459" s="24" t="n"/>
      <c r="E459" s="24" t="n"/>
      <c r="F459" s="24" t="n">
        <v>5341</v>
      </c>
      <c r="G459" s="24" t="inlineStr">
        <is>
          <t>蘆洲切仔麵</t>
        </is>
      </c>
      <c r="H459" s="24" t="inlineStr">
        <is>
          <t>新北市蘆洲區</t>
        </is>
      </c>
      <c r="I459" s="24" t="n"/>
      <c r="J459" s="24" t="n"/>
      <c r="K459" s="24" t="n"/>
      <c r="L459" s="24" t="n"/>
      <c r="M459" s="25" t="n"/>
      <c r="N459" s="24" t="n"/>
      <c r="O459" s="25" t="n"/>
      <c r="P459" s="26" t="n"/>
      <c r="Q459" s="24" t="inlineStr">
        <is>
          <t>THILF05341</t>
        </is>
      </c>
      <c r="R459" s="24" t="inlineStr">
        <is>
          <t>新北一</t>
        </is>
      </c>
      <c r="S459" s="24" t="inlineStr">
        <is>
          <t>吳宗鴻</t>
        </is>
      </c>
      <c r="T459" s="24" t="n">
        <v>1</v>
      </c>
      <c r="U459" s="24" t="inlineStr">
        <is>
          <t>已完工</t>
        </is>
      </c>
      <c r="V459" s="24" t="inlineStr">
        <is>
          <t>2025-04-21 19:55:32</t>
        </is>
      </c>
      <c r="W459" s="24" t="inlineStr">
        <is>
          <t>2025-04-21 11:00:00</t>
        </is>
      </c>
      <c r="X459" s="199" t="n">
        <v>45768.82916666667</v>
      </c>
      <c r="Y459" s="24" t="n"/>
      <c r="Z459" s="24" t="n">
        <v>8.9</v>
      </c>
      <c r="AA459" s="24" t="n"/>
      <c r="AB459" s="24" t="inlineStr">
        <is>
          <t>到場處理</t>
        </is>
      </c>
      <c r="AC459" s="26" t="inlineStr">
        <is>
          <t>新開門市裝機完成</t>
        </is>
      </c>
      <c r="AD459" s="24" t="n"/>
      <c r="AE459" s="24" t="inlineStr">
        <is>
          <t>O</t>
        </is>
      </c>
      <c r="AF459" s="24" t="n"/>
      <c r="AG459" s="24" t="n"/>
      <c r="AH459" s="24" t="n"/>
      <c r="AI459" s="24" t="n"/>
      <c r="AJ459" s="24" t="n"/>
      <c r="AK459" s="24" t="inlineStr">
        <is>
          <t>O</t>
        </is>
      </c>
      <c r="AL459" s="304">
        <f>DATEVALUE(TEXT(I459, "yyyy/mm/dd"))</f>
        <v/>
      </c>
      <c r="AM459" s="108">
        <f>DATEVALUE(TEXT(X459, "yyyy/mm/dd"))</f>
        <v/>
      </c>
    </row>
    <row r="460" ht="21.6" customHeight="1" s="127">
      <c r="A460" s="21" t="n">
        <v>95</v>
      </c>
      <c r="B460" s="21" t="inlineStr">
        <is>
          <t>維修</t>
        </is>
      </c>
      <c r="C460" s="21" t="n">
        <v>2025042760</v>
      </c>
      <c r="D460" s="21" t="inlineStr">
        <is>
          <t>E4406114042201</t>
        </is>
      </c>
      <c r="E460" s="21" t="inlineStr">
        <is>
          <t>一般件</t>
        </is>
      </c>
      <c r="F460" s="21" t="n">
        <v>4406</v>
      </c>
      <c r="G460" s="21" t="inlineStr">
        <is>
          <t>板橋稚暉店</t>
        </is>
      </c>
      <c r="H460" s="21" t="inlineStr">
        <is>
          <t>新北市板橋區</t>
        </is>
      </c>
      <c r="I460" s="21" t="inlineStr">
        <is>
          <t>2025-04-22 07:28:27</t>
        </is>
      </c>
      <c r="J460" s="21" t="inlineStr">
        <is>
          <t>星期二</t>
        </is>
      </c>
      <c r="K460" s="21" t="inlineStr">
        <is>
          <t>凌晨</t>
        </is>
      </c>
      <c r="L460" s="21" t="inlineStr">
        <is>
          <t>HL60</t>
        </is>
      </c>
      <c r="M460" s="22" t="inlineStr">
        <is>
          <t>HL-LIFE-ET印票機L90</t>
        </is>
      </c>
      <c r="N460" s="21" t="n">
        <v>6003</v>
      </c>
      <c r="O460" s="22" t="inlineStr">
        <is>
          <t>無反應，不會轉動</t>
        </is>
      </c>
      <c r="P460" s="23" t="inlineStr">
        <is>
          <t>門市反應L90亮ERROR的紅燈無反應，門市重裝紙捲重開機仍異常....須請台芝到店協助(票卷激出紙亮紅燈)</t>
        </is>
      </c>
      <c r="Q460" s="21" t="inlineStr">
        <is>
          <t>THILF04406</t>
        </is>
      </c>
      <c r="R460" s="21" t="inlineStr">
        <is>
          <t>新北一</t>
        </is>
      </c>
      <c r="S460" s="21" t="inlineStr">
        <is>
          <t>狄澤洋</t>
        </is>
      </c>
      <c r="T460" s="21" t="n">
        <v>1</v>
      </c>
      <c r="U460" s="21" t="inlineStr">
        <is>
          <t>已完工</t>
        </is>
      </c>
      <c r="V460" s="21" t="inlineStr">
        <is>
          <t>2025-04-22 09:05:23</t>
        </is>
      </c>
      <c r="W460" s="21" t="inlineStr">
        <is>
          <t>2025-04-22 16:18:00</t>
        </is>
      </c>
      <c r="X460" s="128" t="n">
        <v>45769.69513888889</v>
      </c>
      <c r="Y460" s="21" t="inlineStr">
        <is>
          <t>2025-04-23 13:05:00</t>
        </is>
      </c>
      <c r="Z460" s="21" t="n">
        <v>0.4</v>
      </c>
      <c r="AA460" s="21" t="n"/>
      <c r="AB460" s="21" t="inlineStr">
        <is>
          <t>到場處理</t>
        </is>
      </c>
      <c r="AC460" s="23" t="inlineStr">
        <is>
          <t>更換印票機
換上：8139003243
換下：8139002712</t>
        </is>
      </c>
      <c r="AD460" s="21" t="n"/>
      <c r="AE460" s="21" t="n"/>
      <c r="AF460" s="21" t="n"/>
      <c r="AG460" s="21" t="n"/>
      <c r="AH460" s="21" t="n"/>
      <c r="AI460" s="21" t="n"/>
      <c r="AJ460" s="21" t="n"/>
      <c r="AK460" s="21" t="inlineStr">
        <is>
          <t>O</t>
        </is>
      </c>
      <c r="AL460" s="304">
        <f>DATEVALUE(TEXT(I460, "yyyy/mm/dd"))</f>
        <v/>
      </c>
      <c r="AM460" s="108">
        <f>DATEVALUE(TEXT(X460, "yyyy/mm/dd"))</f>
        <v/>
      </c>
    </row>
    <row r="461" ht="21.6" customHeight="1" s="127">
      <c r="A461" s="24" t="n">
        <v>96</v>
      </c>
      <c r="B461" s="24" t="inlineStr">
        <is>
          <t>服務</t>
        </is>
      </c>
      <c r="C461" s="24" t="n">
        <v>2025042766</v>
      </c>
      <c r="D461" s="24" t="n"/>
      <c r="E461" s="24" t="n"/>
      <c r="F461" s="24" t="n">
        <v>3652</v>
      </c>
      <c r="G461" s="24" t="inlineStr">
        <is>
          <t>北縣莊民店</t>
        </is>
      </c>
      <c r="H461" s="24" t="inlineStr">
        <is>
          <t>新北市新莊區</t>
        </is>
      </c>
      <c r="I461" s="24" t="n"/>
      <c r="J461" s="24" t="n"/>
      <c r="K461" s="24" t="n"/>
      <c r="L461" s="24" t="n"/>
      <c r="M461" s="25" t="n"/>
      <c r="N461" s="24" t="n"/>
      <c r="O461" s="25" t="n"/>
      <c r="P461" s="26" t="n"/>
      <c r="Q461" s="24" t="inlineStr">
        <is>
          <t>THILF03652</t>
        </is>
      </c>
      <c r="R461" s="24" t="inlineStr">
        <is>
          <t>新北一</t>
        </is>
      </c>
      <c r="S461" s="24" t="inlineStr">
        <is>
          <t>湯家瑋</t>
        </is>
      </c>
      <c r="T461" s="24" t="n">
        <v>1</v>
      </c>
      <c r="U461" s="24" t="inlineStr">
        <is>
          <t>已完工</t>
        </is>
      </c>
      <c r="V461" s="24" t="inlineStr">
        <is>
          <t>2025-04-22 10:02:10</t>
        </is>
      </c>
      <c r="W461" s="24" t="inlineStr">
        <is>
          <t>2025-04-22 09:00:00</t>
        </is>
      </c>
      <c r="X461" s="199" t="n">
        <v>45769.41666666666</v>
      </c>
      <c r="Y461" s="24" t="n"/>
      <c r="Z461" s="24" t="n">
        <v>1</v>
      </c>
      <c r="AA461" s="24" t="n"/>
      <c r="AB461" s="24" t="inlineStr">
        <is>
          <t>到場處理</t>
        </is>
      </c>
      <c r="AC461" s="26" t="inlineStr">
        <is>
          <t>PMQ2+EDC+STAR</t>
        </is>
      </c>
      <c r="AD461" s="24" t="inlineStr">
        <is>
          <t>O</t>
        </is>
      </c>
      <c r="AE461" s="24" t="n"/>
      <c r="AF461" s="24" t="n"/>
      <c r="AG461" s="24" t="n"/>
      <c r="AH461" s="24" t="n"/>
      <c r="AI461" s="24" t="n"/>
      <c r="AJ461" s="24" t="inlineStr">
        <is>
          <t>O</t>
        </is>
      </c>
      <c r="AK461" s="24" t="inlineStr">
        <is>
          <t>O</t>
        </is>
      </c>
      <c r="AL461" s="304">
        <f>DATEVALUE(TEXT(I461, "yyyy/mm/dd"))</f>
        <v/>
      </c>
      <c r="AM461" s="108">
        <f>DATEVALUE(TEXT(X461, "yyyy/mm/dd"))</f>
        <v/>
      </c>
    </row>
    <row r="462" ht="21.6" customHeight="1" s="127">
      <c r="A462" s="21" t="n">
        <v>97</v>
      </c>
      <c r="B462" s="21" t="inlineStr">
        <is>
          <t>維修</t>
        </is>
      </c>
      <c r="C462" s="21" t="n">
        <v>2025042786</v>
      </c>
      <c r="D462" s="21" t="inlineStr">
        <is>
          <t>13416114042201</t>
        </is>
      </c>
      <c r="E462" s="21" t="inlineStr">
        <is>
          <t>一般件</t>
        </is>
      </c>
      <c r="F462" s="21" t="n">
        <v>3416</v>
      </c>
      <c r="G462" s="21" t="inlineStr">
        <is>
          <t>板橋國慶店</t>
        </is>
      </c>
      <c r="H462" s="21" t="inlineStr">
        <is>
          <t>新北市板橋區</t>
        </is>
      </c>
      <c r="I462" s="21" t="inlineStr">
        <is>
          <t>2025-04-22 11:34:38</t>
        </is>
      </c>
      <c r="J462" s="21" t="inlineStr">
        <is>
          <t>星期二</t>
        </is>
      </c>
      <c r="K462" s="21" t="inlineStr">
        <is>
          <t>上午</t>
        </is>
      </c>
      <c r="L462" s="21" t="inlineStr">
        <is>
          <t>HL60</t>
        </is>
      </c>
      <c r="M462" s="22" t="inlineStr">
        <is>
          <t>HL-LIFE-ET印票機L90</t>
        </is>
      </c>
      <c r="N462" s="21" t="n">
        <v>6003</v>
      </c>
      <c r="O462" s="22" t="inlineStr">
        <is>
          <t>無反應，不會轉動</t>
        </is>
      </c>
      <c r="P462" s="23" t="inlineStr">
        <is>
          <t>LIFE-ET印票機L90亮紅燈，已有關機、紙捲重裝後仍異常，請台芝到店協助</t>
        </is>
      </c>
      <c r="Q462" s="21" t="inlineStr">
        <is>
          <t>THILF03416</t>
        </is>
      </c>
      <c r="R462" s="21" t="inlineStr">
        <is>
          <t>新北一</t>
        </is>
      </c>
      <c r="S462" s="21" t="inlineStr">
        <is>
          <t>狄澤洋</t>
        </is>
      </c>
      <c r="T462" s="21" t="n">
        <v>1</v>
      </c>
      <c r="U462" s="21" t="inlineStr">
        <is>
          <t>已完工</t>
        </is>
      </c>
      <c r="V462" s="21" t="inlineStr">
        <is>
          <t>2025-04-22 11:37:28</t>
        </is>
      </c>
      <c r="W462" s="21" t="inlineStr">
        <is>
          <t>2025-04-22 11:51:00</t>
        </is>
      </c>
      <c r="X462" s="128" t="n">
        <v>45769.51458333333</v>
      </c>
      <c r="Y462" s="21" t="inlineStr">
        <is>
          <t>2025-04-23 15:37:00</t>
        </is>
      </c>
      <c r="Z462" s="21" t="n">
        <v>0.5</v>
      </c>
      <c r="AA462" s="21" t="n"/>
      <c r="AB462" s="21" t="inlineStr">
        <is>
          <t>取消叫修</t>
        </is>
      </c>
      <c r="AC462" s="23" t="inlineStr">
        <is>
          <t>取消報修</t>
        </is>
      </c>
      <c r="AD462" s="21" t="n"/>
      <c r="AE462" s="21" t="n"/>
      <c r="AF462" s="21" t="n"/>
      <c r="AG462" s="21" t="n"/>
      <c r="AH462" s="21" t="n"/>
      <c r="AI462" s="21" t="n"/>
      <c r="AJ462" s="21" t="n"/>
      <c r="AK462" s="21" t="inlineStr">
        <is>
          <t>O</t>
        </is>
      </c>
      <c r="AL462" s="304">
        <f>DATEVALUE(TEXT(I462, "yyyy/mm/dd"))</f>
        <v/>
      </c>
      <c r="AM462" s="108">
        <f>DATEVALUE(TEXT(X462, "yyyy/mm/dd"))</f>
        <v/>
      </c>
    </row>
    <row r="463" ht="21.6" customHeight="1" s="127">
      <c r="A463" s="24" t="n">
        <v>98</v>
      </c>
      <c r="B463" s="24" t="inlineStr">
        <is>
          <t>服務</t>
        </is>
      </c>
      <c r="C463" s="24" t="n">
        <v>2025042799</v>
      </c>
      <c r="D463" s="24" t="n"/>
      <c r="E463" s="24" t="n"/>
      <c r="F463" s="24" t="n">
        <v>4845</v>
      </c>
      <c r="G463" s="24" t="inlineStr">
        <is>
          <t>石門海角店</t>
        </is>
      </c>
      <c r="H463" s="24" t="inlineStr">
        <is>
          <t>新北市石門區</t>
        </is>
      </c>
      <c r="I463" s="24" t="n"/>
      <c r="J463" s="24" t="n"/>
      <c r="K463" s="24" t="n"/>
      <c r="L463" s="24" t="n"/>
      <c r="M463" s="25" t="n"/>
      <c r="N463" s="24" t="n"/>
      <c r="O463" s="25" t="n"/>
      <c r="P463" s="26" t="n"/>
      <c r="Q463" s="24" t="inlineStr">
        <is>
          <t>THILF04845</t>
        </is>
      </c>
      <c r="R463" s="24" t="inlineStr">
        <is>
          <t>新北一</t>
        </is>
      </c>
      <c r="S463" s="24" t="inlineStr">
        <is>
          <t>吳宗鴻</t>
        </is>
      </c>
      <c r="T463" s="24" t="n">
        <v>1</v>
      </c>
      <c r="U463" s="24" t="inlineStr">
        <is>
          <t>已完工</t>
        </is>
      </c>
      <c r="V463" s="24" t="inlineStr">
        <is>
          <t>2025-04-22 13:06:37</t>
        </is>
      </c>
      <c r="W463" s="24" t="inlineStr">
        <is>
          <t>2025-04-22 12:00:00</t>
        </is>
      </c>
      <c r="X463" s="199" t="n">
        <v>45769.54444444444</v>
      </c>
      <c r="Y463" s="24" t="n"/>
      <c r="Z463" s="24" t="n">
        <v>1.1</v>
      </c>
      <c r="AA463" s="24" t="n"/>
      <c r="AB463" s="24" t="inlineStr">
        <is>
          <t>到場處理</t>
        </is>
      </c>
      <c r="AC463" s="26" t="inlineStr">
        <is>
          <t>PMQ2+EDC+STAR</t>
        </is>
      </c>
      <c r="AD463" s="24" t="inlineStr">
        <is>
          <t>O</t>
        </is>
      </c>
      <c r="AE463" s="24" t="n"/>
      <c r="AF463" s="24" t="n"/>
      <c r="AG463" s="24" t="n"/>
      <c r="AH463" s="24" t="n"/>
      <c r="AI463" s="24" t="n"/>
      <c r="AJ463" s="24" t="inlineStr">
        <is>
          <t>O</t>
        </is>
      </c>
      <c r="AK463" s="24" t="inlineStr">
        <is>
          <t>O</t>
        </is>
      </c>
      <c r="AL463" s="304">
        <f>DATEVALUE(TEXT(I463, "yyyy/mm/dd"))</f>
        <v/>
      </c>
      <c r="AM463" s="108">
        <f>DATEVALUE(TEXT(X463, "yyyy/mm/dd"))</f>
        <v/>
      </c>
    </row>
    <row r="464" ht="21.6" customHeight="1" s="127">
      <c r="A464" s="21" t="n">
        <v>99</v>
      </c>
      <c r="B464" s="21" t="inlineStr">
        <is>
          <t>服務</t>
        </is>
      </c>
      <c r="C464" s="21" t="n">
        <v>2025042802</v>
      </c>
      <c r="D464" s="21" t="n"/>
      <c r="E464" s="21" t="n"/>
      <c r="F464" s="21" t="n">
        <v>2154</v>
      </c>
      <c r="G464" s="21" t="inlineStr">
        <is>
          <t>北縣板莊店</t>
        </is>
      </c>
      <c r="H464" s="21" t="inlineStr">
        <is>
          <t>新北市板橋區</t>
        </is>
      </c>
      <c r="I464" s="21" t="n"/>
      <c r="J464" s="21" t="n"/>
      <c r="K464" s="21" t="n"/>
      <c r="L464" s="21" t="n"/>
      <c r="M464" s="22" t="n"/>
      <c r="N464" s="21" t="n"/>
      <c r="O464" s="22" t="n"/>
      <c r="P464" s="23" t="n"/>
      <c r="Q464" s="21" t="inlineStr">
        <is>
          <t>THILF02154</t>
        </is>
      </c>
      <c r="R464" s="21" t="inlineStr">
        <is>
          <t>新北一</t>
        </is>
      </c>
      <c r="S464" s="21" t="inlineStr">
        <is>
          <t>狄澤洋</t>
        </is>
      </c>
      <c r="T464" s="21" t="n">
        <v>1</v>
      </c>
      <c r="U464" s="21" t="inlineStr">
        <is>
          <t>已完工</t>
        </is>
      </c>
      <c r="V464" s="21" t="inlineStr">
        <is>
          <t>2025-04-22 13:46:04</t>
        </is>
      </c>
      <c r="W464" s="21" t="inlineStr">
        <is>
          <t>2025-04-22 11:50:00</t>
        </is>
      </c>
      <c r="X464" s="128" t="n">
        <v>45769.57013888889</v>
      </c>
      <c r="Y464" s="21" t="n"/>
      <c r="Z464" s="21" t="n">
        <v>1.9</v>
      </c>
      <c r="AA464" s="21" t="n"/>
      <c r="AB464" s="21" t="inlineStr">
        <is>
          <t>到場處理</t>
        </is>
      </c>
      <c r="AC464" s="23" t="inlineStr">
        <is>
          <t>PMQ2+EDC</t>
        </is>
      </c>
      <c r="AD464" s="21" t="inlineStr">
        <is>
          <t>O</t>
        </is>
      </c>
      <c r="AE464" s="21" t="n"/>
      <c r="AF464" s="21" t="n"/>
      <c r="AG464" s="21" t="n"/>
      <c r="AH464" s="21" t="n"/>
      <c r="AI464" s="21" t="n"/>
      <c r="AJ464" s="21" t="inlineStr">
        <is>
          <t>O</t>
        </is>
      </c>
      <c r="AK464" s="21" t="inlineStr">
        <is>
          <t>O</t>
        </is>
      </c>
      <c r="AL464" s="304">
        <f>DATEVALUE(TEXT(I464, "yyyy/mm/dd"))</f>
        <v/>
      </c>
      <c r="AM464" s="108">
        <f>DATEVALUE(TEXT(X464, "yyyy/mm/dd"))</f>
        <v/>
      </c>
    </row>
    <row r="465" ht="21.6" customHeight="1" s="127">
      <c r="A465" s="24" t="n">
        <v>100</v>
      </c>
      <c r="B465" s="24" t="inlineStr">
        <is>
          <t>維修</t>
        </is>
      </c>
      <c r="C465" s="24" t="n">
        <v>2025042812</v>
      </c>
      <c r="D465" s="24" t="inlineStr">
        <is>
          <t>14145114042201</t>
        </is>
      </c>
      <c r="E465" s="24" t="inlineStr">
        <is>
          <t>一般件</t>
        </is>
      </c>
      <c r="F465" s="24" t="n">
        <v>4145</v>
      </c>
      <c r="G465" s="24" t="inlineStr">
        <is>
          <t>板橋僑興店</t>
        </is>
      </c>
      <c r="H465" s="24" t="inlineStr">
        <is>
          <t>新北市板橋區</t>
        </is>
      </c>
      <c r="I465" s="24" t="inlineStr">
        <is>
          <t>2025-04-22 14:23:53</t>
        </is>
      </c>
      <c r="J465" s="24" t="inlineStr">
        <is>
          <t>星期二</t>
        </is>
      </c>
      <c r="K465" s="24" t="inlineStr">
        <is>
          <t>下午</t>
        </is>
      </c>
      <c r="L465" s="24" t="inlineStr">
        <is>
          <t>HL23</t>
        </is>
      </c>
      <c r="M465" s="25" t="inlineStr">
        <is>
          <t>HL-TM主機</t>
        </is>
      </c>
      <c r="N465" s="24" t="n">
        <v>2307</v>
      </c>
      <c r="O465" s="25" t="inlineStr">
        <is>
          <t>觸控不良(游標偏移)</t>
        </is>
      </c>
      <c r="P465" s="25" t="inlineStr">
        <is>
          <t>門市反應TM2(tcx800)觸控不靈敏都需要點很大力尤其會員部分特別難點，協助門市執行觸控校正後仍異常....須請台芝到店協助</t>
        </is>
      </c>
      <c r="Q465" s="24" t="inlineStr">
        <is>
          <t>THILF04145</t>
        </is>
      </c>
      <c r="R465" s="24" t="inlineStr">
        <is>
          <t>新北一</t>
        </is>
      </c>
      <c r="S465" s="24" t="inlineStr">
        <is>
          <t>狄澤洋</t>
        </is>
      </c>
      <c r="T465" s="24" t="n">
        <v>1</v>
      </c>
      <c r="U465" s="24" t="inlineStr">
        <is>
          <t>已完工</t>
        </is>
      </c>
      <c r="V465" s="24" t="inlineStr">
        <is>
          <t>2025-04-22 14:26:32</t>
        </is>
      </c>
      <c r="W465" s="24" t="inlineStr">
        <is>
          <t>2025-04-22 15:50:00</t>
        </is>
      </c>
      <c r="X465" s="199" t="n">
        <v>45769.68402777778</v>
      </c>
      <c r="Y465" s="24" t="inlineStr">
        <is>
          <t>2025-04-23 18:26:00</t>
        </is>
      </c>
      <c r="Z465" s="24" t="n">
        <v>0.6</v>
      </c>
      <c r="AA465" s="24" t="n"/>
      <c r="AB465" s="24" t="inlineStr">
        <is>
          <t>到場處理</t>
        </is>
      </c>
      <c r="AC465" s="25" t="inlineStr">
        <is>
          <t>線路重新插拔校正後門市測試正常</t>
        </is>
      </c>
      <c r="AD465" s="24" t="n"/>
      <c r="AE465" s="24" t="n"/>
      <c r="AF465" s="24" t="n"/>
      <c r="AG465" s="24" t="n"/>
      <c r="AH465" s="24" t="n"/>
      <c r="AI465" s="24" t="n"/>
      <c r="AJ465" s="24" t="n"/>
      <c r="AK465" s="24" t="inlineStr">
        <is>
          <t>O</t>
        </is>
      </c>
      <c r="AL465" s="304">
        <f>DATEVALUE(TEXT(I465, "yyyy/mm/dd"))</f>
        <v/>
      </c>
      <c r="AM465" s="108">
        <f>DATEVALUE(TEXT(X465, "yyyy/mm/dd"))</f>
        <v/>
      </c>
    </row>
    <row r="466" ht="21.6" customHeight="1" s="127">
      <c r="A466" s="24" t="n">
        <v>102</v>
      </c>
      <c r="B466" s="24" t="inlineStr">
        <is>
          <t>維修</t>
        </is>
      </c>
      <c r="C466" s="24" t="n">
        <v>2025042985</v>
      </c>
      <c r="D466" s="24" t="inlineStr">
        <is>
          <t>E4260114042301</t>
        </is>
      </c>
      <c r="E466" s="24" t="inlineStr">
        <is>
          <t>一般件</t>
        </is>
      </c>
      <c r="F466" s="24" t="n">
        <v>4260</v>
      </c>
      <c r="G466" s="24" t="inlineStr">
        <is>
          <t>三重重高店</t>
        </is>
      </c>
      <c r="H466" s="24" t="inlineStr">
        <is>
          <t>新北市三重區</t>
        </is>
      </c>
      <c r="I466" s="24" t="inlineStr">
        <is>
          <t>2025-04-23 07:28:31</t>
        </is>
      </c>
      <c r="J466" s="24" t="inlineStr">
        <is>
          <t>星期三</t>
        </is>
      </c>
      <c r="K466" s="24" t="inlineStr">
        <is>
          <t>凌晨</t>
        </is>
      </c>
      <c r="L466" s="24" t="inlineStr">
        <is>
          <t>HL23</t>
        </is>
      </c>
      <c r="M466" s="25" t="inlineStr">
        <is>
          <t>HL-TM主機</t>
        </is>
      </c>
      <c r="N466" s="24" t="n">
        <v>2301</v>
      </c>
      <c r="O466" s="25" t="inlineStr">
        <is>
          <t>當機</t>
        </is>
      </c>
      <c r="P466" s="26" t="inlineStr">
        <is>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is>
      </c>
      <c r="Q466" s="24" t="inlineStr">
        <is>
          <t>THILF04260</t>
        </is>
      </c>
      <c r="R466" s="24" t="inlineStr">
        <is>
          <t>新北一</t>
        </is>
      </c>
      <c r="S466" s="24" t="inlineStr">
        <is>
          <t>吳宗鴻</t>
        </is>
      </c>
      <c r="T466" s="24" t="n">
        <v>1</v>
      </c>
      <c r="U466" s="24" t="inlineStr">
        <is>
          <t>已完工</t>
        </is>
      </c>
      <c r="V466" s="24" t="inlineStr">
        <is>
          <t>2025-04-23 09:06:14</t>
        </is>
      </c>
      <c r="W466" s="24" t="inlineStr">
        <is>
          <t>2025-04-23 11:00:00</t>
        </is>
      </c>
      <c r="X466" s="199" t="n">
        <v>45770.57083333333</v>
      </c>
      <c r="Y466" s="24" t="inlineStr">
        <is>
          <t>2025-04-24 13:06:00</t>
        </is>
      </c>
      <c r="Z466" s="24" t="n">
        <v>2.7</v>
      </c>
      <c r="AA466" s="24" t="n"/>
      <c r="AB466" s="24" t="inlineStr">
        <is>
          <t>到場處理</t>
        </is>
      </c>
      <c r="AC466" s="26" t="inlineStr">
        <is>
          <t>更換第一個硬碟,不備份還原完成</t>
        </is>
      </c>
      <c r="AD466" s="24" t="n"/>
      <c r="AE466" s="24" t="n"/>
      <c r="AF466" s="24" t="n"/>
      <c r="AG466" s="24" t="n"/>
      <c r="AH466" s="24" t="n"/>
      <c r="AI466" s="24" t="n"/>
      <c r="AJ466" s="24" t="n"/>
      <c r="AK466" s="24" t="inlineStr">
        <is>
          <t>O</t>
        </is>
      </c>
      <c r="AL466" s="304">
        <f>DATEVALUE(TEXT(I466, "yyyy/mm/dd"))</f>
        <v/>
      </c>
      <c r="AM466" s="108">
        <f>DATEVALUE(TEXT(X466, "yyyy/mm/dd"))</f>
        <v/>
      </c>
    </row>
    <row r="467" ht="21.6" customHeight="1" s="127">
      <c r="A467" s="21" t="n">
        <v>103</v>
      </c>
      <c r="B467" s="21" t="inlineStr">
        <is>
          <t>維修</t>
        </is>
      </c>
      <c r="C467" s="21" t="n">
        <v>2025042987</v>
      </c>
      <c r="D467" s="21" t="inlineStr">
        <is>
          <t>E2535114042301</t>
        </is>
      </c>
      <c r="E467" s="21" t="inlineStr">
        <is>
          <t>一般件</t>
        </is>
      </c>
      <c r="F467" s="21" t="n">
        <v>2535</v>
      </c>
      <c r="G467" s="21" t="inlineStr">
        <is>
          <t>五股五工店</t>
        </is>
      </c>
      <c r="H467" s="21" t="inlineStr">
        <is>
          <t>新北市五股區</t>
        </is>
      </c>
      <c r="I467" s="21" t="inlineStr">
        <is>
          <t>2025-04-23 07:23:47</t>
        </is>
      </c>
      <c r="J467" s="21" t="inlineStr">
        <is>
          <t>星期三</t>
        </is>
      </c>
      <c r="K467" s="21" t="inlineStr">
        <is>
          <t>凌晨</t>
        </is>
      </c>
      <c r="L467" s="21" t="inlineStr">
        <is>
          <t>HL23</t>
        </is>
      </c>
      <c r="M467" s="22" t="inlineStr">
        <is>
          <t>HL-TM主機</t>
        </is>
      </c>
      <c r="N467" s="21" t="n">
        <v>2305</v>
      </c>
      <c r="O467" s="22" t="inlineStr">
        <is>
          <t>抽屜無法正常開關</t>
        </is>
      </c>
      <c r="P467" s="23" t="inlineStr">
        <is>
          <t xml:space="preserve">門市反應tm2收銀機(TCX800)(抽屜顏色:白色、鑰匙孔位子(中)、鎖頭編號:5001)抽屜關上會卡卡的...請台芝到店協助(機2抽屜會卡住)
</t>
        </is>
      </c>
      <c r="Q467" s="21" t="inlineStr">
        <is>
          <t>THILF02535</t>
        </is>
      </c>
      <c r="R467" s="21" t="inlineStr">
        <is>
          <t>新北一</t>
        </is>
      </c>
      <c r="S467" s="21" t="inlineStr">
        <is>
          <t>湯家瑋</t>
        </is>
      </c>
      <c r="T467" s="21" t="n">
        <v>1</v>
      </c>
      <c r="U467" s="21" t="inlineStr">
        <is>
          <t>已完工</t>
        </is>
      </c>
      <c r="V467" s="21" t="inlineStr">
        <is>
          <t>2025-04-23 09:19:24</t>
        </is>
      </c>
      <c r="W467" s="21" t="inlineStr">
        <is>
          <t>2025-04-23 13:30:00</t>
        </is>
      </c>
      <c r="X467" s="128" t="n">
        <v>45770.58333333334</v>
      </c>
      <c r="Y467" s="21" t="inlineStr">
        <is>
          <t>2025-04-24 13:19:00</t>
        </is>
      </c>
      <c r="Z467" s="21" t="n">
        <v>0.5</v>
      </c>
      <c r="AA467" s="21" t="n"/>
      <c r="AB467" s="21" t="inlineStr">
        <is>
          <t>到場處理</t>
        </is>
      </c>
      <c r="AC467" s="23" t="inlineStr">
        <is>
          <t>調整抽屜軌道</t>
        </is>
      </c>
      <c r="AD467" s="21" t="n"/>
      <c r="AE467" s="21" t="n"/>
      <c r="AF467" s="21" t="n"/>
      <c r="AG467" s="21" t="n"/>
      <c r="AH467" s="21" t="n"/>
      <c r="AI467" s="21" t="n"/>
      <c r="AJ467" s="21" t="n"/>
      <c r="AK467" s="21" t="inlineStr">
        <is>
          <t>O</t>
        </is>
      </c>
      <c r="AL467" s="304">
        <f>DATEVALUE(TEXT(I467, "yyyy/mm/dd"))</f>
        <v/>
      </c>
      <c r="AM467" s="108">
        <f>DATEVALUE(TEXT(X467, "yyyy/mm/dd"))</f>
        <v/>
      </c>
    </row>
    <row r="468" ht="21.6" customHeight="1" s="127">
      <c r="A468" s="24" t="n">
        <v>104</v>
      </c>
      <c r="B468" s="24" t="inlineStr">
        <is>
          <t>服務</t>
        </is>
      </c>
      <c r="C468" s="24" t="n">
        <v>2025043062</v>
      </c>
      <c r="D468" s="24" t="n"/>
      <c r="E468" s="24" t="n"/>
      <c r="F468" s="24" t="n">
        <v>5060</v>
      </c>
      <c r="G468" s="24" t="inlineStr">
        <is>
          <t>淡水魚市店</t>
        </is>
      </c>
      <c r="H468" s="24" t="inlineStr">
        <is>
          <t>新北市淡水區</t>
        </is>
      </c>
      <c r="I468" s="24" t="n"/>
      <c r="J468" s="24" t="n"/>
      <c r="K468" s="24" t="n"/>
      <c r="L468" s="24" t="n"/>
      <c r="M468" s="25" t="n"/>
      <c r="N468" s="24" t="n"/>
      <c r="O468" s="25" t="n"/>
      <c r="P468" s="26" t="n"/>
      <c r="Q468" s="24" t="inlineStr">
        <is>
          <t>THILF05060</t>
        </is>
      </c>
      <c r="R468" s="24" t="inlineStr">
        <is>
          <t>新北一</t>
        </is>
      </c>
      <c r="S468" s="24" t="inlineStr">
        <is>
          <t>吳宗鴻</t>
        </is>
      </c>
      <c r="T468" s="24" t="n">
        <v>1</v>
      </c>
      <c r="U468" s="24" t="inlineStr">
        <is>
          <t>已完工</t>
        </is>
      </c>
      <c r="V468" s="24" t="inlineStr">
        <is>
          <t>2025-04-23 16:06:27</t>
        </is>
      </c>
      <c r="W468" s="24" t="inlineStr">
        <is>
          <t>2025-04-23 15:45:00</t>
        </is>
      </c>
      <c r="X468" s="199" t="n">
        <v>45770.66666666666</v>
      </c>
      <c r="Y468" s="24" t="n"/>
      <c r="Z468" s="24" t="n">
        <v>0.3</v>
      </c>
      <c r="AA468" s="24" t="n"/>
      <c r="AB468" s="24" t="inlineStr">
        <is>
          <t>到場處理</t>
        </is>
      </c>
      <c r="AC468" s="26" t="inlineStr">
        <is>
          <t>PMQ2+EDC</t>
        </is>
      </c>
      <c r="AD468" s="24" t="inlineStr">
        <is>
          <t>O</t>
        </is>
      </c>
      <c r="AE468" s="24" t="n"/>
      <c r="AF468" s="24" t="n"/>
      <c r="AG468" s="24" t="n"/>
      <c r="AH468" s="24" t="n"/>
      <c r="AI468" s="24" t="n"/>
      <c r="AJ468" s="24" t="n"/>
      <c r="AK468" s="24" t="inlineStr">
        <is>
          <t>O</t>
        </is>
      </c>
      <c r="AL468" s="304">
        <f>DATEVALUE(TEXT(I468, "yyyy/mm/dd"))</f>
        <v/>
      </c>
      <c r="AM468" s="108">
        <f>DATEVALUE(TEXT(X468, "yyyy/mm/dd"))</f>
        <v/>
      </c>
    </row>
    <row r="469" ht="21.6" customHeight="1" s="127">
      <c r="A469" s="21" t="n">
        <v>105</v>
      </c>
      <c r="B469" s="21" t="inlineStr">
        <is>
          <t>維修</t>
        </is>
      </c>
      <c r="C469" s="21" t="n">
        <v>2025043182</v>
      </c>
      <c r="D469" s="21" t="inlineStr">
        <is>
          <t>12267114042401</t>
        </is>
      </c>
      <c r="E469" s="21" t="inlineStr">
        <is>
          <t>一般件</t>
        </is>
      </c>
      <c r="F469" s="21" t="n">
        <v>2267</v>
      </c>
      <c r="G469" s="21" t="inlineStr">
        <is>
          <t>北縣金陽店</t>
        </is>
      </c>
      <c r="H469" s="21" t="inlineStr">
        <is>
          <t>新北市金山區</t>
        </is>
      </c>
      <c r="I469" s="21" t="inlineStr">
        <is>
          <t>2025-04-24 14:56:22</t>
        </is>
      </c>
      <c r="J469" s="21" t="inlineStr">
        <is>
          <t>星期四</t>
        </is>
      </c>
      <c r="K469" s="21" t="inlineStr">
        <is>
          <t>下午</t>
        </is>
      </c>
      <c r="L469" s="21" t="inlineStr">
        <is>
          <t>HL23</t>
        </is>
      </c>
      <c r="M469" s="22" t="inlineStr">
        <is>
          <t>HL-TM主機</t>
        </is>
      </c>
      <c r="N469" s="21" t="n">
        <v>2305</v>
      </c>
      <c r="O469" s="22" t="inlineStr">
        <is>
          <t>抽屜無法正常開關</t>
        </is>
      </c>
      <c r="P469" s="23" t="inlineStr">
        <is>
          <t>門市反應TM2收銀機(TCX800)(抽屜顏色:白色、鑰匙孔位子(中)、鎖頭編號:5001)鑰匙可以插入，但無法轉動...請台芝到店協助</t>
        </is>
      </c>
      <c r="Q469" s="21" t="inlineStr">
        <is>
          <t>THILF02267</t>
        </is>
      </c>
      <c r="R469" s="21" t="inlineStr">
        <is>
          <t>新北一</t>
        </is>
      </c>
      <c r="S469" s="21" t="inlineStr">
        <is>
          <t>吳宗鴻</t>
        </is>
      </c>
      <c r="T469" s="21" t="n">
        <v>1</v>
      </c>
      <c r="U469" s="21" t="inlineStr">
        <is>
          <t>已完工</t>
        </is>
      </c>
      <c r="V469" s="21" t="inlineStr">
        <is>
          <t>2025-04-24 14:58:15</t>
        </is>
      </c>
      <c r="W469" s="21" t="inlineStr">
        <is>
          <t>2025-04-25 13:06:00</t>
        </is>
      </c>
      <c r="X469" s="128" t="n">
        <v>45772.56666666667</v>
      </c>
      <c r="Y469" s="21" t="inlineStr">
        <is>
          <t>2025-04-25 18:58:00</t>
        </is>
      </c>
      <c r="Z469" s="21" t="n">
        <v>0.5</v>
      </c>
      <c r="AA469" s="21" t="n"/>
      <c r="AB469" s="21" t="inlineStr">
        <is>
          <t>到場處理</t>
        </is>
      </c>
      <c r="AC469" s="23" t="inlineStr">
        <is>
          <t>更換錢櫃
換下81Z1001112
換上81Z1004250</t>
        </is>
      </c>
      <c r="AD469" s="21" t="n"/>
      <c r="AE469" s="21" t="n"/>
      <c r="AF469" s="21" t="n"/>
      <c r="AG469" s="21" t="n"/>
      <c r="AH469" s="21" t="n"/>
      <c r="AI469" s="21" t="n"/>
      <c r="AJ469" s="21" t="n"/>
      <c r="AK469" s="21" t="inlineStr">
        <is>
          <t>O</t>
        </is>
      </c>
      <c r="AL469" s="304">
        <f>DATEVALUE(TEXT(I469, "yyyy/mm/dd"))</f>
        <v/>
      </c>
      <c r="AM469" s="108">
        <f>DATEVALUE(TEXT(X469, "yyyy/mm/dd"))</f>
        <v/>
      </c>
    </row>
    <row r="470" ht="21.6" customHeight="1" s="127">
      <c r="A470" s="24" t="n">
        <v>106</v>
      </c>
      <c r="B470" s="24" t="inlineStr">
        <is>
          <t>服務</t>
        </is>
      </c>
      <c r="C470" s="24" t="n">
        <v>2025043190</v>
      </c>
      <c r="D470" s="24" t="n"/>
      <c r="E470" s="24" t="n"/>
      <c r="F470" s="24" t="n">
        <v>3359</v>
      </c>
      <c r="G470" s="24" t="inlineStr">
        <is>
          <t>三重金陵店</t>
        </is>
      </c>
      <c r="H470" s="24" t="inlineStr">
        <is>
          <t>新北市三重區</t>
        </is>
      </c>
      <c r="I470" s="24" t="n"/>
      <c r="J470" s="24" t="n"/>
      <c r="K470" s="24" t="n"/>
      <c r="L470" s="24" t="n"/>
      <c r="M470" s="25" t="n"/>
      <c r="N470" s="24" t="n"/>
      <c r="O470" s="25" t="n"/>
      <c r="P470" s="26" t="n"/>
      <c r="Q470" s="24" t="inlineStr">
        <is>
          <t>THILF03359</t>
        </is>
      </c>
      <c r="R470" s="24" t="inlineStr">
        <is>
          <t>新北一</t>
        </is>
      </c>
      <c r="S470" s="24" t="inlineStr">
        <is>
          <t>吳宗鴻</t>
        </is>
      </c>
      <c r="T470" s="24" t="n">
        <v>1</v>
      </c>
      <c r="U470" s="24" t="inlineStr">
        <is>
          <t>已完工</t>
        </is>
      </c>
      <c r="V470" s="24" t="inlineStr">
        <is>
          <t>2025-04-24 15:17:14</t>
        </is>
      </c>
      <c r="W470" s="24" t="inlineStr">
        <is>
          <t>2025-04-24 13:45:00</t>
        </is>
      </c>
      <c r="X470" s="199" t="n">
        <v>45771.61458333334</v>
      </c>
      <c r="Y470" s="24" t="n"/>
      <c r="Z470" s="24" t="n">
        <v>1</v>
      </c>
      <c r="AA470" s="24" t="n"/>
      <c r="AB470" s="24" t="inlineStr">
        <is>
          <t>到場處理</t>
        </is>
      </c>
      <c r="AC470" s="26" t="inlineStr">
        <is>
          <t>PMQ2+EDC+STAR</t>
        </is>
      </c>
      <c r="AD470" s="24" t="inlineStr">
        <is>
          <t>O</t>
        </is>
      </c>
      <c r="AE470" s="24" t="n"/>
      <c r="AF470" s="24" t="n"/>
      <c r="AG470" s="24" t="n"/>
      <c r="AH470" s="24" t="n"/>
      <c r="AI470" s="24" t="n"/>
      <c r="AJ470" s="24" t="inlineStr">
        <is>
          <t>O</t>
        </is>
      </c>
      <c r="AK470" s="24" t="inlineStr">
        <is>
          <t>O</t>
        </is>
      </c>
      <c r="AL470" s="304">
        <f>DATEVALUE(TEXT(I470, "yyyy/mm/dd"))</f>
        <v/>
      </c>
      <c r="AM470" s="108">
        <f>DATEVALUE(TEXT(X470, "yyyy/mm/dd"))</f>
        <v/>
      </c>
    </row>
    <row r="471" ht="21.6" customHeight="1" s="127">
      <c r="A471" s="21" t="n">
        <v>107</v>
      </c>
      <c r="B471" s="21" t="inlineStr">
        <is>
          <t>服務</t>
        </is>
      </c>
      <c r="C471" s="21" t="n">
        <v>2025043209</v>
      </c>
      <c r="D471" s="21" t="n"/>
      <c r="E471" s="21" t="n"/>
      <c r="F471" s="21" t="inlineStr">
        <is>
          <t>D191</t>
        </is>
      </c>
      <c r="G471" s="21" t="inlineStr">
        <is>
          <t>三重興德店</t>
        </is>
      </c>
      <c r="H471" s="21" t="inlineStr">
        <is>
          <t>新北市三重區</t>
        </is>
      </c>
      <c r="I471" s="21" t="n"/>
      <c r="J471" s="21" t="n"/>
      <c r="K471" s="21" t="n"/>
      <c r="L471" s="21" t="n"/>
      <c r="M471" s="22" t="n"/>
      <c r="N471" s="21" t="n"/>
      <c r="O471" s="22" t="n"/>
      <c r="P471" s="23" t="n"/>
      <c r="Q471" s="21" t="inlineStr">
        <is>
          <t>THILF0D191</t>
        </is>
      </c>
      <c r="R471" s="21" t="inlineStr">
        <is>
          <t>新北一</t>
        </is>
      </c>
      <c r="S471" s="21" t="inlineStr">
        <is>
          <t>吳宗鴻</t>
        </is>
      </c>
      <c r="T471" s="21" t="n">
        <v>1</v>
      </c>
      <c r="U471" s="21" t="inlineStr">
        <is>
          <t>已完工</t>
        </is>
      </c>
      <c r="V471" s="21" t="inlineStr">
        <is>
          <t>2025-04-24 16:16:50</t>
        </is>
      </c>
      <c r="W471" s="21" t="inlineStr">
        <is>
          <t>2025-04-24 15:10:00</t>
        </is>
      </c>
      <c r="X471" s="128" t="n">
        <v>45771.67777777778</v>
      </c>
      <c r="Y471" s="21" t="n"/>
      <c r="Z471" s="21" t="n">
        <v>1.1</v>
      </c>
      <c r="AA471" s="21" t="n"/>
      <c r="AB471" s="21" t="inlineStr">
        <is>
          <t>到場處理</t>
        </is>
      </c>
      <c r="AC471" s="23" t="inlineStr">
        <is>
          <t>PMQ2+EDC+STAR</t>
        </is>
      </c>
      <c r="AD471" s="21" t="inlineStr">
        <is>
          <t>O</t>
        </is>
      </c>
      <c r="AE471" s="21" t="n"/>
      <c r="AF471" s="21" t="n"/>
      <c r="AG471" s="21" t="n"/>
      <c r="AH471" s="21" t="n"/>
      <c r="AI471" s="21" t="n"/>
      <c r="AJ471" s="21" t="inlineStr">
        <is>
          <t>O</t>
        </is>
      </c>
      <c r="AK471" s="21" t="inlineStr">
        <is>
          <t>O</t>
        </is>
      </c>
      <c r="AL471" s="304">
        <f>DATEVALUE(TEXT(I471, "yyyy/mm/dd"))</f>
        <v/>
      </c>
      <c r="AM471" s="108">
        <f>DATEVALUE(TEXT(X471, "yyyy/mm/dd"))</f>
        <v/>
      </c>
    </row>
    <row r="472" ht="21.6" customHeight="1" s="127">
      <c r="A472" s="24" t="n">
        <v>108</v>
      </c>
      <c r="B472" s="24" t="inlineStr">
        <is>
          <t>服務</t>
        </is>
      </c>
      <c r="C472" s="24" t="n">
        <v>2025043293</v>
      </c>
      <c r="D472" s="24" t="n"/>
      <c r="E472" s="24" t="n"/>
      <c r="F472" s="24" t="n">
        <v>2267</v>
      </c>
      <c r="G472" s="24" t="inlineStr">
        <is>
          <t>北縣金陽店</t>
        </is>
      </c>
      <c r="H472" s="24" t="inlineStr">
        <is>
          <t>新北市金山區</t>
        </is>
      </c>
      <c r="I472" s="24" t="n"/>
      <c r="J472" s="24" t="n"/>
      <c r="K472" s="24" t="n"/>
      <c r="L472" s="24" t="n"/>
      <c r="M472" s="25" t="n"/>
      <c r="N472" s="24" t="n"/>
      <c r="O472" s="25" t="n"/>
      <c r="P472" s="26" t="n"/>
      <c r="Q472" s="24" t="inlineStr">
        <is>
          <t>THILF02267</t>
        </is>
      </c>
      <c r="R472" s="24" t="inlineStr">
        <is>
          <t>新北一</t>
        </is>
      </c>
      <c r="S472" s="24" t="inlineStr">
        <is>
          <t>吳宗鴻</t>
        </is>
      </c>
      <c r="T472" s="24" t="n">
        <v>1</v>
      </c>
      <c r="U472" s="24" t="inlineStr">
        <is>
          <t>已完工</t>
        </is>
      </c>
      <c r="V472" s="24" t="inlineStr">
        <is>
          <t>2025-04-25 14:19:28</t>
        </is>
      </c>
      <c r="W472" s="24" t="inlineStr">
        <is>
          <t>2025-04-25 13:00:00</t>
        </is>
      </c>
      <c r="X472" s="199" t="n">
        <v>45772.58680555555</v>
      </c>
      <c r="Y472" s="24" t="n"/>
      <c r="Z472" s="24" t="n">
        <v>1.1</v>
      </c>
      <c r="AA472" s="24" t="n"/>
      <c r="AB472" s="24" t="inlineStr">
        <is>
          <t>到場處理</t>
        </is>
      </c>
      <c r="AC472" s="26" t="inlineStr">
        <is>
          <t>PMQ2+EDC+STAR</t>
        </is>
      </c>
      <c r="AD472" s="24" t="inlineStr">
        <is>
          <t>O</t>
        </is>
      </c>
      <c r="AE472" s="24" t="n"/>
      <c r="AF472" s="24" t="n"/>
      <c r="AG472" s="24" t="n"/>
      <c r="AH472" s="24" t="n"/>
      <c r="AI472" s="24" t="n"/>
      <c r="AJ472" s="24" t="inlineStr">
        <is>
          <t>O</t>
        </is>
      </c>
      <c r="AK472" s="24" t="inlineStr">
        <is>
          <t>O</t>
        </is>
      </c>
      <c r="AL472" s="304">
        <f>DATEVALUE(TEXT(I472, "yyyy/mm/dd"))</f>
        <v/>
      </c>
      <c r="AM472" s="108">
        <f>DATEVALUE(TEXT(X472, "yyyy/mm/dd"))</f>
        <v/>
      </c>
    </row>
    <row r="473" ht="21.6" customHeight="1" s="127">
      <c r="A473" s="24" t="n">
        <v>110</v>
      </c>
      <c r="B473" s="24" t="inlineStr">
        <is>
          <t>維修</t>
        </is>
      </c>
      <c r="C473" s="24" t="n">
        <v>2025043366</v>
      </c>
      <c r="D473" s="24" t="inlineStr">
        <is>
          <t>E4397114042701</t>
        </is>
      </c>
      <c r="E473" s="24" t="inlineStr">
        <is>
          <t>一般件</t>
        </is>
      </c>
      <c r="F473" s="24" t="n">
        <v>4397</v>
      </c>
      <c r="G473" s="24" t="inlineStr">
        <is>
          <t>三重仁旺店</t>
        </is>
      </c>
      <c r="H473" s="24" t="inlineStr">
        <is>
          <t>新北市三重區</t>
        </is>
      </c>
      <c r="I473" s="24" t="inlineStr">
        <is>
          <t>2025-04-27 10:32:41</t>
        </is>
      </c>
      <c r="J473" s="24" t="inlineStr">
        <is>
          <t>星期日</t>
        </is>
      </c>
      <c r="K473" s="24" t="inlineStr">
        <is>
          <t>上午</t>
        </is>
      </c>
      <c r="L473" s="24" t="inlineStr">
        <is>
          <t>HL25</t>
        </is>
      </c>
      <c r="M473" s="25" t="inlineStr">
        <is>
          <t>HL-SC螢幕</t>
        </is>
      </c>
      <c r="N473" s="24" t="n">
        <v>2501</v>
      </c>
      <c r="O473" s="25" t="inlineStr">
        <is>
          <t>螢幕畫面閃爍頻繁或無畫面</t>
        </is>
      </c>
      <c r="P473" s="26" t="inlineStr">
        <is>
          <t>門市反應SC螢幕(LCD)黑畫面，會閃一下跳到監視器畫面又馬上黑屏，門市找不到切換器、螢幕後方線路已有重新拔插仍異常，PING1通可VNC...請台芝到店協助(候場電腦螢幕故障，無法訂貨作帳)</t>
        </is>
      </c>
      <c r="Q473" s="24" t="inlineStr">
        <is>
          <t>THILF04397</t>
        </is>
      </c>
      <c r="R473" s="24" t="inlineStr">
        <is>
          <t>新北一</t>
        </is>
      </c>
      <c r="S473" s="24" t="inlineStr">
        <is>
          <t>吳宗鴻</t>
        </is>
      </c>
      <c r="T473" s="24" t="n">
        <v>1</v>
      </c>
      <c r="U473" s="24" t="inlineStr">
        <is>
          <t>已完工</t>
        </is>
      </c>
      <c r="V473" s="24" t="inlineStr">
        <is>
          <t>2025-04-27 10:56:56</t>
        </is>
      </c>
      <c r="W473" s="24" t="inlineStr">
        <is>
          <t>2025-04-27 14:45:00</t>
        </is>
      </c>
      <c r="X473" s="199" t="n">
        <v>45774.64097222222</v>
      </c>
      <c r="Y473" s="24" t="inlineStr">
        <is>
          <t>2025-04-29 13:00:00</t>
        </is>
      </c>
      <c r="Z473" s="24" t="n">
        <v>0.6</v>
      </c>
      <c r="AA473" s="24" t="n"/>
      <c r="AB473" s="24" t="inlineStr">
        <is>
          <t>到場處理</t>
        </is>
      </c>
      <c r="AC473" s="26" t="inlineStr">
        <is>
          <t>螢幕切換器故障所導致，請店家報修監視器廠商處理，先將SC對接螢幕給店家使用</t>
        </is>
      </c>
      <c r="AD473" s="24" t="n"/>
      <c r="AE473" s="24" t="n"/>
      <c r="AF473" s="24" t="n"/>
      <c r="AG473" s="24" t="n"/>
      <c r="AH473" s="24" t="n"/>
      <c r="AI473" s="24" t="n"/>
      <c r="AJ473" s="24" t="n"/>
      <c r="AK473" s="24" t="inlineStr">
        <is>
          <t>O</t>
        </is>
      </c>
      <c r="AL473" s="304">
        <f>DATEVALUE(TEXT(I473, "yyyy/mm/dd"))</f>
        <v/>
      </c>
      <c r="AM473" s="108">
        <f>DATEVALUE(TEXT(X473, "yyyy/mm/dd"))</f>
        <v/>
      </c>
    </row>
    <row r="474" ht="21.6" customHeight="1" s="127">
      <c r="A474" s="21" t="n">
        <v>111</v>
      </c>
      <c r="B474" s="21" t="inlineStr">
        <is>
          <t>維修</t>
        </is>
      </c>
      <c r="C474" s="21" t="n">
        <v>2025043367</v>
      </c>
      <c r="D474" s="21" t="inlineStr">
        <is>
          <t>14397114042701</t>
        </is>
      </c>
      <c r="E474" s="21" t="inlineStr">
        <is>
          <t>急修件</t>
        </is>
      </c>
      <c r="F474" s="21" t="n">
        <v>4397</v>
      </c>
      <c r="G474" s="21" t="inlineStr">
        <is>
          <t>三重仁旺店</t>
        </is>
      </c>
      <c r="H474" s="21" t="inlineStr">
        <is>
          <t>新北市三重區</t>
        </is>
      </c>
      <c r="I474" s="21" t="inlineStr">
        <is>
          <t>2025-04-27 11:12:10</t>
        </is>
      </c>
      <c r="J474" s="21" t="inlineStr">
        <is>
          <t>星期日</t>
        </is>
      </c>
      <c r="K474" s="21" t="inlineStr">
        <is>
          <t>上午</t>
        </is>
      </c>
      <c r="L474" s="21" t="inlineStr">
        <is>
          <t>HL25</t>
        </is>
      </c>
      <c r="M474" s="22" t="inlineStr">
        <is>
          <t>HL-SC螢幕</t>
        </is>
      </c>
      <c r="N474" s="21" t="n">
        <v>2501</v>
      </c>
      <c r="O474" s="22" t="inlineStr">
        <is>
          <t>螢幕畫面閃爍頻繁或無畫面</t>
        </is>
      </c>
      <c r="P474" s="23" t="inlineStr">
        <is>
          <t>04/2 11:12 總公司玫君來電啟動緊急叫修:門市反應SC螢幕(LCD)黑畫面，會閃一下跳到監視器畫面又馬上黑屏，門市找不到切換器、螢幕後方線路已有重新拔插仍異常，客服PING1通可VNC查看畫面正常...請台芝到店協助</t>
        </is>
      </c>
      <c r="Q474" s="21" t="inlineStr">
        <is>
          <t>THILF04397</t>
        </is>
      </c>
      <c r="R474" s="21" t="inlineStr">
        <is>
          <t>新北一</t>
        </is>
      </c>
      <c r="S474" s="21" t="inlineStr">
        <is>
          <t>吳宗鴻</t>
        </is>
      </c>
      <c r="T474" s="21" t="n">
        <v>1</v>
      </c>
      <c r="U474" s="21" t="inlineStr">
        <is>
          <t>已完工</t>
        </is>
      </c>
      <c r="V474" s="21" t="inlineStr">
        <is>
          <t>2025-04-27 11:13:21</t>
        </is>
      </c>
      <c r="W474" s="21" t="inlineStr">
        <is>
          <t>2025-04-27 14:45:00</t>
        </is>
      </c>
      <c r="X474" s="128" t="n">
        <v>45774.63958333333</v>
      </c>
      <c r="Y474" s="21" t="inlineStr">
        <is>
          <t>2025-04-27 17:13:00</t>
        </is>
      </c>
      <c r="Z474" s="21" t="n">
        <v>0.6</v>
      </c>
      <c r="AA474" s="21" t="n"/>
      <c r="AB474" s="21" t="inlineStr">
        <is>
          <t>到場處理</t>
        </is>
      </c>
      <c r="AC474" s="23" t="inlineStr">
        <is>
          <t>螢幕切換器故障所導致，請店家報修監視器廠商處理，先將SC對接螢幕給店家使用</t>
        </is>
      </c>
      <c r="AD474" s="21" t="n"/>
      <c r="AE474" s="21" t="n"/>
      <c r="AF474" s="21" t="n"/>
      <c r="AG474" s="21" t="n"/>
      <c r="AH474" s="21" t="n"/>
      <c r="AI474" s="21" t="n"/>
      <c r="AJ474" s="21" t="n"/>
      <c r="AK474" s="21" t="inlineStr">
        <is>
          <t>O</t>
        </is>
      </c>
      <c r="AL474" s="304">
        <f>DATEVALUE(TEXT(I474, "yyyy/mm/dd"))</f>
        <v/>
      </c>
      <c r="AM474" s="108">
        <f>DATEVALUE(TEXT(X474, "yyyy/mm/dd"))</f>
        <v/>
      </c>
    </row>
    <row r="475" ht="21.6" customHeight="1" s="127">
      <c r="A475" s="24" t="n">
        <v>112</v>
      </c>
      <c r="B475" s="24" t="inlineStr">
        <is>
          <t>服務</t>
        </is>
      </c>
      <c r="C475" s="24" t="n">
        <v>2025043415</v>
      </c>
      <c r="D475" s="24" t="n"/>
      <c r="E475" s="24" t="n"/>
      <c r="F475" s="24" t="n">
        <v>5352</v>
      </c>
      <c r="G475" s="24" t="inlineStr">
        <is>
          <t>三重重陽店</t>
        </is>
      </c>
      <c r="H475" s="24" t="inlineStr">
        <is>
          <t>新北市三重區</t>
        </is>
      </c>
      <c r="I475" s="24" t="n"/>
      <c r="J475" s="24" t="n"/>
      <c r="K475" s="24" t="n"/>
      <c r="L475" s="24" t="n"/>
      <c r="M475" s="25" t="n"/>
      <c r="N475" s="24" t="n"/>
      <c r="O475" s="25" t="n"/>
      <c r="P475" s="26" t="n"/>
      <c r="Q475" s="24" t="inlineStr">
        <is>
          <t>THILF05352</t>
        </is>
      </c>
      <c r="R475" s="24" t="inlineStr">
        <is>
          <t>新北一</t>
        </is>
      </c>
      <c r="S475" s="24" t="inlineStr">
        <is>
          <t>湯家瑋</t>
        </is>
      </c>
      <c r="T475" s="24" t="n">
        <v>1</v>
      </c>
      <c r="U475" s="24" t="inlineStr">
        <is>
          <t>已完工</t>
        </is>
      </c>
      <c r="V475" s="24" t="inlineStr">
        <is>
          <t>2025-04-28 13:07:29</t>
        </is>
      </c>
      <c r="W475" s="24" t="inlineStr">
        <is>
          <t>2025-04-28 10:30:00</t>
        </is>
      </c>
      <c r="X475" s="199" t="n">
        <v>45775.54513888889</v>
      </c>
      <c r="Y475" s="24" t="n"/>
      <c r="Z475" s="24" t="n">
        <v>2.6</v>
      </c>
      <c r="AA475" s="24" t="n"/>
      <c r="AB475" s="24" t="inlineStr">
        <is>
          <t>到場處理</t>
        </is>
      </c>
      <c r="AC475" s="26" t="inlineStr">
        <is>
          <t>協助裝機</t>
        </is>
      </c>
      <c r="AD475" s="24" t="n"/>
      <c r="AE475" s="24" t="inlineStr">
        <is>
          <t>O</t>
        </is>
      </c>
      <c r="AF475" s="24" t="n"/>
      <c r="AG475" s="24" t="n"/>
      <c r="AH475" s="24" t="n"/>
      <c r="AI475" s="24" t="n"/>
      <c r="AJ475" s="24" t="n"/>
      <c r="AK475" s="24" t="inlineStr">
        <is>
          <t>O</t>
        </is>
      </c>
      <c r="AL475" s="304">
        <f>DATEVALUE(TEXT(I475, "yyyy/mm/dd"))</f>
        <v/>
      </c>
      <c r="AM475" s="108">
        <f>DATEVALUE(TEXT(X475, "yyyy/mm/dd"))</f>
        <v/>
      </c>
    </row>
    <row r="476" ht="21.6" customHeight="1" s="127">
      <c r="A476" s="21" t="n">
        <v>113</v>
      </c>
      <c r="B476" s="21" t="inlineStr">
        <is>
          <t>服務</t>
        </is>
      </c>
      <c r="C476" s="21" t="n">
        <v>2025043420</v>
      </c>
      <c r="D476" s="21" t="n"/>
      <c r="E476" s="21" t="n"/>
      <c r="F476" s="21" t="n">
        <v>5352</v>
      </c>
      <c r="G476" s="21" t="inlineStr">
        <is>
          <t>三重重陽店</t>
        </is>
      </c>
      <c r="H476" s="21" t="inlineStr">
        <is>
          <t>新北市三重區</t>
        </is>
      </c>
      <c r="I476" s="21" t="n"/>
      <c r="J476" s="21" t="n"/>
      <c r="K476" s="21" t="n"/>
      <c r="L476" s="21" t="n"/>
      <c r="M476" s="22" t="n"/>
      <c r="N476" s="21" t="n"/>
      <c r="O476" s="22" t="n"/>
      <c r="P476" s="23" t="n"/>
      <c r="Q476" s="21" t="inlineStr">
        <is>
          <t>THILF05352</t>
        </is>
      </c>
      <c r="R476" s="21" t="inlineStr">
        <is>
          <t>新北一</t>
        </is>
      </c>
      <c r="S476" s="21" t="inlineStr">
        <is>
          <t>吳宗鴻</t>
        </is>
      </c>
      <c r="T476" s="21" t="n">
        <v>1</v>
      </c>
      <c r="U476" s="21" t="inlineStr">
        <is>
          <t>已完工</t>
        </is>
      </c>
      <c r="V476" s="21" t="inlineStr">
        <is>
          <t>2025-04-28 13:54:52</t>
        </is>
      </c>
      <c r="W476" s="21" t="inlineStr">
        <is>
          <t>2025-04-28 10:30:00</t>
        </is>
      </c>
      <c r="X476" s="128" t="n">
        <v>45775.56388888889</v>
      </c>
      <c r="Y476" s="21" t="n"/>
      <c r="Z476" s="21" t="n">
        <v>3</v>
      </c>
      <c r="AA476" s="21" t="n"/>
      <c r="AB476" s="21" t="inlineStr">
        <is>
          <t>到場處理</t>
        </is>
      </c>
      <c r="AC476" s="23" t="inlineStr">
        <is>
          <t>新開門市裝機完成</t>
        </is>
      </c>
      <c r="AD476" s="21" t="n"/>
      <c r="AE476" s="21" t="inlineStr">
        <is>
          <t>O</t>
        </is>
      </c>
      <c r="AF476" s="21" t="n"/>
      <c r="AG476" s="21" t="n"/>
      <c r="AH476" s="21" t="n"/>
      <c r="AI476" s="21" t="n"/>
      <c r="AJ476" s="21" t="n"/>
      <c r="AK476" s="21" t="n"/>
      <c r="AL476" s="304">
        <f>DATEVALUE(TEXT(I476, "yyyy/mm/dd"))</f>
        <v/>
      </c>
      <c r="AM476" s="108">
        <f>DATEVALUE(TEXT(X476, "yyyy/mm/dd"))</f>
        <v/>
      </c>
    </row>
    <row r="477" ht="21.6" customHeight="1" s="127">
      <c r="A477" s="24" t="n">
        <v>114</v>
      </c>
      <c r="B477" s="24" t="inlineStr">
        <is>
          <t>維修</t>
        </is>
      </c>
      <c r="C477" s="24" t="n">
        <v>2025043470</v>
      </c>
      <c r="D477" s="24" t="inlineStr">
        <is>
          <t>E3358114042901</t>
        </is>
      </c>
      <c r="E477" s="24" t="inlineStr">
        <is>
          <t>一般件</t>
        </is>
      </c>
      <c r="F477" s="24" t="n">
        <v>3358</v>
      </c>
      <c r="G477" s="24" t="inlineStr">
        <is>
          <t>新莊棒球場</t>
        </is>
      </c>
      <c r="H477" s="24" t="inlineStr">
        <is>
          <t>新北市新莊區</t>
        </is>
      </c>
      <c r="I477" s="24" t="inlineStr">
        <is>
          <t>2025-04-29 07:55:27</t>
        </is>
      </c>
      <c r="J477" s="24" t="inlineStr">
        <is>
          <t>星期二</t>
        </is>
      </c>
      <c r="K477" s="24" t="inlineStr">
        <is>
          <t>凌晨</t>
        </is>
      </c>
      <c r="L477" s="24" t="inlineStr">
        <is>
          <t>HL23</t>
        </is>
      </c>
      <c r="M477" s="25" t="inlineStr">
        <is>
          <t>HL-TM主機</t>
        </is>
      </c>
      <c r="N477" s="24" t="n">
        <v>2307</v>
      </c>
      <c r="O477" s="25" t="inlineStr">
        <is>
          <t>觸控不良(游標偏移)</t>
        </is>
      </c>
      <c r="P477" s="26" t="inlineStr">
        <is>
          <t xml:space="preserve">門市反應點擊TM2(TCX800)觸控異常，常觸控不良要點數次才有反應或是持續按壓才有反應；門市表示TM2主顯客顯皆沒貼東西，協助門市TM2作觸控校正重開機後門市回饋狀況依舊...請台芝到店協助(螢幕觸控不良)
</t>
        </is>
      </c>
      <c r="Q477" s="24" t="inlineStr">
        <is>
          <t>THILF03358</t>
        </is>
      </c>
      <c r="R477" s="24" t="inlineStr">
        <is>
          <t>新北一</t>
        </is>
      </c>
      <c r="S477" s="24" t="inlineStr">
        <is>
          <t>湯家瑋</t>
        </is>
      </c>
      <c r="T477" s="24" t="n">
        <v>1</v>
      </c>
      <c r="U477" s="24" t="inlineStr">
        <is>
          <t>已完工</t>
        </is>
      </c>
      <c r="V477" s="24" t="inlineStr">
        <is>
          <t>2025-04-29 09:36:12</t>
        </is>
      </c>
      <c r="W477" s="24" t="inlineStr">
        <is>
          <t>2025-04-29 09:45:00</t>
        </is>
      </c>
      <c r="X477" s="199" t="n">
        <v>45776.42708333334</v>
      </c>
      <c r="Y477" s="24" t="inlineStr">
        <is>
          <t>2025-04-30 13:36:00</t>
        </is>
      </c>
      <c r="Z477" s="24" t="n">
        <v>0.5</v>
      </c>
      <c r="AA477" s="24" t="n"/>
      <c r="AB477" s="24" t="inlineStr">
        <is>
          <t>到場處理</t>
        </is>
      </c>
      <c r="AC477" s="26" t="inlineStr">
        <is>
          <t>重接線路 清潔螢幕 觸控校正</t>
        </is>
      </c>
      <c r="AD477" s="24" t="n"/>
      <c r="AE477" s="24" t="n"/>
      <c r="AF477" s="24" t="n"/>
      <c r="AG477" s="24" t="n"/>
      <c r="AH477" s="24" t="n"/>
      <c r="AI477" s="24" t="n"/>
      <c r="AJ477" s="24" t="n"/>
      <c r="AK477" s="24" t="inlineStr">
        <is>
          <t>O</t>
        </is>
      </c>
      <c r="AL477" s="304">
        <f>DATEVALUE(TEXT(I477, "yyyy/mm/dd"))</f>
        <v/>
      </c>
      <c r="AM477" s="108">
        <f>DATEVALUE(TEXT(X477, "yyyy/mm/dd"))</f>
        <v/>
      </c>
    </row>
    <row r="478" ht="21.6" customHeight="1" s="127">
      <c r="A478" s="21" t="n">
        <v>115</v>
      </c>
      <c r="B478" s="21" t="inlineStr">
        <is>
          <t>服務</t>
        </is>
      </c>
      <c r="C478" s="21" t="n">
        <v>2025043478</v>
      </c>
      <c r="D478" s="21" t="n"/>
      <c r="E478" s="21" t="n"/>
      <c r="F478" s="21" t="n">
        <v>3358</v>
      </c>
      <c r="G478" s="21" t="inlineStr">
        <is>
          <t>新莊棒球場</t>
        </is>
      </c>
      <c r="H478" s="21" t="inlineStr">
        <is>
          <t>新北市新莊區</t>
        </is>
      </c>
      <c r="I478" s="21" t="n"/>
      <c r="J478" s="21" t="n"/>
      <c r="K478" s="21" t="n"/>
      <c r="L478" s="21" t="n"/>
      <c r="M478" s="22" t="n"/>
      <c r="N478" s="21" t="n"/>
      <c r="O478" s="22" t="n"/>
      <c r="P478" s="22" t="n"/>
      <c r="Q478" s="21" t="inlineStr">
        <is>
          <t>THILF03358</t>
        </is>
      </c>
      <c r="R478" s="21" t="inlineStr">
        <is>
          <t>新北一</t>
        </is>
      </c>
      <c r="S478" s="21" t="inlineStr">
        <is>
          <t>湯家瑋</t>
        </is>
      </c>
      <c r="T478" s="21" t="n">
        <v>1</v>
      </c>
      <c r="U478" s="21" t="inlineStr">
        <is>
          <t>已完工</t>
        </is>
      </c>
      <c r="V478" s="21" t="inlineStr">
        <is>
          <t>2025-04-29 10:25:03</t>
        </is>
      </c>
      <c r="W478" s="21" t="inlineStr">
        <is>
          <t>2025-04-29 10:15:00</t>
        </is>
      </c>
      <c r="X478" s="128" t="n">
        <v>45776.4375</v>
      </c>
      <c r="Y478" s="21" t="n"/>
      <c r="Z478" s="21" t="n">
        <v>0.3</v>
      </c>
      <c r="AA478" s="21" t="n"/>
      <c r="AB478" s="21" t="inlineStr">
        <is>
          <t>到場處理</t>
        </is>
      </c>
      <c r="AC478" s="22" t="inlineStr">
        <is>
          <t>PMQ2+EDC</t>
        </is>
      </c>
      <c r="AD478" s="21" t="inlineStr">
        <is>
          <t>O</t>
        </is>
      </c>
      <c r="AE478" s="21" t="n"/>
      <c r="AF478" s="21" t="n"/>
      <c r="AG478" s="21" t="n"/>
      <c r="AH478" s="21" t="n"/>
      <c r="AI478" s="21" t="n"/>
      <c r="AJ478" s="21" t="inlineStr">
        <is>
          <t>O</t>
        </is>
      </c>
      <c r="AK478" s="21" t="inlineStr">
        <is>
          <t>O</t>
        </is>
      </c>
      <c r="AL478" s="304">
        <f>DATEVALUE(TEXT(I478, "yyyy/mm/dd"))</f>
        <v/>
      </c>
      <c r="AM478" s="108">
        <f>DATEVALUE(TEXT(X478, "yyyy/mm/dd"))</f>
        <v/>
      </c>
    </row>
    <row r="479" ht="21.6" customHeight="1" s="127">
      <c r="A479" s="21" t="n">
        <v>117</v>
      </c>
      <c r="B479" s="21" t="inlineStr">
        <is>
          <t>服務</t>
        </is>
      </c>
      <c r="C479" s="21" t="n">
        <v>2025043542</v>
      </c>
      <c r="D479" s="21" t="n"/>
      <c r="E479" s="21" t="n"/>
      <c r="F479" s="21" t="n">
        <v>4282</v>
      </c>
      <c r="G479" s="21" t="inlineStr">
        <is>
          <t>林口建林店</t>
        </is>
      </c>
      <c r="H479" s="21" t="inlineStr">
        <is>
          <t>新北市林口區</t>
        </is>
      </c>
      <c r="I479" s="21" t="n"/>
      <c r="J479" s="21" t="n"/>
      <c r="K479" s="21" t="n"/>
      <c r="L479" s="21" t="n"/>
      <c r="M479" s="22" t="n"/>
      <c r="N479" s="21" t="n"/>
      <c r="O479" s="22" t="n"/>
      <c r="P479" s="23" t="n"/>
      <c r="Q479" s="21" t="inlineStr">
        <is>
          <t>THILF04282</t>
        </is>
      </c>
      <c r="R479" s="21" t="inlineStr">
        <is>
          <t>新北一</t>
        </is>
      </c>
      <c r="S479" s="21" t="inlineStr">
        <is>
          <t>湯家瑋</t>
        </is>
      </c>
      <c r="T479" s="21" t="n">
        <v>1</v>
      </c>
      <c r="U479" s="21" t="inlineStr">
        <is>
          <t>已完工</t>
        </is>
      </c>
      <c r="V479" s="21" t="inlineStr">
        <is>
          <t>2025-04-29 12:13:41</t>
        </is>
      </c>
      <c r="W479" s="21" t="inlineStr">
        <is>
          <t>2025-04-29 11:00:00</t>
        </is>
      </c>
      <c r="X479" s="128" t="n">
        <v>45776.5</v>
      </c>
      <c r="Y479" s="21" t="n"/>
      <c r="Z479" s="21" t="n">
        <v>1</v>
      </c>
      <c r="AA479" s="21" t="n"/>
      <c r="AB479" s="21" t="inlineStr">
        <is>
          <t>到場處理</t>
        </is>
      </c>
      <c r="AC479" s="23" t="inlineStr">
        <is>
          <t>商顯到店維修檢測，電路編號 : 290Y290040測速失敗</t>
        </is>
      </c>
      <c r="AD479" s="21" t="n"/>
      <c r="AE479" s="21" t="n"/>
      <c r="AF479" s="21" t="n"/>
      <c r="AG479" s="21" t="n"/>
      <c r="AH479" s="21" t="n"/>
      <c r="AI479" s="21" t="n"/>
      <c r="AJ479" s="21" t="inlineStr">
        <is>
          <t>O</t>
        </is>
      </c>
      <c r="AK479" s="21" t="inlineStr">
        <is>
          <t>O</t>
        </is>
      </c>
      <c r="AL479" s="304">
        <f>DATEVALUE(TEXT(I479, "yyyy/mm/dd"))</f>
        <v/>
      </c>
      <c r="AM479" s="108">
        <f>DATEVALUE(TEXT(X479, "yyyy/mm/dd"))</f>
        <v/>
      </c>
    </row>
    <row r="480" ht="21.6" customHeight="1" s="127">
      <c r="A480" s="24" t="n">
        <v>118</v>
      </c>
      <c r="B480" s="24" t="inlineStr">
        <is>
          <t>維修</t>
        </is>
      </c>
      <c r="C480" s="24" t="n">
        <v>2025043553</v>
      </c>
      <c r="D480" s="24" t="inlineStr">
        <is>
          <t>15352114042901</t>
        </is>
      </c>
      <c r="E480" s="24" t="inlineStr">
        <is>
          <t>一般件</t>
        </is>
      </c>
      <c r="F480" s="24" t="n">
        <v>5352</v>
      </c>
      <c r="G480" s="24" t="inlineStr">
        <is>
          <t>三重重陽店</t>
        </is>
      </c>
      <c r="H480" s="24" t="inlineStr">
        <is>
          <t>新北市三重區</t>
        </is>
      </c>
      <c r="I480" s="24" t="inlineStr">
        <is>
          <t>2025-04-29 13:41:59</t>
        </is>
      </c>
      <c r="J480" s="24" t="inlineStr">
        <is>
          <t>星期二</t>
        </is>
      </c>
      <c r="K480" s="24" t="inlineStr">
        <is>
          <t>下午</t>
        </is>
      </c>
      <c r="L480" s="24" t="inlineStr">
        <is>
          <t>HL35</t>
        </is>
      </c>
      <c r="M480" s="25" t="inlineStr">
        <is>
          <t>HL-4G分享器</t>
        </is>
      </c>
      <c r="N480" s="24" t="n">
        <v>3503</v>
      </c>
      <c r="O480" s="25" t="inlineStr">
        <is>
          <t>設備撤收</t>
        </is>
      </c>
      <c r="P480" s="26" t="inlineStr">
        <is>
          <t>門市昨天新開到店安裝時中華尚未到店處理，當下借4G讓門市使用，今門市來電告知中華已到店完工，須請台芝到店協助撤回4G</t>
        </is>
      </c>
      <c r="Q480" s="24" t="inlineStr">
        <is>
          <t>THILF05352</t>
        </is>
      </c>
      <c r="R480" s="24" t="inlineStr">
        <is>
          <t>新北一</t>
        </is>
      </c>
      <c r="S480" s="24" t="inlineStr">
        <is>
          <t>吳宗鴻</t>
        </is>
      </c>
      <c r="T480" s="24" t="n">
        <v>1</v>
      </c>
      <c r="U480" s="24" t="inlineStr">
        <is>
          <t>已完工</t>
        </is>
      </c>
      <c r="V480" s="24" t="inlineStr">
        <is>
          <t>2025-04-29 13:49:29</t>
        </is>
      </c>
      <c r="W480" s="24" t="inlineStr">
        <is>
          <t>2025-04-29 15:45:00</t>
        </is>
      </c>
      <c r="X480" s="199" t="n">
        <v>45776.67986111111</v>
      </c>
      <c r="Y480" s="24" t="inlineStr">
        <is>
          <t>2025-04-30 17:49:00</t>
        </is>
      </c>
      <c r="Z480" s="24" t="n">
        <v>0.6</v>
      </c>
      <c r="AA480" s="24" t="n"/>
      <c r="AB480" s="24" t="inlineStr">
        <is>
          <t>到場處理</t>
        </is>
      </c>
      <c r="AC480" s="26" t="inlineStr">
        <is>
          <t>接上中華電信，網路連線正常，MMK安裝完成</t>
        </is>
      </c>
      <c r="AD480" s="24" t="n"/>
      <c r="AE480" s="24" t="n"/>
      <c r="AF480" s="24" t="n"/>
      <c r="AG480" s="24" t="n"/>
      <c r="AH480" s="24" t="n"/>
      <c r="AI480" s="24" t="n"/>
      <c r="AJ480" s="24" t="n"/>
      <c r="AK480" s="24" t="inlineStr">
        <is>
          <t>O</t>
        </is>
      </c>
      <c r="AL480" s="304">
        <f>DATEVALUE(TEXT(I480, "yyyy/mm/dd"))</f>
        <v/>
      </c>
      <c r="AM480" s="108">
        <f>DATEVALUE(TEXT(X480, "yyyy/mm/dd"))</f>
        <v/>
      </c>
    </row>
    <row r="481" ht="21.6" customHeight="1" s="127">
      <c r="A481" s="21" t="n">
        <v>119</v>
      </c>
      <c r="B481" s="21" t="inlineStr">
        <is>
          <t>服務</t>
        </is>
      </c>
      <c r="C481" s="21" t="n">
        <v>2025043584</v>
      </c>
      <c r="D481" s="21" t="n"/>
      <c r="E481" s="21" t="n"/>
      <c r="F481" s="21" t="n">
        <v>3623</v>
      </c>
      <c r="G481" s="21" t="inlineStr">
        <is>
          <t>三重自強店</t>
        </is>
      </c>
      <c r="H481" s="21" t="inlineStr">
        <is>
          <t>新北市三重區</t>
        </is>
      </c>
      <c r="I481" s="21" t="n"/>
      <c r="J481" s="21" t="n"/>
      <c r="K481" s="21" t="n"/>
      <c r="L481" s="21" t="n"/>
      <c r="M481" s="22" t="n"/>
      <c r="N481" s="21" t="n"/>
      <c r="O481" s="22" t="n"/>
      <c r="P481" s="23" t="n"/>
      <c r="Q481" s="21" t="inlineStr">
        <is>
          <t>THILF03623</t>
        </is>
      </c>
      <c r="R481" s="21" t="inlineStr">
        <is>
          <t>新北一</t>
        </is>
      </c>
      <c r="S481" s="21" t="inlineStr">
        <is>
          <t>吳宗鴻</t>
        </is>
      </c>
      <c r="T481" s="21" t="n">
        <v>1</v>
      </c>
      <c r="U481" s="21" t="inlineStr">
        <is>
          <t>已完工</t>
        </is>
      </c>
      <c r="V481" s="21" t="inlineStr">
        <is>
          <t>2025-04-29 15:16:34</t>
        </is>
      </c>
      <c r="W481" s="21" t="inlineStr">
        <is>
          <t>2025-04-29 14:00:00</t>
        </is>
      </c>
      <c r="X481" s="128" t="n">
        <v>45776.625</v>
      </c>
      <c r="Y481" s="21" t="n"/>
      <c r="Z481" s="21" t="n">
        <v>1</v>
      </c>
      <c r="AA481" s="21" t="n"/>
      <c r="AB481" s="21" t="inlineStr">
        <is>
          <t>到場處理</t>
        </is>
      </c>
      <c r="AC481" s="23" t="inlineStr">
        <is>
          <t>PMQ2+EDC+STAR</t>
        </is>
      </c>
      <c r="AD481" s="21" t="inlineStr">
        <is>
          <t>O</t>
        </is>
      </c>
      <c r="AE481" s="21" t="n"/>
      <c r="AF481" s="21" t="n"/>
      <c r="AG481" s="21" t="n"/>
      <c r="AH481" s="21" t="n"/>
      <c r="AI481" s="21" t="n"/>
      <c r="AJ481" s="21" t="inlineStr">
        <is>
          <t>O</t>
        </is>
      </c>
      <c r="AK481" s="21" t="inlineStr">
        <is>
          <t>O</t>
        </is>
      </c>
      <c r="AL481" s="304">
        <f>DATEVALUE(TEXT(I481, "yyyy/mm/dd"))</f>
        <v/>
      </c>
      <c r="AM481" s="108">
        <f>DATEVALUE(TEXT(X481, "yyyy/mm/dd"))</f>
        <v/>
      </c>
    </row>
    <row r="482" ht="21.6" customHeight="1" s="127">
      <c r="A482" s="24" t="n">
        <v>120</v>
      </c>
      <c r="B482" s="24" t="inlineStr">
        <is>
          <t>服務</t>
        </is>
      </c>
      <c r="C482" s="24" t="n">
        <v>2025043714</v>
      </c>
      <c r="D482" s="24" t="n"/>
      <c r="E482" s="24" t="n"/>
      <c r="F482" s="24" t="n">
        <v>2318</v>
      </c>
      <c r="G482" s="24" t="inlineStr">
        <is>
          <t>北縣淡俊店</t>
        </is>
      </c>
      <c r="H482" s="24" t="inlineStr">
        <is>
          <t>新北市淡水區</t>
        </is>
      </c>
      <c r="I482" s="24" t="n"/>
      <c r="J482" s="24" t="n"/>
      <c r="K482" s="24" t="n"/>
      <c r="L482" s="24" t="n"/>
      <c r="M482" s="25" t="n"/>
      <c r="N482" s="24" t="n"/>
      <c r="O482" s="25" t="n"/>
      <c r="P482" s="26" t="n"/>
      <c r="Q482" s="24" t="inlineStr">
        <is>
          <t>THILF02318</t>
        </is>
      </c>
      <c r="R482" s="24" t="inlineStr">
        <is>
          <t>新北一</t>
        </is>
      </c>
      <c r="S482" s="24" t="inlineStr">
        <is>
          <t>吳宗鴻</t>
        </is>
      </c>
      <c r="T482" s="24" t="n">
        <v>1</v>
      </c>
      <c r="U482" s="24" t="inlineStr">
        <is>
          <t>已完工</t>
        </is>
      </c>
      <c r="V482" s="24" t="inlineStr">
        <is>
          <t>2025-04-30 15:27:47</t>
        </is>
      </c>
      <c r="W482" s="24" t="inlineStr">
        <is>
          <t>2025-04-30 13:15:00</t>
        </is>
      </c>
      <c r="X482" s="199" t="n">
        <v>45777.59375</v>
      </c>
      <c r="Y482" s="24" t="n"/>
      <c r="Z482" s="24" t="n">
        <v>1</v>
      </c>
      <c r="AA482" s="24" t="n"/>
      <c r="AB482" s="24" t="inlineStr">
        <is>
          <t>到場處理</t>
        </is>
      </c>
      <c r="AC482" s="26" t="inlineStr">
        <is>
          <t>PMQ2+EDC+STAR</t>
        </is>
      </c>
      <c r="AD482" s="24" t="inlineStr">
        <is>
          <t>O</t>
        </is>
      </c>
      <c r="AE482" s="24" t="n"/>
      <c r="AF482" s="24" t="n"/>
      <c r="AG482" s="24" t="n"/>
      <c r="AH482" s="24" t="n"/>
      <c r="AI482" s="24" t="n"/>
      <c r="AJ482" s="24" t="inlineStr">
        <is>
          <t>O</t>
        </is>
      </c>
      <c r="AK482" s="24" t="inlineStr">
        <is>
          <t>O</t>
        </is>
      </c>
      <c r="AL482" s="304">
        <f>DATEVALUE(TEXT(I482, "yyyy/mm/dd"))</f>
        <v/>
      </c>
      <c r="AM482" s="108">
        <f>DATEVALUE(TEXT(X482, "yyyy/mm/dd"))</f>
        <v/>
      </c>
    </row>
    <row r="483" ht="21.6" customHeight="1" s="127">
      <c r="A483" s="21" t="n">
        <v>121</v>
      </c>
      <c r="B483" s="21" t="inlineStr">
        <is>
          <t>服務</t>
        </is>
      </c>
      <c r="C483" s="21" t="n">
        <v>2025043715</v>
      </c>
      <c r="D483" s="21" t="n"/>
      <c r="E483" s="21" t="n"/>
      <c r="F483" s="21" t="n">
        <v>4282</v>
      </c>
      <c r="G483" s="21" t="inlineStr">
        <is>
          <t>林口建林店</t>
        </is>
      </c>
      <c r="H483" s="21" t="inlineStr">
        <is>
          <t>新北市林口區</t>
        </is>
      </c>
      <c r="I483" s="21" t="n"/>
      <c r="J483" s="21" t="n"/>
      <c r="K483" s="21" t="n"/>
      <c r="L483" s="21" t="n"/>
      <c r="M483" s="22" t="n"/>
      <c r="N483" s="21" t="n"/>
      <c r="O483" s="22" t="n"/>
      <c r="P483" s="23" t="n"/>
      <c r="Q483" s="21" t="inlineStr">
        <is>
          <t>THILF04282</t>
        </is>
      </c>
      <c r="R483" s="21" t="inlineStr">
        <is>
          <t>新北一</t>
        </is>
      </c>
      <c r="S483" s="21" t="inlineStr">
        <is>
          <t>湯家瑋</t>
        </is>
      </c>
      <c r="T483" s="21" t="n">
        <v>1</v>
      </c>
      <c r="U483" s="21" t="inlineStr">
        <is>
          <t>已完工</t>
        </is>
      </c>
      <c r="V483" s="21" t="inlineStr">
        <is>
          <t>2025-04-30 15:32:19</t>
        </is>
      </c>
      <c r="W483" s="21" t="inlineStr">
        <is>
          <t>2025-04-30 14:00:00</t>
        </is>
      </c>
      <c r="X483" s="128" t="n">
        <v>45777.64583333334</v>
      </c>
      <c r="Y483" s="21" t="n"/>
      <c r="Z483" s="21" t="n">
        <v>1.5</v>
      </c>
      <c r="AA483" s="21" t="n"/>
      <c r="AB483" s="21" t="inlineStr">
        <is>
          <t>到場處理</t>
        </is>
      </c>
      <c r="AC483" s="23" t="inlineStr">
        <is>
          <t>到店檢測商顯，確認tv實體網路線網路不通</t>
        </is>
      </c>
      <c r="AD483" s="21" t="n"/>
      <c r="AE483" s="21" t="n"/>
      <c r="AF483" s="21" t="n"/>
      <c r="AG483" s="21" t="n"/>
      <c r="AH483" s="21" t="n"/>
      <c r="AI483" s="21" t="n"/>
      <c r="AJ483" s="21" t="inlineStr">
        <is>
          <t>O</t>
        </is>
      </c>
      <c r="AK483" s="21" t="inlineStr">
        <is>
          <t>O</t>
        </is>
      </c>
      <c r="AL483" s="304">
        <f>DATEVALUE(TEXT(I483, "yyyy/mm/dd"))</f>
        <v/>
      </c>
      <c r="AM483" s="108">
        <f>DATEVALUE(TEXT(X483, "yyyy/mm/dd"))</f>
        <v/>
      </c>
    </row>
    <row r="484" ht="21.6" customHeight="1" s="127">
      <c r="A484" s="24" t="n">
        <v>122</v>
      </c>
      <c r="B484" s="24" t="inlineStr">
        <is>
          <t>服務</t>
        </is>
      </c>
      <c r="C484" s="24" t="n">
        <v>2025043717</v>
      </c>
      <c r="D484" s="24" t="n"/>
      <c r="E484" s="24" t="n"/>
      <c r="F484" s="24" t="n">
        <v>2897</v>
      </c>
      <c r="G484" s="24" t="inlineStr">
        <is>
          <t>淡水台電宿舍</t>
        </is>
      </c>
      <c r="H484" s="24" t="inlineStr">
        <is>
          <t>新北市淡水區</t>
        </is>
      </c>
      <c r="I484" s="24" t="n"/>
      <c r="J484" s="24" t="n"/>
      <c r="K484" s="24" t="n"/>
      <c r="L484" s="24" t="n"/>
      <c r="M484" s="25" t="n"/>
      <c r="N484" s="24" t="n"/>
      <c r="O484" s="25" t="n"/>
      <c r="P484" s="25" t="n"/>
      <c r="Q484" s="24" t="inlineStr">
        <is>
          <t>THILF02897</t>
        </is>
      </c>
      <c r="R484" s="24" t="inlineStr">
        <is>
          <t>新北一</t>
        </is>
      </c>
      <c r="S484" s="24" t="inlineStr">
        <is>
          <t>吳宗鴻</t>
        </is>
      </c>
      <c r="T484" s="24" t="n">
        <v>1</v>
      </c>
      <c r="U484" s="24" t="inlineStr">
        <is>
          <t>已完工</t>
        </is>
      </c>
      <c r="V484" s="24" t="inlineStr">
        <is>
          <t>2025-04-30 15:33:08</t>
        </is>
      </c>
      <c r="W484" s="24" t="inlineStr">
        <is>
          <t>2025-04-30 14:45:00</t>
        </is>
      </c>
      <c r="X484" s="199" t="n">
        <v>45777.64722222222</v>
      </c>
      <c r="Y484" s="24" t="n"/>
      <c r="Z484" s="24" t="n">
        <v>0.8</v>
      </c>
      <c r="AA484" s="24" t="n"/>
      <c r="AB484" s="24" t="inlineStr">
        <is>
          <t>到場處理</t>
        </is>
      </c>
      <c r="AC484" s="25" t="inlineStr">
        <is>
          <t>PMQ2+EDC+STAR</t>
        </is>
      </c>
      <c r="AD484" s="24" t="inlineStr">
        <is>
          <t>O</t>
        </is>
      </c>
      <c r="AE484" s="24" t="n"/>
      <c r="AF484" s="24" t="n"/>
      <c r="AG484" s="24" t="n"/>
      <c r="AH484" s="24" t="n"/>
      <c r="AI484" s="24" t="n"/>
      <c r="AJ484" s="24" t="inlineStr">
        <is>
          <t>O</t>
        </is>
      </c>
      <c r="AK484" s="24" t="inlineStr">
        <is>
          <t>O</t>
        </is>
      </c>
      <c r="AL484" s="304">
        <f>DATEVALUE(TEXT(I484, "yyyy/mm/dd"))</f>
        <v/>
      </c>
      <c r="AM484" s="108">
        <f>DATEVALUE(TEXT(X484, "yyyy/mm/dd"))</f>
        <v/>
      </c>
    </row>
    <row r="485" ht="21.6" customHeight="1" s="127">
      <c r="A485" s="21" t="n">
        <v>1</v>
      </c>
      <c r="B485" s="21" t="inlineStr">
        <is>
          <t>維修</t>
        </is>
      </c>
      <c r="C485" s="21" t="n">
        <v>2025043696</v>
      </c>
      <c r="D485" s="21" t="inlineStr">
        <is>
          <t>E2403114043001</t>
        </is>
      </c>
      <c r="E485" s="21" t="inlineStr">
        <is>
          <t>一般件</t>
        </is>
      </c>
      <c r="F485" s="21" t="n">
        <v>2403</v>
      </c>
      <c r="G485" s="21" t="inlineStr">
        <is>
          <t>北縣板龍店</t>
        </is>
      </c>
      <c r="H485" s="21" t="inlineStr">
        <is>
          <t>新北市板橋區</t>
        </is>
      </c>
      <c r="I485" s="21" t="inlineStr">
        <is>
          <t>2025-04-30 14:11:57</t>
        </is>
      </c>
      <c r="J485" s="21" t="inlineStr">
        <is>
          <t>星期三</t>
        </is>
      </c>
      <c r="K485" s="21" t="inlineStr">
        <is>
          <t>下午</t>
        </is>
      </c>
      <c r="L485" s="21" t="inlineStr">
        <is>
          <t>HLM3</t>
        </is>
      </c>
      <c r="M485" s="22" t="inlineStr">
        <is>
          <t>HL-LIFE-ET 標籤印表機</t>
        </is>
      </c>
      <c r="N485" s="21" t="inlineStr">
        <is>
          <t>M301</t>
        </is>
      </c>
      <c r="O485" s="22" t="inlineStr">
        <is>
          <t>切刀卡紙，切紙不正常</t>
        </is>
      </c>
      <c r="P485" s="23" t="inlineStr">
        <is>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is>
      </c>
      <c r="Q485" s="21" t="inlineStr">
        <is>
          <t>THILF02403</t>
        </is>
      </c>
      <c r="R485" s="21" t="inlineStr">
        <is>
          <t>新北一</t>
        </is>
      </c>
      <c r="S485" s="21" t="inlineStr">
        <is>
          <t>狄澤洋</t>
        </is>
      </c>
      <c r="T485" s="21" t="n">
        <v>1</v>
      </c>
      <c r="U485" s="21" t="inlineStr">
        <is>
          <t>已完工</t>
        </is>
      </c>
      <c r="V485" s="21" t="inlineStr">
        <is>
          <t>2025-04-30 14:37:43</t>
        </is>
      </c>
      <c r="W485" s="21" t="inlineStr">
        <is>
          <t>2025-05-02 11:50:00</t>
        </is>
      </c>
      <c r="X485" s="128" t="n">
        <v>45779.52777777778</v>
      </c>
      <c r="Y485" s="21" t="inlineStr">
        <is>
          <t>2025-05-02 18:37:00</t>
        </is>
      </c>
      <c r="Z485" s="21" t="n">
        <v>0.8</v>
      </c>
      <c r="AA485" s="21" t="n"/>
      <c r="AB485" s="21" t="inlineStr">
        <is>
          <t>到場處理</t>
        </is>
      </c>
      <c r="AC485" s="23" t="inlineStr">
        <is>
          <t>清潔裁刀組測試正常</t>
        </is>
      </c>
      <c r="AD485" s="21" t="n"/>
      <c r="AE485" s="21" t="n"/>
      <c r="AF485" s="21" t="n"/>
      <c r="AG485" s="21" t="n"/>
      <c r="AH485" s="21" t="n"/>
      <c r="AI485" s="21" t="n"/>
      <c r="AJ485" s="21" t="n"/>
      <c r="AK485" s="21" t="inlineStr">
        <is>
          <t>O</t>
        </is>
      </c>
      <c r="AL485" s="304">
        <f>DATEVALUE(TEXT(I485, "yyyy/mm/dd"))</f>
        <v/>
      </c>
      <c r="AM485" s="108">
        <f>DATEVALUE(TEXT(X485, "yyyy/mm/dd"))</f>
        <v/>
      </c>
    </row>
    <row r="486" ht="21.6" customHeight="1" s="127">
      <c r="A486" s="24" t="n">
        <v>2</v>
      </c>
      <c r="B486" s="24" t="inlineStr">
        <is>
          <t>維修</t>
        </is>
      </c>
      <c r="C486" s="24" t="n">
        <v>2025043712</v>
      </c>
      <c r="D486" s="24" t="inlineStr">
        <is>
          <t>E3052114043001</t>
        </is>
      </c>
      <c r="E486" s="24" t="inlineStr">
        <is>
          <t>一般件</t>
        </is>
      </c>
      <c r="F486" s="24" t="n">
        <v>3052</v>
      </c>
      <c r="G486" s="24" t="inlineStr">
        <is>
          <t>北縣莊玲店</t>
        </is>
      </c>
      <c r="H486" s="24" t="inlineStr">
        <is>
          <t>新北市新莊區</t>
        </is>
      </c>
      <c r="I486" s="24" t="inlineStr">
        <is>
          <t>2025-04-30 15:10:09</t>
        </is>
      </c>
      <c r="J486" s="24" t="inlineStr">
        <is>
          <t>星期三</t>
        </is>
      </c>
      <c r="K486" s="24" t="inlineStr">
        <is>
          <t>下午</t>
        </is>
      </c>
      <c r="L486" s="24" t="inlineStr">
        <is>
          <t>HL23</t>
        </is>
      </c>
      <c r="M486" s="25" t="inlineStr">
        <is>
          <t>HL-TM主機</t>
        </is>
      </c>
      <c r="N486" s="24" t="n">
        <v>2304</v>
      </c>
      <c r="O486" s="25" t="inlineStr">
        <is>
          <t>錢匣損壞</t>
        </is>
      </c>
      <c r="P486" s="26" t="inlineStr">
        <is>
          <t>門市性質轉換，查看設備時發現TM2抽屜(顏色:黑、鑰匙孔:中間、鑰匙孔編號:無、有鑰匙)隔板少四片......還請台芝到店協助(抽屜隔板少4片)</t>
        </is>
      </c>
      <c r="Q486" s="24" t="inlineStr">
        <is>
          <t>THILF03052</t>
        </is>
      </c>
      <c r="R486" s="24" t="inlineStr">
        <is>
          <t>新北一</t>
        </is>
      </c>
      <c r="S486" s="24" t="inlineStr">
        <is>
          <t>湯家瑋</t>
        </is>
      </c>
      <c r="T486" s="24" t="n">
        <v>1</v>
      </c>
      <c r="U486" s="24" t="inlineStr">
        <is>
          <t>已完工</t>
        </is>
      </c>
      <c r="V486" s="24" t="inlineStr">
        <is>
          <t>2025-04-30 15:13:16</t>
        </is>
      </c>
      <c r="W486" s="24" t="inlineStr">
        <is>
          <t>2025-05-02 13:30:00</t>
        </is>
      </c>
      <c r="X486" s="199" t="n">
        <v>45779.58333333334</v>
      </c>
      <c r="Y486" s="24" t="inlineStr">
        <is>
          <t>2025-05-02 19:13:00</t>
        </is>
      </c>
      <c r="Z486" s="24" t="n">
        <v>0.5</v>
      </c>
      <c r="AA486" s="24" t="n"/>
      <c r="AB486" s="24" t="inlineStr">
        <is>
          <t>到場處理</t>
        </is>
      </c>
      <c r="AC486" s="26" t="inlineStr">
        <is>
          <t>更換錢箱
換上81Z1004251
換下8121001070</t>
        </is>
      </c>
      <c r="AD486" s="24" t="n"/>
      <c r="AE486" s="24" t="n"/>
      <c r="AF486" s="24" t="n"/>
      <c r="AG486" s="24" t="n"/>
      <c r="AH486" s="24" t="n"/>
      <c r="AI486" s="24" t="n"/>
      <c r="AJ486" s="24" t="n"/>
      <c r="AK486" s="24" t="inlineStr">
        <is>
          <t>O</t>
        </is>
      </c>
      <c r="AL486" s="304">
        <f>DATEVALUE(TEXT(I486, "yyyy/mm/dd"))</f>
        <v/>
      </c>
      <c r="AM486" s="108">
        <f>DATEVALUE(TEXT(X486, "yyyy/mm/dd"))</f>
        <v/>
      </c>
    </row>
    <row r="487" ht="21.6" customHeight="1" s="127">
      <c r="A487" s="21" t="n">
        <v>3</v>
      </c>
      <c r="B487" s="21" t="inlineStr">
        <is>
          <t>維修</t>
        </is>
      </c>
      <c r="C487" s="21" t="n">
        <v>2025043713</v>
      </c>
      <c r="D487" s="21" t="inlineStr">
        <is>
          <t>13052114043001</t>
        </is>
      </c>
      <c r="E487" s="21" t="inlineStr">
        <is>
          <t>一般件</t>
        </is>
      </c>
      <c r="F487" s="21" t="n">
        <v>3052</v>
      </c>
      <c r="G487" s="21" t="inlineStr">
        <is>
          <t>北縣莊玲店</t>
        </is>
      </c>
      <c r="H487" s="21" t="inlineStr">
        <is>
          <t>新北市新莊區</t>
        </is>
      </c>
      <c r="I487" s="21" t="inlineStr">
        <is>
          <t>2025-04-30 15:13:26</t>
        </is>
      </c>
      <c r="J487" s="21" t="inlineStr">
        <is>
          <t>星期三</t>
        </is>
      </c>
      <c r="K487" s="21" t="inlineStr">
        <is>
          <t>下午</t>
        </is>
      </c>
      <c r="L487" s="21" t="inlineStr">
        <is>
          <t>HL23</t>
        </is>
      </c>
      <c r="M487" s="22" t="inlineStr">
        <is>
          <t>HL-TM主機</t>
        </is>
      </c>
      <c r="N487" s="21" t="n">
        <v>2305</v>
      </c>
      <c r="O487" s="22" t="inlineStr">
        <is>
          <t>抽屜無法正常開關</t>
        </is>
      </c>
      <c r="P487" s="23" t="inlineStr">
        <is>
          <t>門市性質轉換，查看設備時發現TM1抽屜(顏色:黑、鑰匙孔:中間、鑰匙孔編號:無、有鑰匙)隔板少四片......還請台芝到店協助(抽屜隔板少4片)</t>
        </is>
      </c>
      <c r="Q487" s="21" t="inlineStr">
        <is>
          <t>THILF03052</t>
        </is>
      </c>
      <c r="R487" s="21" t="inlineStr">
        <is>
          <t>新北一</t>
        </is>
      </c>
      <c r="S487" s="21" t="inlineStr">
        <is>
          <t>湯家瑋</t>
        </is>
      </c>
      <c r="T487" s="21" t="n">
        <v>1</v>
      </c>
      <c r="U487" s="21" t="inlineStr">
        <is>
          <t>已完工</t>
        </is>
      </c>
      <c r="V487" s="21" t="inlineStr">
        <is>
          <t>2025-04-30 15:13:51</t>
        </is>
      </c>
      <c r="W487" s="21" t="inlineStr">
        <is>
          <t>2025-05-02 13:00:00</t>
        </is>
      </c>
      <c r="X487" s="128" t="n">
        <v>45779.5625</v>
      </c>
      <c r="Y487" s="21" t="inlineStr">
        <is>
          <t>2025-05-02 19:13:00</t>
        </is>
      </c>
      <c r="Z487" s="21" t="n">
        <v>0.5</v>
      </c>
      <c r="AA487" s="21" t="n"/>
      <c r="AB487" s="21" t="inlineStr">
        <is>
          <t>到場處理</t>
        </is>
      </c>
      <c r="AC487" s="23" t="inlineStr">
        <is>
          <t>更換錢箱
換上81Z1003851
換下81Z1000572</t>
        </is>
      </c>
      <c r="AD487" s="21" t="n"/>
      <c r="AE487" s="21" t="n"/>
      <c r="AF487" s="21" t="n"/>
      <c r="AG487" s="21" t="n"/>
      <c r="AH487" s="21" t="n"/>
      <c r="AI487" s="21" t="n"/>
      <c r="AJ487" s="21" t="n"/>
      <c r="AK487" s="21" t="inlineStr">
        <is>
          <t>O</t>
        </is>
      </c>
      <c r="AL487" s="304">
        <f>DATEVALUE(TEXT(I487, "yyyy/mm/dd"))</f>
        <v/>
      </c>
      <c r="AM487" s="108">
        <f>DATEVALUE(TEXT(X487, "yyyy/mm/dd"))</f>
        <v/>
      </c>
    </row>
    <row r="488" ht="21.6" customHeight="1" s="127">
      <c r="A488" s="24" t="n">
        <v>4</v>
      </c>
      <c r="B488" s="24" t="inlineStr">
        <is>
          <t>維修</t>
        </is>
      </c>
      <c r="C488" s="24" t="n">
        <v>2025043713</v>
      </c>
      <c r="D488" s="24" t="inlineStr">
        <is>
          <t>13052114043001</t>
        </is>
      </c>
      <c r="E488" s="24" t="inlineStr">
        <is>
          <t>一般件</t>
        </is>
      </c>
      <c r="F488" s="24" t="n">
        <v>3052</v>
      </c>
      <c r="G488" s="24" t="inlineStr">
        <is>
          <t>北縣莊玲店</t>
        </is>
      </c>
      <c r="H488" s="24" t="inlineStr">
        <is>
          <t>新北市新莊區</t>
        </is>
      </c>
      <c r="I488" s="24" t="inlineStr">
        <is>
          <t>2025-04-30 15:13:26</t>
        </is>
      </c>
      <c r="J488" s="24" t="inlineStr">
        <is>
          <t>星期三</t>
        </is>
      </c>
      <c r="K488" s="24" t="inlineStr">
        <is>
          <t>下午</t>
        </is>
      </c>
      <c r="L488" s="24" t="inlineStr">
        <is>
          <t>HL23</t>
        </is>
      </c>
      <c r="M488" s="25" t="inlineStr">
        <is>
          <t>HL-TM主機</t>
        </is>
      </c>
      <c r="N488" s="24" t="n">
        <v>2305</v>
      </c>
      <c r="O488" s="25" t="inlineStr">
        <is>
          <t>抽屜無法正常開關</t>
        </is>
      </c>
      <c r="P488" s="26" t="inlineStr">
        <is>
          <t>門市性質轉換，查看設備時發現TM1抽屜(顏色:黑、鑰匙孔:中間、鑰匙孔編號:無、有鑰匙)隔板少四片......還請台芝到店協助(抽屜隔板少4片)</t>
        </is>
      </c>
      <c r="Q488" s="24" t="inlineStr">
        <is>
          <t>THILF03052</t>
        </is>
      </c>
      <c r="R488" s="24" t="inlineStr">
        <is>
          <t>新北一</t>
        </is>
      </c>
      <c r="S488" s="24" t="inlineStr">
        <is>
          <t>湯家瑋</t>
        </is>
      </c>
      <c r="T488" s="24" t="n">
        <v>2</v>
      </c>
      <c r="U488" s="24" t="inlineStr">
        <is>
          <t>已完工</t>
        </is>
      </c>
      <c r="V488" s="24" t="inlineStr">
        <is>
          <t>2025-04-30 15:13:51</t>
        </is>
      </c>
      <c r="W488" s="24" t="inlineStr">
        <is>
          <t>2025-05-02 13:00:00</t>
        </is>
      </c>
      <c r="X488" s="199" t="n">
        <v>45779.5625</v>
      </c>
      <c r="Y488" s="24" t="inlineStr">
        <is>
          <t>2025-05-02 19:13:00</t>
        </is>
      </c>
      <c r="Z488" s="24" t="n">
        <v>0.5</v>
      </c>
      <c r="AA488" s="24" t="n"/>
      <c r="AB488" s="24" t="inlineStr">
        <is>
          <t>到場處理</t>
        </is>
      </c>
      <c r="AC488" s="26" t="inlineStr">
        <is>
          <t>更換錢箱
換上81Z1003851
換下81Z1000572</t>
        </is>
      </c>
      <c r="AD488" s="24" t="n"/>
      <c r="AE488" s="24" t="n"/>
      <c r="AF488" s="24" t="n"/>
      <c r="AG488" s="24" t="n"/>
      <c r="AH488" s="24" t="n"/>
      <c r="AI488" s="24" t="n"/>
      <c r="AJ488" s="24" t="n"/>
      <c r="AK488" s="24" t="inlineStr">
        <is>
          <t>O</t>
        </is>
      </c>
      <c r="AL488" s="304">
        <f>DATEVALUE(TEXT(I488, "yyyy/mm/dd"))</f>
        <v/>
      </c>
      <c r="AM488" s="108">
        <f>DATEVALUE(TEXT(X488, "yyyy/mm/dd"))</f>
        <v/>
      </c>
    </row>
    <row r="489" ht="21.6" customHeight="1" s="127">
      <c r="A489" s="21" t="n">
        <v>5</v>
      </c>
      <c r="B489" s="21" t="inlineStr">
        <is>
          <t>維修</t>
        </is>
      </c>
      <c r="C489" s="21" t="n">
        <v>2025043724</v>
      </c>
      <c r="D489" s="21" t="inlineStr">
        <is>
          <t>12042114043002</t>
        </is>
      </c>
      <c r="E489" s="21" t="inlineStr">
        <is>
          <t>一般件</t>
        </is>
      </c>
      <c r="F489" s="21" t="n">
        <v>2042</v>
      </c>
      <c r="G489" s="21" t="inlineStr">
        <is>
          <t>三重中央北店</t>
        </is>
      </c>
      <c r="H489" s="21" t="inlineStr">
        <is>
          <t>新北市三重區</t>
        </is>
      </c>
      <c r="I489" s="21" t="inlineStr">
        <is>
          <t>2025-04-30 15:58:16</t>
        </is>
      </c>
      <c r="J489" s="21" t="inlineStr">
        <is>
          <t>星期三</t>
        </is>
      </c>
      <c r="K489" s="21" t="inlineStr">
        <is>
          <t>下午</t>
        </is>
      </c>
      <c r="L489" s="21" t="inlineStr">
        <is>
          <t>HL23</t>
        </is>
      </c>
      <c r="M489" s="22" t="inlineStr">
        <is>
          <t>HL-TM主機</t>
        </is>
      </c>
      <c r="N489" s="21" t="n">
        <v>2301</v>
      </c>
      <c r="O489" s="22" t="inlineStr">
        <is>
          <t>當機</t>
        </is>
      </c>
      <c r="P489" s="23" t="inlineStr">
        <is>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is>
      </c>
      <c r="Q489" s="21" t="inlineStr">
        <is>
          <t>THILF02042</t>
        </is>
      </c>
      <c r="R489" s="21" t="inlineStr">
        <is>
          <t>新北一</t>
        </is>
      </c>
      <c r="S489" s="21" t="inlineStr">
        <is>
          <t>吳宗鴻</t>
        </is>
      </c>
      <c r="T489" s="21" t="n">
        <v>1</v>
      </c>
      <c r="U489" s="21" t="inlineStr">
        <is>
          <t>已完工</t>
        </is>
      </c>
      <c r="V489" s="21" t="inlineStr">
        <is>
          <t>2025-04-30 16:01:06</t>
        </is>
      </c>
      <c r="W489" s="21" t="inlineStr">
        <is>
          <t>2025-05-02 10:00:00</t>
        </is>
      </c>
      <c r="X489" s="128" t="n">
        <v>45779.44166666667</v>
      </c>
      <c r="Y489" s="21" t="inlineStr">
        <is>
          <t>2025-05-02 20:01:00</t>
        </is>
      </c>
      <c r="Z489" s="21" t="n">
        <v>0.6</v>
      </c>
      <c r="AA489" s="21" t="n"/>
      <c r="AB489" s="21" t="inlineStr">
        <is>
          <t>到場處理</t>
        </is>
      </c>
      <c r="AC489" s="23" t="inlineStr">
        <is>
          <t>更換掃描槍
換下8119007617
換上8119012709</t>
        </is>
      </c>
      <c r="AD489" s="21" t="n"/>
      <c r="AE489" s="21" t="n"/>
      <c r="AF489" s="21" t="n"/>
      <c r="AG489" s="21" t="n"/>
      <c r="AH489" s="21" t="n"/>
      <c r="AI489" s="21" t="n"/>
      <c r="AJ489" s="21" t="n"/>
      <c r="AK489" s="21" t="inlineStr">
        <is>
          <t>O</t>
        </is>
      </c>
      <c r="AL489" s="304">
        <f>DATEVALUE(TEXT(I489, "yyyy/mm/dd"))</f>
        <v/>
      </c>
      <c r="AM489" s="108">
        <f>DATEVALUE(TEXT(X489, "yyyy/mm/dd"))</f>
        <v/>
      </c>
    </row>
    <row r="490" ht="21.6" customHeight="1" s="127">
      <c r="A490" s="24" t="n">
        <v>6</v>
      </c>
      <c r="B490" s="24" t="inlineStr">
        <is>
          <t>維修</t>
        </is>
      </c>
      <c r="C490" s="24" t="n">
        <v>2025050004</v>
      </c>
      <c r="D490" s="24" t="inlineStr">
        <is>
          <t>12042114050101</t>
        </is>
      </c>
      <c r="E490" s="24" t="inlineStr">
        <is>
          <t>一般件</t>
        </is>
      </c>
      <c r="F490" s="24" t="n">
        <v>2042</v>
      </c>
      <c r="G490" s="24" t="inlineStr">
        <is>
          <t>三重中央北店</t>
        </is>
      </c>
      <c r="H490" s="24" t="inlineStr">
        <is>
          <t>新北市三重區</t>
        </is>
      </c>
      <c r="I490" s="24" t="inlineStr">
        <is>
          <t>2025-05-01 09:36:37</t>
        </is>
      </c>
      <c r="J490" s="24" t="inlineStr">
        <is>
          <t>星期四</t>
        </is>
      </c>
      <c r="K490" s="24" t="inlineStr">
        <is>
          <t>上午</t>
        </is>
      </c>
      <c r="L490" s="24" t="inlineStr">
        <is>
          <t>HLF2</t>
        </is>
      </c>
      <c r="M490" s="25" t="inlineStr">
        <is>
          <t>HL-CCD掃描器(TM)</t>
        </is>
      </c>
      <c r="N490" s="24" t="inlineStr">
        <is>
          <t>F201</t>
        </is>
      </c>
      <c r="O490" s="25" t="inlineStr">
        <is>
          <t>掃描無反應或感應不良</t>
        </is>
      </c>
      <c r="P490" s="26" t="inlineStr">
        <is>
          <t>門市告知昨日工程師有到店並請門市叫修TM1.2 CCD掃描器，門市反應TM2 CCD掃描器(HC56II-TR)刷讀條碼感應不良，要刷很多次才有反應，已有執行校正表單仍異常...請台芝到店協助</t>
        </is>
      </c>
      <c r="Q490" s="24" t="inlineStr">
        <is>
          <t>THILF02042</t>
        </is>
      </c>
      <c r="R490" s="24" t="inlineStr">
        <is>
          <t>新北一</t>
        </is>
      </c>
      <c r="S490" s="24" t="inlineStr">
        <is>
          <t>吳宗鴻</t>
        </is>
      </c>
      <c r="T490" s="24" t="n">
        <v>1</v>
      </c>
      <c r="U490" s="24" t="inlineStr">
        <is>
          <t>已完工</t>
        </is>
      </c>
      <c r="V490" s="24" t="inlineStr">
        <is>
          <t>2025-05-01 09:39:59</t>
        </is>
      </c>
      <c r="W490" s="24" t="inlineStr">
        <is>
          <t>2025-05-02 10:00:00</t>
        </is>
      </c>
      <c r="X490" s="199" t="n">
        <v>45779.44236111111</v>
      </c>
      <c r="Y490" s="24" t="inlineStr">
        <is>
          <t>2025-05-05 13:00:00</t>
        </is>
      </c>
      <c r="Z490" s="24" t="n">
        <v>0.6</v>
      </c>
      <c r="AA490" s="24" t="n"/>
      <c r="AB490" s="24" t="inlineStr">
        <is>
          <t>到場處理</t>
        </is>
      </c>
      <c r="AC490" s="26" t="inlineStr">
        <is>
          <t>更換掃描槍
換下8119010459
換上8119012710</t>
        </is>
      </c>
      <c r="AD490" s="24" t="n"/>
      <c r="AE490" s="24" t="n"/>
      <c r="AF490" s="24" t="n"/>
      <c r="AG490" s="24" t="n"/>
      <c r="AH490" s="24" t="n"/>
      <c r="AI490" s="24" t="n"/>
      <c r="AJ490" s="24" t="n"/>
      <c r="AK490" s="24" t="inlineStr">
        <is>
          <t>O</t>
        </is>
      </c>
      <c r="AL490" s="304">
        <f>DATEVALUE(TEXT(I490, "yyyy/mm/dd"))</f>
        <v/>
      </c>
      <c r="AM490" s="108">
        <f>DATEVALUE(TEXT(X490, "yyyy/mm/dd"))</f>
        <v/>
      </c>
    </row>
    <row r="491" ht="21.6" customHeight="1" s="127">
      <c r="A491" s="21" t="n">
        <v>7</v>
      </c>
      <c r="B491" s="21" t="inlineStr">
        <is>
          <t>維修</t>
        </is>
      </c>
      <c r="C491" s="21" t="n">
        <v>2025050012</v>
      </c>
      <c r="D491" s="21" t="inlineStr">
        <is>
          <t>ED028114050101</t>
        </is>
      </c>
      <c r="E491" s="21" t="inlineStr">
        <is>
          <t>一般件</t>
        </is>
      </c>
      <c r="F491" s="21" t="inlineStr">
        <is>
          <t>D028</t>
        </is>
      </c>
      <c r="G491" s="21" t="inlineStr">
        <is>
          <t>三重正義北店</t>
        </is>
      </c>
      <c r="H491" s="21" t="inlineStr">
        <is>
          <t>新北市三重區</t>
        </is>
      </c>
      <c r="I491" s="21" t="inlineStr">
        <is>
          <t>2025-05-01 16:19:48</t>
        </is>
      </c>
      <c r="J491" s="21" t="inlineStr">
        <is>
          <t>星期四</t>
        </is>
      </c>
      <c r="K491" s="21" t="inlineStr">
        <is>
          <t>下午</t>
        </is>
      </c>
      <c r="L491" s="21" t="inlineStr">
        <is>
          <t>HLF2</t>
        </is>
      </c>
      <c r="M491" s="22" t="inlineStr">
        <is>
          <t>HL-CCD掃描器(TM)</t>
        </is>
      </c>
      <c r="N491" s="21" t="inlineStr">
        <is>
          <t>F201</t>
        </is>
      </c>
      <c r="O491" s="22" t="inlineStr">
        <is>
          <t>掃描無反應或感應不良</t>
        </is>
      </c>
      <c r="P491" s="23" t="inlineStr">
        <is>
          <t>門市反應TM1 CCD掃描器(HC56II-TR、HC76-TR)前面膠條破裂，影響門市刷讀...請台芝到店協助(機1掃描器感應不良)</t>
        </is>
      </c>
      <c r="Q491" s="21" t="inlineStr">
        <is>
          <t>THILF0D028</t>
        </is>
      </c>
      <c r="R491" s="21" t="inlineStr">
        <is>
          <t>新北一</t>
        </is>
      </c>
      <c r="S491" s="21" t="inlineStr">
        <is>
          <t>吳宗鴻</t>
        </is>
      </c>
      <c r="T491" s="21" t="n">
        <v>1</v>
      </c>
      <c r="U491" s="21" t="inlineStr">
        <is>
          <t>已完工</t>
        </is>
      </c>
      <c r="V491" s="21" t="inlineStr">
        <is>
          <t>2025-05-01 16:39:01</t>
        </is>
      </c>
      <c r="W491" s="21" t="inlineStr">
        <is>
          <t>2025-05-02 10:30:00</t>
        </is>
      </c>
      <c r="X491" s="128" t="n">
        <v>45779.45138888889</v>
      </c>
      <c r="Y491" s="21" t="inlineStr">
        <is>
          <t>2025-05-05 13:00:00</t>
        </is>
      </c>
      <c r="Z491" s="21" t="n">
        <v>0.3</v>
      </c>
      <c r="AA491" s="21" t="n"/>
      <c r="AB491" s="21" t="inlineStr">
        <is>
          <t>到場處理</t>
        </is>
      </c>
      <c r="AC491" s="23" t="inlineStr">
        <is>
          <t>更換掃描槍
換下8119006993
換上8119012711</t>
        </is>
      </c>
      <c r="AD491" s="21" t="n"/>
      <c r="AE491" s="21" t="n"/>
      <c r="AF491" s="21" t="n"/>
      <c r="AG491" s="21" t="n"/>
      <c r="AH491" s="21" t="n"/>
      <c r="AI491" s="21" t="n"/>
      <c r="AJ491" s="21" t="n"/>
      <c r="AK491" s="21" t="inlineStr">
        <is>
          <t>O</t>
        </is>
      </c>
      <c r="AL491" s="304">
        <f>DATEVALUE(TEXT(I491, "yyyy/mm/dd"))</f>
        <v/>
      </c>
      <c r="AM491" s="108">
        <f>DATEVALUE(TEXT(X491, "yyyy/mm/dd"))</f>
        <v/>
      </c>
    </row>
    <row r="492" ht="21.6" customHeight="1" s="127">
      <c r="A492" s="24" t="n">
        <v>8</v>
      </c>
      <c r="B492" s="24" t="inlineStr">
        <is>
          <t>服務</t>
        </is>
      </c>
      <c r="C492" s="24" t="n">
        <v>2025050076</v>
      </c>
      <c r="D492" s="24" t="n"/>
      <c r="E492" s="24" t="n"/>
      <c r="F492" s="24" t="n">
        <v>2403</v>
      </c>
      <c r="G492" s="24" t="inlineStr">
        <is>
          <t>北縣板龍店</t>
        </is>
      </c>
      <c r="H492" s="24" t="inlineStr">
        <is>
          <t>新北市板橋區</t>
        </is>
      </c>
      <c r="I492" s="24" t="n"/>
      <c r="J492" s="24" t="n"/>
      <c r="K492" s="24" t="n"/>
      <c r="L492" s="24" t="n"/>
      <c r="M492" s="25" t="n"/>
      <c r="N492" s="24" t="n"/>
      <c r="O492" s="25" t="n"/>
      <c r="P492" s="26" t="n"/>
      <c r="Q492" s="24" t="inlineStr">
        <is>
          <t>THILF02403</t>
        </is>
      </c>
      <c r="R492" s="24" t="inlineStr">
        <is>
          <t>新北一</t>
        </is>
      </c>
      <c r="S492" s="24" t="inlineStr">
        <is>
          <t>狄澤洋</t>
        </is>
      </c>
      <c r="T492" s="24" t="n">
        <v>1</v>
      </c>
      <c r="U492" s="24" t="inlineStr">
        <is>
          <t>已完工</t>
        </is>
      </c>
      <c r="V492" s="24" t="inlineStr">
        <is>
          <t>2025-05-02 12:35:46</t>
        </is>
      </c>
      <c r="W492" s="24" t="inlineStr">
        <is>
          <t>2025-05-02 11:50:00</t>
        </is>
      </c>
      <c r="X492" s="199" t="n">
        <v>45779.52777777778</v>
      </c>
      <c r="Y492" s="24" t="n"/>
      <c r="Z492" s="24" t="n">
        <v>0.8</v>
      </c>
      <c r="AA492" s="24" t="n"/>
      <c r="AB492" s="24" t="inlineStr">
        <is>
          <t>到場處理</t>
        </is>
      </c>
      <c r="AC492" s="26" t="inlineStr">
        <is>
          <t>PMQ2+EDC</t>
        </is>
      </c>
      <c r="AD492" s="24" t="inlineStr">
        <is>
          <t>O</t>
        </is>
      </c>
      <c r="AE492" s="24" t="n"/>
      <c r="AF492" s="24" t="n"/>
      <c r="AG492" s="24" t="n"/>
      <c r="AH492" s="24" t="n"/>
      <c r="AI492" s="24" t="n"/>
      <c r="AJ492" s="24" t="inlineStr">
        <is>
          <t>O</t>
        </is>
      </c>
      <c r="AK492" s="24" t="inlineStr">
        <is>
          <t>O</t>
        </is>
      </c>
      <c r="AL492" s="304">
        <f>DATEVALUE(TEXT(I492, "yyyy/mm/dd"))</f>
        <v/>
      </c>
      <c r="AM492" s="108">
        <f>DATEVALUE(TEXT(X492, "yyyy/mm/dd"))</f>
        <v/>
      </c>
    </row>
    <row r="493" ht="21.6" customHeight="1" s="127">
      <c r="A493" s="21" t="n">
        <v>9</v>
      </c>
      <c r="B493" s="21" t="inlineStr">
        <is>
          <t>維修</t>
        </is>
      </c>
      <c r="C493" s="21" t="n">
        <v>2025050083</v>
      </c>
      <c r="D493" s="21" t="inlineStr">
        <is>
          <t>E3052114050201</t>
        </is>
      </c>
      <c r="E493" s="21" t="inlineStr">
        <is>
          <t>一般件</t>
        </is>
      </c>
      <c r="F493" s="21" t="n">
        <v>3052</v>
      </c>
      <c r="G493" s="21" t="inlineStr">
        <is>
          <t>北縣莊玲店</t>
        </is>
      </c>
      <c r="H493" s="21" t="inlineStr">
        <is>
          <t>新北市新莊區</t>
        </is>
      </c>
      <c r="I493" s="21" t="inlineStr">
        <is>
          <t>2025-05-02 13:43:07</t>
        </is>
      </c>
      <c r="J493" s="21" t="inlineStr">
        <is>
          <t>星期五</t>
        </is>
      </c>
      <c r="K493" s="21" t="inlineStr">
        <is>
          <t>下午</t>
        </is>
      </c>
      <c r="L493" s="21" t="inlineStr">
        <is>
          <t>HL58</t>
        </is>
      </c>
      <c r="M493" s="22" t="inlineStr">
        <is>
          <t>HL-LIFE-ET主機</t>
        </is>
      </c>
      <c r="N493" s="21" t="n">
        <v>5801</v>
      </c>
      <c r="O493" s="22" t="inlineStr">
        <is>
          <t>當機或無畫面</t>
        </is>
      </c>
      <c r="P493" s="23" t="inlineStr">
        <is>
          <t>性質交接:門市反應 MMK 四代機上方廣告看板有少螺絲..請台芝到店協助(上方廣告版螺絲不見)</t>
        </is>
      </c>
      <c r="Q493" s="21" t="inlineStr">
        <is>
          <t>THILF03052</t>
        </is>
      </c>
      <c r="R493" s="21" t="inlineStr">
        <is>
          <t>新北一</t>
        </is>
      </c>
      <c r="S493" s="21" t="inlineStr">
        <is>
          <t>湯家瑋</t>
        </is>
      </c>
      <c r="T493" s="21" t="n">
        <v>1</v>
      </c>
      <c r="U493" s="21" t="inlineStr">
        <is>
          <t>已完工</t>
        </is>
      </c>
      <c r="V493" s="21" t="inlineStr">
        <is>
          <t>2025-05-02 13:48:43</t>
        </is>
      </c>
      <c r="W493" s="21" t="inlineStr">
        <is>
          <t>2025-05-02 14:00:00</t>
        </is>
      </c>
      <c r="X493" s="128" t="n">
        <v>45779.59375</v>
      </c>
      <c r="Y493" s="21" t="inlineStr">
        <is>
          <t>2025-05-05 17:48:00</t>
        </is>
      </c>
      <c r="Z493" s="21" t="n">
        <v>0.3</v>
      </c>
      <c r="AA493" s="21" t="n"/>
      <c r="AB493" s="21" t="inlineStr">
        <is>
          <t>到場處理</t>
        </is>
      </c>
      <c r="AC493" s="23" t="inlineStr">
        <is>
          <t>補上廣告看板螺絲</t>
        </is>
      </c>
      <c r="AD493" s="21" t="n"/>
      <c r="AE493" s="21" t="n"/>
      <c r="AF493" s="21" t="n"/>
      <c r="AG493" s="21" t="n"/>
      <c r="AH493" s="21" t="n"/>
      <c r="AI493" s="21" t="n"/>
      <c r="AJ493" s="21" t="n"/>
      <c r="AK493" s="21" t="inlineStr">
        <is>
          <t>O</t>
        </is>
      </c>
      <c r="AL493" s="304">
        <f>DATEVALUE(TEXT(I493, "yyyy/mm/dd"))</f>
        <v/>
      </c>
      <c r="AM493" s="108">
        <f>DATEVALUE(TEXT(X493, "yyyy/mm/dd"))</f>
        <v/>
      </c>
    </row>
    <row r="494" ht="21.6" customHeight="1" s="127">
      <c r="A494" s="24" t="n">
        <v>10</v>
      </c>
      <c r="B494" s="24" t="inlineStr">
        <is>
          <t>服務</t>
        </is>
      </c>
      <c r="C494" s="24" t="n">
        <v>2025050244</v>
      </c>
      <c r="D494" s="24" t="n"/>
      <c r="E494" s="24" t="n"/>
      <c r="F494" s="24" t="n">
        <v>3052</v>
      </c>
      <c r="G494" s="24" t="inlineStr">
        <is>
          <t>北縣莊玲店</t>
        </is>
      </c>
      <c r="H494" s="24" t="inlineStr">
        <is>
          <t>新北市新莊區</t>
        </is>
      </c>
      <c r="I494" s="24" t="n"/>
      <c r="J494" s="24" t="n"/>
      <c r="K494" s="24" t="n"/>
      <c r="L494" s="24" t="n"/>
      <c r="M494" s="25" t="n"/>
      <c r="N494" s="24" t="n"/>
      <c r="O494" s="25" t="n"/>
      <c r="P494" s="26" t="n"/>
      <c r="Q494" s="24" t="inlineStr">
        <is>
          <t>THILF03052</t>
        </is>
      </c>
      <c r="R494" s="24" t="inlineStr">
        <is>
          <t>新北一</t>
        </is>
      </c>
      <c r="S494" s="24" t="inlineStr">
        <is>
          <t>湯家瑋</t>
        </is>
      </c>
      <c r="T494" s="24" t="n">
        <v>1</v>
      </c>
      <c r="U494" s="24" t="inlineStr">
        <is>
          <t>已完工</t>
        </is>
      </c>
      <c r="V494" s="24" t="inlineStr">
        <is>
          <t>2025-05-02 15:00:05</t>
        </is>
      </c>
      <c r="W494" s="24" t="inlineStr">
        <is>
          <t>2025-05-02 14:15:00</t>
        </is>
      </c>
      <c r="X494" s="199" t="n">
        <v>45779.60416666666</v>
      </c>
      <c r="Y494" s="24" t="n"/>
      <c r="Z494" s="24" t="n">
        <v>0.3</v>
      </c>
      <c r="AA494" s="24" t="n"/>
      <c r="AB494" s="24" t="inlineStr">
        <is>
          <t>到場處理</t>
        </is>
      </c>
      <c r="AC494" s="26" t="inlineStr">
        <is>
          <t>PMQ2+EDC</t>
        </is>
      </c>
      <c r="AD494" s="24" t="inlineStr">
        <is>
          <t>O</t>
        </is>
      </c>
      <c r="AE494" s="24" t="n"/>
      <c r="AF494" s="24" t="n"/>
      <c r="AG494" s="24" t="n"/>
      <c r="AH494" s="24" t="n"/>
      <c r="AI494" s="24" t="n"/>
      <c r="AJ494" s="24" t="inlineStr">
        <is>
          <t>O</t>
        </is>
      </c>
      <c r="AK494" s="24" t="inlineStr">
        <is>
          <t>O</t>
        </is>
      </c>
      <c r="AL494" s="304">
        <f>DATEVALUE(TEXT(I494, "yyyy/mm/dd"))</f>
        <v/>
      </c>
      <c r="AM494" s="108">
        <f>DATEVALUE(TEXT(X494, "yyyy/mm/dd"))</f>
        <v/>
      </c>
    </row>
    <row r="495" ht="21.6" customHeight="1" s="127">
      <c r="A495" s="21" t="n">
        <v>11</v>
      </c>
      <c r="B495" s="21" t="inlineStr">
        <is>
          <t>服務</t>
        </is>
      </c>
      <c r="C495" s="21" t="n">
        <v>2025050245</v>
      </c>
      <c r="D495" s="21" t="n"/>
      <c r="E495" s="21" t="n"/>
      <c r="F495" s="21" t="inlineStr">
        <is>
          <t>D022</t>
        </is>
      </c>
      <c r="G495" s="21" t="inlineStr">
        <is>
          <t>三重溪尾店</t>
        </is>
      </c>
      <c r="H495" s="21" t="inlineStr">
        <is>
          <t>新北市三重區</t>
        </is>
      </c>
      <c r="I495" s="21" t="n"/>
      <c r="J495" s="21" t="n"/>
      <c r="K495" s="21" t="n"/>
      <c r="L495" s="21" t="n"/>
      <c r="M495" s="22" t="n"/>
      <c r="N495" s="21" t="n"/>
      <c r="O495" s="22" t="n"/>
      <c r="P495" s="23" t="n"/>
      <c r="Q495" s="21" t="inlineStr">
        <is>
          <t>THILF0D022</t>
        </is>
      </c>
      <c r="R495" s="21" t="inlineStr">
        <is>
          <t>新北一</t>
        </is>
      </c>
      <c r="S495" s="21" t="inlineStr">
        <is>
          <t>吳宗鴻</t>
        </is>
      </c>
      <c r="T495" s="21" t="n">
        <v>1</v>
      </c>
      <c r="U495" s="21" t="inlineStr">
        <is>
          <t>已完工</t>
        </is>
      </c>
      <c r="V495" s="21" t="inlineStr">
        <is>
          <t>2025-05-02 15:05:43</t>
        </is>
      </c>
      <c r="W495" s="21" t="inlineStr">
        <is>
          <t>2025-05-02 14:30:00</t>
        </is>
      </c>
      <c r="X495" s="128" t="n">
        <v>45779.62847222222</v>
      </c>
      <c r="Y495" s="21" t="n"/>
      <c r="Z495" s="21" t="n">
        <v>0.6</v>
      </c>
      <c r="AA495" s="21" t="n"/>
      <c r="AB495" s="21" t="inlineStr">
        <is>
          <t>到場處理</t>
        </is>
      </c>
      <c r="AC495" s="103" t="inlineStr">
        <is>
          <t>PMQ2+EDC</t>
        </is>
      </c>
      <c r="AD495" s="21" t="inlineStr">
        <is>
          <t>O</t>
        </is>
      </c>
      <c r="AE495" s="21" t="n"/>
      <c r="AF495" s="21" t="n"/>
      <c r="AG495" s="21" t="n"/>
      <c r="AH495" s="21" t="n"/>
      <c r="AI495" s="21" t="n"/>
      <c r="AJ495" s="21" t="inlineStr">
        <is>
          <t>O</t>
        </is>
      </c>
      <c r="AK495" s="21" t="inlineStr">
        <is>
          <t>O</t>
        </is>
      </c>
      <c r="AL495" s="304">
        <f>DATEVALUE(TEXT(I495, "yyyy/mm/dd"))</f>
        <v/>
      </c>
      <c r="AM495" s="108">
        <f>DATEVALUE(TEXT(X495, "yyyy/mm/dd"))</f>
        <v/>
      </c>
    </row>
    <row r="496" ht="21.6" customHeight="1" s="127">
      <c r="A496" s="24" t="n">
        <v>12</v>
      </c>
      <c r="B496" s="24" t="inlineStr">
        <is>
          <t>服務</t>
        </is>
      </c>
      <c r="C496" s="24" t="n">
        <v>2025050253</v>
      </c>
      <c r="D496" s="24" t="n"/>
      <c r="E496" s="24" t="n"/>
      <c r="F496" s="24" t="n">
        <v>4191</v>
      </c>
      <c r="G496" s="24" t="inlineStr">
        <is>
          <t>三重溪美店</t>
        </is>
      </c>
      <c r="H496" s="24" t="inlineStr">
        <is>
          <t>新北市三重區</t>
        </is>
      </c>
      <c r="I496" s="24" t="n"/>
      <c r="J496" s="24" t="n"/>
      <c r="K496" s="24" t="n"/>
      <c r="L496" s="24" t="n"/>
      <c r="M496" s="25" t="n"/>
      <c r="N496" s="24" t="n"/>
      <c r="O496" s="25" t="n"/>
      <c r="P496" s="26" t="n"/>
      <c r="Q496" s="24" t="inlineStr">
        <is>
          <t>THILF04191</t>
        </is>
      </c>
      <c r="R496" s="24" t="inlineStr">
        <is>
          <t>新北一</t>
        </is>
      </c>
      <c r="S496" s="24" t="inlineStr">
        <is>
          <t>吳宗鴻</t>
        </is>
      </c>
      <c r="T496" s="24" t="n">
        <v>1</v>
      </c>
      <c r="U496" s="24" t="inlineStr">
        <is>
          <t>已完工</t>
        </is>
      </c>
      <c r="V496" s="24" t="inlineStr">
        <is>
          <t>2025-05-02 15:55:43</t>
        </is>
      </c>
      <c r="W496" s="24" t="inlineStr">
        <is>
          <t>2025-05-02 15:30:00</t>
        </is>
      </c>
      <c r="X496" s="199" t="n">
        <v>45779.6625</v>
      </c>
      <c r="Y496" s="24" t="n"/>
      <c r="Z496" s="24" t="n">
        <v>0.4</v>
      </c>
      <c r="AA496" s="24" t="n"/>
      <c r="AB496" s="24" t="inlineStr">
        <is>
          <t>到場處理</t>
        </is>
      </c>
      <c r="AC496" s="26" t="inlineStr">
        <is>
          <t>PMQ2+EDC</t>
        </is>
      </c>
      <c r="AD496" s="24" t="inlineStr">
        <is>
          <t>O</t>
        </is>
      </c>
      <c r="AE496" s="24" t="n"/>
      <c r="AF496" s="24" t="n"/>
      <c r="AG496" s="24" t="n"/>
      <c r="AH496" s="24" t="n"/>
      <c r="AI496" s="24" t="n"/>
      <c r="AJ496" s="24" t="inlineStr">
        <is>
          <t>O</t>
        </is>
      </c>
      <c r="AK496" s="24" t="inlineStr">
        <is>
          <t>O</t>
        </is>
      </c>
      <c r="AL496" s="304">
        <f>DATEVALUE(TEXT(I496, "yyyy/mm/dd"))</f>
        <v/>
      </c>
      <c r="AM496" s="108">
        <f>DATEVALUE(TEXT(X496, "yyyy/mm/dd"))</f>
        <v/>
      </c>
    </row>
    <row r="497" ht="21.6" customHeight="1" s="127">
      <c r="A497" s="21" t="n">
        <v>13</v>
      </c>
      <c r="B497" s="21" t="inlineStr">
        <is>
          <t>服務</t>
        </is>
      </c>
      <c r="C497" s="21" t="n">
        <v>2025050267</v>
      </c>
      <c r="D497" s="21" t="n"/>
      <c r="E497" s="21" t="n"/>
      <c r="F497" s="21" t="n">
        <v>4586</v>
      </c>
      <c r="G497" s="21" t="inlineStr">
        <is>
          <t>三重三文店</t>
        </is>
      </c>
      <c r="H497" s="21" t="inlineStr">
        <is>
          <t>新北市三重區</t>
        </is>
      </c>
      <c r="I497" s="21" t="n"/>
      <c r="J497" s="21" t="n"/>
      <c r="K497" s="21" t="n"/>
      <c r="L497" s="21" t="n"/>
      <c r="M497" s="22" t="n"/>
      <c r="N497" s="21" t="n"/>
      <c r="O497" s="22" t="n"/>
      <c r="P497" s="22" t="n"/>
      <c r="Q497" s="21" t="inlineStr">
        <is>
          <t>THILF04586</t>
        </is>
      </c>
      <c r="R497" s="21" t="inlineStr">
        <is>
          <t>新北一</t>
        </is>
      </c>
      <c r="S497" s="21" t="inlineStr">
        <is>
          <t>吳宗鴻</t>
        </is>
      </c>
      <c r="T497" s="21" t="n">
        <v>1</v>
      </c>
      <c r="U497" s="21" t="inlineStr">
        <is>
          <t>已完工</t>
        </is>
      </c>
      <c r="V497" s="21" t="inlineStr">
        <is>
          <t>2025-05-02 16:54:10</t>
        </is>
      </c>
      <c r="W497" s="21" t="inlineStr">
        <is>
          <t>2025-05-02 16:20:00</t>
        </is>
      </c>
      <c r="X497" s="128" t="n">
        <v>45779.69722222222</v>
      </c>
      <c r="Y497" s="21" t="n"/>
      <c r="Z497" s="21" t="n">
        <v>0.4</v>
      </c>
      <c r="AA497" s="21" t="n"/>
      <c r="AB497" s="21" t="inlineStr">
        <is>
          <t>到場處理</t>
        </is>
      </c>
      <c r="AC497" s="22" t="inlineStr">
        <is>
          <t>PMQ2+EDC</t>
        </is>
      </c>
      <c r="AD497" s="21" t="inlineStr">
        <is>
          <t>O</t>
        </is>
      </c>
      <c r="AE497" s="21" t="n"/>
      <c r="AF497" s="21" t="n"/>
      <c r="AG497" s="21" t="n"/>
      <c r="AH497" s="21" t="n"/>
      <c r="AI497" s="21" t="n"/>
      <c r="AJ497" s="21" t="inlineStr">
        <is>
          <t>O</t>
        </is>
      </c>
      <c r="AK497" s="21" t="inlineStr">
        <is>
          <t>O</t>
        </is>
      </c>
      <c r="AL497" s="304">
        <f>DATEVALUE(TEXT(I497, "yyyy/mm/dd"))</f>
        <v/>
      </c>
      <c r="AM497" s="108">
        <f>DATEVALUE(TEXT(X497, "yyyy/mm/dd"))</f>
        <v/>
      </c>
    </row>
    <row r="498" ht="21.6" customHeight="1" s="127">
      <c r="A498" s="24" t="n">
        <v>18</v>
      </c>
      <c r="B498" s="24" t="inlineStr">
        <is>
          <t>維修</t>
        </is>
      </c>
      <c r="C498" s="24" t="n">
        <v>2025050344</v>
      </c>
      <c r="D498" s="24" t="inlineStr">
        <is>
          <t>12349114050301</t>
        </is>
      </c>
      <c r="E498" s="24" t="inlineStr">
        <is>
          <t>一般件</t>
        </is>
      </c>
      <c r="F498" s="24" t="n">
        <v>2349</v>
      </c>
      <c r="G498" s="24" t="inlineStr">
        <is>
          <t>三重永福店</t>
        </is>
      </c>
      <c r="H498" s="24" t="inlineStr">
        <is>
          <t>新北市三重區</t>
        </is>
      </c>
      <c r="I498" s="24" t="inlineStr">
        <is>
          <t>2025-05-03 15:32:09</t>
        </is>
      </c>
      <c r="J498" s="24" t="inlineStr">
        <is>
          <t>星期六</t>
        </is>
      </c>
      <c r="K498" s="24" t="inlineStr">
        <is>
          <t>下午</t>
        </is>
      </c>
      <c r="L498" s="24" t="inlineStr">
        <is>
          <t>HL23</t>
        </is>
      </c>
      <c r="M498" s="25" t="inlineStr">
        <is>
          <t>HL-TM主機</t>
        </is>
      </c>
      <c r="N498" s="24" t="n">
        <v>2307</v>
      </c>
      <c r="O498" s="25" t="inlineStr">
        <is>
          <t>觸控不良(游標偏移)</t>
        </is>
      </c>
      <c r="P498" s="26" t="inlineStr">
        <is>
          <t>門市TM2(TCX800)會一直發出點擊螢幕的聲音，且滑鼠會自動跑到左下角,門市有嘗試重新開關機，並已有協助觸控校正仍無法排除........還請台芝到店協助</t>
        </is>
      </c>
      <c r="Q498" s="24" t="inlineStr">
        <is>
          <t>THILF02349</t>
        </is>
      </c>
      <c r="R498" s="24" t="inlineStr">
        <is>
          <t>新北一</t>
        </is>
      </c>
      <c r="S498" s="24" t="inlineStr">
        <is>
          <t>吳宗鴻</t>
        </is>
      </c>
      <c r="T498" s="24" t="n">
        <v>1</v>
      </c>
      <c r="U498" s="24" t="inlineStr">
        <is>
          <t>已完工</t>
        </is>
      </c>
      <c r="V498" s="24" t="inlineStr">
        <is>
          <t>2025-05-03 15:43:22</t>
        </is>
      </c>
      <c r="W498" s="24" t="inlineStr">
        <is>
          <t>2025-05-05 10:45:00</t>
        </is>
      </c>
      <c r="X498" s="199" t="n">
        <v>45782.46875</v>
      </c>
      <c r="Y498" s="24" t="inlineStr">
        <is>
          <t>2025-05-06 13:00:00</t>
        </is>
      </c>
      <c r="Z498" s="24" t="n">
        <v>0.5</v>
      </c>
      <c r="AA498" s="24" t="n"/>
      <c r="AB498" s="24" t="inlineStr">
        <is>
          <t>到場處理</t>
        </is>
      </c>
      <c r="AC498" s="26" t="inlineStr">
        <is>
          <t>重新矯正螢幕，目前測試正常</t>
        </is>
      </c>
      <c r="AD498" s="24" t="n"/>
      <c r="AE498" s="24" t="n"/>
      <c r="AF498" s="24" t="n"/>
      <c r="AG498" s="24" t="n"/>
      <c r="AH498" s="24" t="n"/>
      <c r="AI498" s="24" t="n"/>
      <c r="AJ498" s="24" t="n"/>
      <c r="AK498" s="24" t="inlineStr">
        <is>
          <t>O</t>
        </is>
      </c>
      <c r="AL498" s="304">
        <f>DATEVALUE(TEXT(I498, "yyyy/mm/dd"))</f>
        <v/>
      </c>
      <c r="AM498" s="108">
        <f>DATEVALUE(TEXT(X498, "yyyy/mm/dd"))</f>
        <v/>
      </c>
    </row>
    <row r="499" ht="21.6" customHeight="1" s="127">
      <c r="A499" s="21" t="n">
        <v>19</v>
      </c>
      <c r="B499" s="21" t="inlineStr">
        <is>
          <t>維修</t>
        </is>
      </c>
      <c r="C499" s="21" t="n">
        <v>2025050347</v>
      </c>
      <c r="D499" s="21" t="inlineStr">
        <is>
          <t>E2321114050301</t>
        </is>
      </c>
      <c r="E499" s="21" t="inlineStr">
        <is>
          <t>一般件</t>
        </is>
      </c>
      <c r="F499" s="21" t="n">
        <v>2321</v>
      </c>
      <c r="G499" s="21" t="inlineStr">
        <is>
          <t>北縣重鑫店</t>
        </is>
      </c>
      <c r="H499" s="21" t="inlineStr">
        <is>
          <t>新北市三重區</t>
        </is>
      </c>
      <c r="I499" s="21" t="inlineStr">
        <is>
          <t>2025-05-03 21:52:37</t>
        </is>
      </c>
      <c r="J499" s="21" t="inlineStr">
        <is>
          <t>星期六</t>
        </is>
      </c>
      <c r="K499" s="21" t="inlineStr">
        <is>
          <t>夜間</t>
        </is>
      </c>
      <c r="L499" s="21" t="inlineStr">
        <is>
          <t>HL58</t>
        </is>
      </c>
      <c r="M499" s="22" t="inlineStr">
        <is>
          <t>HL-LIFE-ET主機</t>
        </is>
      </c>
      <c r="N499" s="21" t="n">
        <v>5804</v>
      </c>
      <c r="O499" s="22" t="inlineStr">
        <is>
          <t>無法連線</t>
        </is>
      </c>
      <c r="P499" s="23" t="inlineStr">
        <is>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is>
      </c>
      <c r="Q499" s="21" t="inlineStr">
        <is>
          <t>THILF02321</t>
        </is>
      </c>
      <c r="R499" s="21" t="inlineStr">
        <is>
          <t>新北一</t>
        </is>
      </c>
      <c r="S499" s="21" t="inlineStr">
        <is>
          <t>吳宗鴻</t>
        </is>
      </c>
      <c r="T499" s="21" t="n">
        <v>1</v>
      </c>
      <c r="U499" s="21" t="inlineStr">
        <is>
          <t>已完工</t>
        </is>
      </c>
      <c r="V499" s="21" t="inlineStr">
        <is>
          <t>2025-05-04 09:12:51</t>
        </is>
      </c>
      <c r="W499" s="21" t="inlineStr">
        <is>
          <t>2025-05-05 09:21:00</t>
        </is>
      </c>
      <c r="X499" s="128" t="n">
        <v>45782.41041666667</v>
      </c>
      <c r="Y499" s="21" t="inlineStr">
        <is>
          <t>2025-05-06 13:00:00</t>
        </is>
      </c>
      <c r="Z499" s="21" t="n">
        <v>0.5</v>
      </c>
      <c r="AA499" s="21" t="n"/>
      <c r="AB499" s="21" t="inlineStr">
        <is>
          <t>到場處理</t>
        </is>
      </c>
      <c r="AC499" s="23" t="inlineStr">
        <is>
          <t>網路線脫落接回後正常</t>
        </is>
      </c>
      <c r="AD499" s="21" t="n"/>
      <c r="AE499" s="21" t="n"/>
      <c r="AF499" s="21" t="n"/>
      <c r="AG499" s="21" t="n"/>
      <c r="AH499" s="21" t="n"/>
      <c r="AI499" s="21" t="n"/>
      <c r="AJ499" s="21" t="n"/>
      <c r="AK499" s="21" t="inlineStr">
        <is>
          <t>O</t>
        </is>
      </c>
      <c r="AL499" s="304">
        <f>DATEVALUE(TEXT(I499, "yyyy/mm/dd"))</f>
        <v/>
      </c>
      <c r="AM499" s="108">
        <f>DATEVALUE(TEXT(X499, "yyyy/mm/dd"))</f>
        <v/>
      </c>
    </row>
    <row r="500" ht="21.6" customHeight="1" s="127">
      <c r="A500" s="24" t="n">
        <v>20</v>
      </c>
      <c r="B500" s="24" t="inlineStr">
        <is>
          <t>服務</t>
        </is>
      </c>
      <c r="C500" s="24" t="n">
        <v>2025050405</v>
      </c>
      <c r="D500" s="24" t="n"/>
      <c r="E500" s="24" t="n"/>
      <c r="F500" s="24" t="n">
        <v>2349</v>
      </c>
      <c r="G500" s="24" t="inlineStr">
        <is>
          <t>三重永福店</t>
        </is>
      </c>
      <c r="H500" s="24" t="inlineStr">
        <is>
          <t>新北市三重區</t>
        </is>
      </c>
      <c r="I500" s="24" t="n"/>
      <c r="J500" s="24" t="n"/>
      <c r="K500" s="24" t="n"/>
      <c r="L500" s="24" t="n"/>
      <c r="M500" s="25" t="n"/>
      <c r="N500" s="24" t="n"/>
      <c r="O500" s="25" t="n"/>
      <c r="P500" s="25" t="n"/>
      <c r="Q500" s="24" t="inlineStr">
        <is>
          <t>THILF02349</t>
        </is>
      </c>
      <c r="R500" s="24" t="inlineStr">
        <is>
          <t>新北一</t>
        </is>
      </c>
      <c r="S500" s="24" t="inlineStr">
        <is>
          <t>吳宗鴻</t>
        </is>
      </c>
      <c r="T500" s="24" t="n">
        <v>1</v>
      </c>
      <c r="U500" s="24" t="inlineStr">
        <is>
          <t>已完工</t>
        </is>
      </c>
      <c r="V500" s="24" t="inlineStr">
        <is>
          <t>2025-05-05 11:18:34</t>
        </is>
      </c>
      <c r="W500" s="24" t="inlineStr">
        <is>
          <t>2025-05-05 10:45:00</t>
        </is>
      </c>
      <c r="X500" s="199" t="n">
        <v>45782.47013888889</v>
      </c>
      <c r="Y500" s="24" t="n"/>
      <c r="Z500" s="24" t="n">
        <v>0.5</v>
      </c>
      <c r="AA500" s="24" t="n"/>
      <c r="AB500" s="24" t="inlineStr">
        <is>
          <t>到場處理</t>
        </is>
      </c>
      <c r="AC500" s="25" t="inlineStr">
        <is>
          <t>PMQ2+EDC</t>
        </is>
      </c>
      <c r="AD500" s="24" t="inlineStr">
        <is>
          <t>O</t>
        </is>
      </c>
      <c r="AE500" s="24" t="n"/>
      <c r="AF500" s="24" t="n"/>
      <c r="AG500" s="24" t="n"/>
      <c r="AH500" s="24" t="n"/>
      <c r="AI500" s="24" t="n"/>
      <c r="AJ500" s="24" t="inlineStr">
        <is>
          <t>O</t>
        </is>
      </c>
      <c r="AK500" s="24" t="inlineStr">
        <is>
          <t>O</t>
        </is>
      </c>
      <c r="AL500" s="304">
        <f>DATEVALUE(TEXT(I500, "yyyy/mm/dd"))</f>
        <v/>
      </c>
      <c r="AM500" s="108">
        <f>DATEVALUE(TEXT(X500, "yyyy/mm/dd"))</f>
        <v/>
      </c>
    </row>
    <row r="501" ht="21.6" customHeight="1" s="127">
      <c r="A501" s="24" t="n">
        <v>22</v>
      </c>
      <c r="B501" s="24" t="inlineStr">
        <is>
          <t>維修</t>
        </is>
      </c>
      <c r="C501" s="24" t="n">
        <v>2025050419</v>
      </c>
      <c r="D501" s="24" t="inlineStr">
        <is>
          <t>ED028114050501</t>
        </is>
      </c>
      <c r="E501" s="24" t="inlineStr">
        <is>
          <t>一般件</t>
        </is>
      </c>
      <c r="F501" s="24" t="inlineStr">
        <is>
          <t>D028</t>
        </is>
      </c>
      <c r="G501" s="24" t="inlineStr">
        <is>
          <t>三重正義北店</t>
        </is>
      </c>
      <c r="H501" s="24" t="inlineStr">
        <is>
          <t>新北市三重區</t>
        </is>
      </c>
      <c r="I501" s="24" t="inlineStr">
        <is>
          <t>2025-05-05 07:51:50</t>
        </is>
      </c>
      <c r="J501" s="24" t="inlineStr">
        <is>
          <t>星期一</t>
        </is>
      </c>
      <c r="K501" s="24" t="inlineStr">
        <is>
          <t>凌晨</t>
        </is>
      </c>
      <c r="L501" s="24" t="inlineStr">
        <is>
          <t>HL23</t>
        </is>
      </c>
      <c r="M501" s="25" t="inlineStr">
        <is>
          <t>HL-TM主機</t>
        </is>
      </c>
      <c r="N501" s="24" t="n">
        <v>2307</v>
      </c>
      <c r="O501" s="25" t="inlineStr">
        <is>
          <t>觸控不良(游標偏移)</t>
        </is>
      </c>
      <c r="P501" s="26" t="inlineStr">
        <is>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is>
      </c>
      <c r="Q501" s="24" t="inlineStr">
        <is>
          <t>THILF0D028</t>
        </is>
      </c>
      <c r="R501" s="24" t="inlineStr">
        <is>
          <t>新北一</t>
        </is>
      </c>
      <c r="S501" s="24" t="inlineStr">
        <is>
          <t>吳宗鴻</t>
        </is>
      </c>
      <c r="T501" s="24" t="n">
        <v>1</v>
      </c>
      <c r="U501" s="24" t="inlineStr">
        <is>
          <t>已完工</t>
        </is>
      </c>
      <c r="V501" s="24" t="inlineStr">
        <is>
          <t>2025-05-05 11:44:43</t>
        </is>
      </c>
      <c r="W501" s="24" t="inlineStr">
        <is>
          <t>2025-05-06 11:30:00</t>
        </is>
      </c>
      <c r="X501" s="199" t="n">
        <v>45783.57777777778</v>
      </c>
      <c r="Y501" s="24" t="inlineStr">
        <is>
          <t>2025-05-06 15:44:00</t>
        </is>
      </c>
      <c r="Z501" s="24" t="n">
        <v>2.4</v>
      </c>
      <c r="AA501" s="24" t="n"/>
      <c r="AB501" s="24" t="inlineStr">
        <is>
          <t>到場處理</t>
        </is>
      </c>
      <c r="AC501" s="26" t="inlineStr">
        <is>
          <t>TM做第一顆硬碟需備份還原</t>
        </is>
      </c>
      <c r="AD501" s="24" t="n"/>
      <c r="AE501" s="24" t="n"/>
      <c r="AF501" s="24" t="n"/>
      <c r="AG501" s="24" t="n"/>
      <c r="AH501" s="24" t="n"/>
      <c r="AI501" s="24" t="n"/>
      <c r="AJ501" s="24" t="n"/>
      <c r="AK501" s="24" t="inlineStr">
        <is>
          <t>O</t>
        </is>
      </c>
      <c r="AL501" s="304">
        <f>DATEVALUE(TEXT(I501, "yyyy/mm/dd"))</f>
        <v/>
      </c>
      <c r="AM501" s="108">
        <f>DATEVALUE(TEXT(X501, "yyyy/mm/dd"))</f>
        <v/>
      </c>
    </row>
    <row r="502" ht="21.6" customHeight="1" s="127">
      <c r="A502" s="21" t="n">
        <v>23</v>
      </c>
      <c r="B502" s="21" t="inlineStr">
        <is>
          <t>維修</t>
        </is>
      </c>
      <c r="C502" s="21" t="n">
        <v>2025050420</v>
      </c>
      <c r="D502" s="21" t="inlineStr">
        <is>
          <t>1D024114050501</t>
        </is>
      </c>
      <c r="E502" s="21" t="inlineStr">
        <is>
          <t>一般件</t>
        </is>
      </c>
      <c r="F502" s="21" t="inlineStr">
        <is>
          <t>D024</t>
        </is>
      </c>
      <c r="G502" s="21" t="inlineStr">
        <is>
          <t>三重三民店</t>
        </is>
      </c>
      <c r="H502" s="21" t="inlineStr">
        <is>
          <t>新北市三重區</t>
        </is>
      </c>
      <c r="I502" s="21" t="inlineStr">
        <is>
          <t>2025-05-05 11:44:37</t>
        </is>
      </c>
      <c r="J502" s="21" t="inlineStr">
        <is>
          <t>星期一</t>
        </is>
      </c>
      <c r="K502" s="21" t="inlineStr">
        <is>
          <t>上午</t>
        </is>
      </c>
      <c r="L502" s="21" t="inlineStr">
        <is>
          <t>HL24</t>
        </is>
      </c>
      <c r="M502" s="22" t="inlineStr">
        <is>
          <t>HL-SC主機</t>
        </is>
      </c>
      <c r="N502" s="21" t="n">
        <v>2403</v>
      </c>
      <c r="O502" s="22" t="inlineStr">
        <is>
          <t>滑鼠故障無作用</t>
        </is>
      </c>
      <c r="P502" s="23" t="inlineStr">
        <is>
          <t>門市反應sc滑鼠游標停在右上角但往左移動無反應，重新拔插線路後會恢復正常，但三不五時又會再次發生...請台芝到店協助</t>
        </is>
      </c>
      <c r="Q502" s="21" t="inlineStr">
        <is>
          <t>THILF0D024</t>
        </is>
      </c>
      <c r="R502" s="21" t="inlineStr">
        <is>
          <t>新北一</t>
        </is>
      </c>
      <c r="S502" s="21" t="inlineStr">
        <is>
          <t>吳宗鴻</t>
        </is>
      </c>
      <c r="T502" s="21" t="n">
        <v>1</v>
      </c>
      <c r="U502" s="21" t="inlineStr">
        <is>
          <t>已完工</t>
        </is>
      </c>
      <c r="V502" s="21" t="inlineStr">
        <is>
          <t>2025-05-05 11:45:31</t>
        </is>
      </c>
      <c r="W502" s="21" t="inlineStr">
        <is>
          <t>2025-05-06 09:31:00</t>
        </is>
      </c>
      <c r="X502" s="128" t="n">
        <v>45783.41736111111</v>
      </c>
      <c r="Y502" s="21" t="inlineStr">
        <is>
          <t>2025-05-06 15:45:00</t>
        </is>
      </c>
      <c r="Z502" s="21" t="n">
        <v>0.5</v>
      </c>
      <c r="AA502" s="21" t="n"/>
      <c r="AB502" s="21" t="inlineStr">
        <is>
          <t>到場處理</t>
        </is>
      </c>
      <c r="AC502" s="23" t="inlineStr">
        <is>
          <t>更換滑鼠</t>
        </is>
      </c>
      <c r="AD502" s="21" t="n"/>
      <c r="AE502" s="21" t="n"/>
      <c r="AF502" s="21" t="n"/>
      <c r="AG502" s="21" t="n"/>
      <c r="AH502" s="21" t="n"/>
      <c r="AI502" s="21" t="n"/>
      <c r="AJ502" s="21" t="n"/>
      <c r="AK502" s="21" t="inlineStr">
        <is>
          <t>O</t>
        </is>
      </c>
      <c r="AL502" s="304">
        <f>DATEVALUE(TEXT(I502, "yyyy/mm/dd"))</f>
        <v/>
      </c>
      <c r="AM502" s="108">
        <f>DATEVALUE(TEXT(X502, "yyyy/mm/dd"))</f>
        <v/>
      </c>
    </row>
    <row r="503" ht="21.6" customHeight="1" s="127">
      <c r="A503" s="24" t="n">
        <v>24</v>
      </c>
      <c r="B503" s="24" t="inlineStr">
        <is>
          <t>維修</t>
        </is>
      </c>
      <c r="C503" s="24" t="n">
        <v>2025050501</v>
      </c>
      <c r="D503" s="24" t="inlineStr">
        <is>
          <t>E4422114050501</t>
        </is>
      </c>
      <c r="E503" s="24" t="inlineStr">
        <is>
          <t>一般件</t>
        </is>
      </c>
      <c r="F503" s="24" t="n">
        <v>4422</v>
      </c>
      <c r="G503" s="24" t="inlineStr">
        <is>
          <t>板橋合安店</t>
        </is>
      </c>
      <c r="H503" s="24" t="inlineStr">
        <is>
          <t>新北市板橋區</t>
        </is>
      </c>
      <c r="I503" s="24" t="inlineStr">
        <is>
          <t>2025-05-05 15:19:51</t>
        </is>
      </c>
      <c r="J503" s="24" t="inlineStr">
        <is>
          <t>星期一</t>
        </is>
      </c>
      <c r="K503" s="24" t="inlineStr">
        <is>
          <t>下午</t>
        </is>
      </c>
      <c r="L503" s="24" t="inlineStr">
        <is>
          <t>HLF2</t>
        </is>
      </c>
      <c r="M503" s="25" t="inlineStr">
        <is>
          <t>HL-CCD掃描器(TM)</t>
        </is>
      </c>
      <c r="N503" s="24" t="inlineStr">
        <is>
          <t>F201</t>
        </is>
      </c>
      <c r="O503" s="25" t="inlineStr">
        <is>
          <t>掃描無反應或感應不良</t>
        </is>
      </c>
      <c r="P503" s="26" t="inlineStr">
        <is>
          <t>門市反應TM1 CCD掃描器(HC56II-TR)刷讀所有條碼都感應不良，已有執行校正表單仍異常...請台芝到店協助(掃描器感應不良，時常無法感應刷讀條碼)</t>
        </is>
      </c>
      <c r="Q503" s="24" t="inlineStr">
        <is>
          <t>THILF04422</t>
        </is>
      </c>
      <c r="R503" s="24" t="inlineStr">
        <is>
          <t>新北一</t>
        </is>
      </c>
      <c r="S503" s="24" t="inlineStr">
        <is>
          <t>狄澤洋</t>
        </is>
      </c>
      <c r="T503" s="24" t="n">
        <v>1</v>
      </c>
      <c r="U503" s="24" t="inlineStr">
        <is>
          <t>已完工</t>
        </is>
      </c>
      <c r="V503" s="24" t="inlineStr">
        <is>
          <t>2025-05-05 15:22:08</t>
        </is>
      </c>
      <c r="W503" s="24" t="inlineStr">
        <is>
          <t>2025-05-06 11:30:00</t>
        </is>
      </c>
      <c r="X503" s="199" t="n">
        <v>45783.49583333333</v>
      </c>
      <c r="Y503" s="24" t="inlineStr">
        <is>
          <t>2025-05-06 19:22:00</t>
        </is>
      </c>
      <c r="Z503" s="24" t="n">
        <v>0.4</v>
      </c>
      <c r="AA503" s="24" t="n"/>
      <c r="AB503" s="24" t="inlineStr">
        <is>
          <t>到場處理</t>
        </is>
      </c>
      <c r="AC503" s="26" t="inlineStr">
        <is>
          <t>更換76TR
換上：8119012714
換下：8119006966</t>
        </is>
      </c>
      <c r="AD503" s="24" t="n"/>
      <c r="AE503" s="24" t="n"/>
      <c r="AF503" s="24" t="n"/>
      <c r="AG503" s="24" t="n"/>
      <c r="AH503" s="24" t="n"/>
      <c r="AI503" s="24" t="n"/>
      <c r="AJ503" s="24" t="n"/>
      <c r="AK503" s="24" t="inlineStr">
        <is>
          <t>O</t>
        </is>
      </c>
      <c r="AL503" s="304">
        <f>DATEVALUE(TEXT(I503, "yyyy/mm/dd"))</f>
        <v/>
      </c>
      <c r="AM503" s="108">
        <f>DATEVALUE(TEXT(X503, "yyyy/mm/dd"))</f>
        <v/>
      </c>
    </row>
    <row r="504" ht="21.6" customHeight="1" s="127">
      <c r="A504" s="21" t="n">
        <v>25</v>
      </c>
      <c r="B504" s="21" t="inlineStr">
        <is>
          <t>維修</t>
        </is>
      </c>
      <c r="C504" s="21" t="n">
        <v>2025050540</v>
      </c>
      <c r="D504" s="21" t="inlineStr">
        <is>
          <t>E4422114050502</t>
        </is>
      </c>
      <c r="E504" s="21" t="inlineStr">
        <is>
          <t>一般件</t>
        </is>
      </c>
      <c r="F504" s="21" t="n">
        <v>4422</v>
      </c>
      <c r="G504" s="21" t="inlineStr">
        <is>
          <t>板橋合安店</t>
        </is>
      </c>
      <c r="H504" s="21" t="inlineStr">
        <is>
          <t>新北市板橋區</t>
        </is>
      </c>
      <c r="I504" s="21" t="inlineStr">
        <is>
          <t>2025-05-05 15:55:02</t>
        </is>
      </c>
      <c r="J504" s="21" t="inlineStr">
        <is>
          <t>星期一</t>
        </is>
      </c>
      <c r="K504" s="21" t="inlineStr">
        <is>
          <t>下午</t>
        </is>
      </c>
      <c r="L504" s="21" t="inlineStr">
        <is>
          <t>HLF2</t>
        </is>
      </c>
      <c r="M504" s="22" t="inlineStr">
        <is>
          <t>HL-CCD掃描器(TM)</t>
        </is>
      </c>
      <c r="N504" s="21" t="inlineStr">
        <is>
          <t>F201</t>
        </is>
      </c>
      <c r="O504" s="22" t="inlineStr">
        <is>
          <t>掃描無反應或感應不良</t>
        </is>
      </c>
      <c r="P504" s="23" t="inlineStr">
        <is>
          <t>門市反應TM2 CCD掃描器(HC56II-TR)刷讀所有條碼都感應不良，已有執行校正表單仍無改善...請台芝到店協助(機1機2掃描器均感應不良)</t>
        </is>
      </c>
      <c r="Q504" s="21" t="inlineStr">
        <is>
          <t>THILF04422</t>
        </is>
      </c>
      <c r="R504" s="21" t="inlineStr">
        <is>
          <t>新北一</t>
        </is>
      </c>
      <c r="S504" s="21" t="inlineStr">
        <is>
          <t>狄澤洋</t>
        </is>
      </c>
      <c r="T504" s="21" t="n">
        <v>1</v>
      </c>
      <c r="U504" s="21" t="inlineStr">
        <is>
          <t>已完工</t>
        </is>
      </c>
      <c r="V504" s="21" t="inlineStr">
        <is>
          <t>2025-05-05 16:07:24</t>
        </is>
      </c>
      <c r="W504" s="21" t="inlineStr">
        <is>
          <t>2025-05-06 11:30:00</t>
        </is>
      </c>
      <c r="X504" s="128" t="n">
        <v>45783.49722222222</v>
      </c>
      <c r="Y504" s="21" t="inlineStr">
        <is>
          <t>2025-05-06 20:07:00</t>
        </is>
      </c>
      <c r="Z504" s="21" t="n">
        <v>0.4</v>
      </c>
      <c r="AA504" s="21" t="n"/>
      <c r="AB504" s="21" t="inlineStr">
        <is>
          <t>到場處理</t>
        </is>
      </c>
      <c r="AC504" s="23" t="inlineStr">
        <is>
          <t>更換76TR
換上：8119012850
換下：8119008423</t>
        </is>
      </c>
      <c r="AD504" s="21" t="n"/>
      <c r="AE504" s="21" t="n"/>
      <c r="AF504" s="21" t="n"/>
      <c r="AG504" s="21" t="n"/>
      <c r="AH504" s="21" t="n"/>
      <c r="AI504" s="21" t="n"/>
      <c r="AJ504" s="21" t="n"/>
      <c r="AK504" s="21" t="inlineStr">
        <is>
          <t>O</t>
        </is>
      </c>
      <c r="AL504" s="304">
        <f>DATEVALUE(TEXT(I504, "yyyy/mm/dd"))</f>
        <v/>
      </c>
      <c r="AM504" s="108">
        <f>DATEVALUE(TEXT(X504, "yyyy/mm/dd"))</f>
        <v/>
      </c>
    </row>
    <row r="505" ht="21.6" customHeight="1" s="127">
      <c r="A505" s="24" t="n">
        <v>26</v>
      </c>
      <c r="B505" s="24" t="inlineStr">
        <is>
          <t>維修</t>
        </is>
      </c>
      <c r="C505" s="24" t="n">
        <v>2025050579</v>
      </c>
      <c r="D505" s="24" t="inlineStr">
        <is>
          <t>13243114050601</t>
        </is>
      </c>
      <c r="E505" s="24" t="inlineStr">
        <is>
          <t>一般件</t>
        </is>
      </c>
      <c r="F505" s="24" t="n">
        <v>3243</v>
      </c>
      <c r="G505" s="24" t="inlineStr">
        <is>
          <t>北縣醒吾店</t>
        </is>
      </c>
      <c r="H505" s="24" t="inlineStr">
        <is>
          <t>新北市林口區</t>
        </is>
      </c>
      <c r="I505" s="24" t="inlineStr">
        <is>
          <t>2025-05-06 09:34:27</t>
        </is>
      </c>
      <c r="J505" s="24" t="inlineStr">
        <is>
          <t>星期二</t>
        </is>
      </c>
      <c r="K505" s="24" t="inlineStr">
        <is>
          <t>上午</t>
        </is>
      </c>
      <c r="L505" s="24" t="inlineStr">
        <is>
          <t>HLD3</t>
        </is>
      </c>
      <c r="M505" s="25" t="inlineStr">
        <is>
          <t>HL-熱感發票機</t>
        </is>
      </c>
      <c r="N505" s="24" t="inlineStr">
        <is>
          <t>D305</t>
        </is>
      </c>
      <c r="O505" s="25" t="inlineStr">
        <is>
          <t>無電源反應、無法開機</t>
        </is>
      </c>
      <c r="P505" s="26" t="inlineStr">
        <is>
          <t>門市反應TM3發票機(BSC-10)無電源反應，已有更換插座仍異常，請台芝到店協助</t>
        </is>
      </c>
      <c r="Q505" s="24" t="inlineStr">
        <is>
          <t>THILF03243</t>
        </is>
      </c>
      <c r="R505" s="24" t="inlineStr">
        <is>
          <t>新北一</t>
        </is>
      </c>
      <c r="S505" s="24" t="inlineStr">
        <is>
          <t>湯家瑋</t>
        </is>
      </c>
      <c r="T505" s="24" t="n">
        <v>1</v>
      </c>
      <c r="U505" s="24" t="inlineStr">
        <is>
          <t>已完工</t>
        </is>
      </c>
      <c r="V505" s="24" t="inlineStr">
        <is>
          <t>2025-05-06 09:35:35</t>
        </is>
      </c>
      <c r="W505" s="24" t="inlineStr">
        <is>
          <t>2025-05-06 13:00:00</t>
        </is>
      </c>
      <c r="X505" s="199" t="n">
        <v>45783.5625</v>
      </c>
      <c r="Y505" s="24" t="inlineStr">
        <is>
          <t>2025-05-07 13:35:00</t>
        </is>
      </c>
      <c r="Z505" s="24" t="n">
        <v>0.5</v>
      </c>
      <c r="AA505" s="24" t="n"/>
      <c r="AB505" s="24" t="inlineStr">
        <is>
          <t>到場處理</t>
        </is>
      </c>
      <c r="AC505" s="26" t="inlineStr">
        <is>
          <t>發票機變壓器電源脫落 重接變壓器</t>
        </is>
      </c>
      <c r="AD505" s="24" t="n"/>
      <c r="AE505" s="24" t="n"/>
      <c r="AF505" s="24" t="n"/>
      <c r="AG505" s="24" t="n"/>
      <c r="AH505" s="24" t="n"/>
      <c r="AI505" s="24" t="n"/>
      <c r="AJ505" s="24" t="n"/>
      <c r="AK505" s="24" t="inlineStr">
        <is>
          <t>O</t>
        </is>
      </c>
      <c r="AL505" s="304">
        <f>DATEVALUE(TEXT(I505, "yyyy/mm/dd"))</f>
        <v/>
      </c>
      <c r="AM505" s="108">
        <f>DATEVALUE(TEXT(X505, "yyyy/mm/dd"))</f>
        <v/>
      </c>
    </row>
    <row r="506" ht="21.6" customHeight="1" s="127">
      <c r="A506" s="21" t="n">
        <v>27</v>
      </c>
      <c r="B506" s="21" t="inlineStr">
        <is>
          <t>服務</t>
        </is>
      </c>
      <c r="C506" s="21" t="n">
        <v>2025050611</v>
      </c>
      <c r="D506" s="21" t="n"/>
      <c r="E506" s="21" t="n"/>
      <c r="F506" s="21" t="n">
        <v>4856</v>
      </c>
      <c r="G506" s="21" t="inlineStr">
        <is>
          <t>新莊小胖店</t>
        </is>
      </c>
      <c r="H506" s="21" t="inlineStr">
        <is>
          <t>新北市新莊區</t>
        </is>
      </c>
      <c r="I506" s="21" t="n"/>
      <c r="J506" s="21" t="n"/>
      <c r="K506" s="21" t="n"/>
      <c r="L506" s="21" t="n"/>
      <c r="M506" s="22" t="n"/>
      <c r="N506" s="21" t="n"/>
      <c r="O506" s="22" t="n"/>
      <c r="P506" s="23" t="n"/>
      <c r="Q506" s="21" t="inlineStr">
        <is>
          <t>THILF04856</t>
        </is>
      </c>
      <c r="R506" s="21" t="inlineStr">
        <is>
          <t>新北一</t>
        </is>
      </c>
      <c r="S506" s="21" t="inlineStr">
        <is>
          <t>湯家瑋</t>
        </is>
      </c>
      <c r="T506" s="21" t="n">
        <v>1</v>
      </c>
      <c r="U506" s="21" t="inlineStr">
        <is>
          <t>已完工</t>
        </is>
      </c>
      <c r="V506" s="21" t="inlineStr">
        <is>
          <t>2025-05-06 10:31:42</t>
        </is>
      </c>
      <c r="W506" s="21" t="inlineStr">
        <is>
          <t>2025-05-06 10:00:00</t>
        </is>
      </c>
      <c r="X506" s="128" t="n">
        <v>45783.4375</v>
      </c>
      <c r="Y506" s="21" t="n"/>
      <c r="Z506" s="21" t="n">
        <v>0.5</v>
      </c>
      <c r="AA506" s="21" t="n"/>
      <c r="AB506" s="21" t="inlineStr">
        <is>
          <t>到場處理</t>
        </is>
      </c>
      <c r="AC506" s="23" t="inlineStr">
        <is>
          <t>PMQ2+EDC</t>
        </is>
      </c>
      <c r="AD506" s="21" t="inlineStr">
        <is>
          <t>O</t>
        </is>
      </c>
      <c r="AE506" s="21" t="n"/>
      <c r="AF506" s="21" t="n"/>
      <c r="AG506" s="21" t="n"/>
      <c r="AH506" s="21" t="n"/>
      <c r="AI506" s="21" t="n"/>
      <c r="AJ506" s="21" t="inlineStr">
        <is>
          <t>O</t>
        </is>
      </c>
      <c r="AK506" s="21" t="inlineStr">
        <is>
          <t>O</t>
        </is>
      </c>
      <c r="AL506" s="304">
        <f>DATEVALUE(TEXT(I506, "yyyy/mm/dd"))</f>
        <v/>
      </c>
      <c r="AM506" s="108">
        <f>DATEVALUE(TEXT(X506, "yyyy/mm/dd"))</f>
        <v/>
      </c>
    </row>
    <row r="507" ht="21.6" customHeight="1" s="127">
      <c r="A507" s="24" t="n">
        <v>28</v>
      </c>
      <c r="B507" s="24" t="inlineStr">
        <is>
          <t>服務</t>
        </is>
      </c>
      <c r="C507" s="24" t="n">
        <v>2025050635</v>
      </c>
      <c r="D507" s="24" t="n"/>
      <c r="E507" s="24" t="n"/>
      <c r="F507" s="24" t="n">
        <v>3921</v>
      </c>
      <c r="G507" s="24" t="inlineStr">
        <is>
          <t>五股福鑫店</t>
        </is>
      </c>
      <c r="H507" s="24" t="inlineStr">
        <is>
          <t>新北市五股區</t>
        </is>
      </c>
      <c r="I507" s="24" t="n"/>
      <c r="J507" s="24" t="n"/>
      <c r="K507" s="24" t="n"/>
      <c r="L507" s="24" t="n"/>
      <c r="M507" s="25" t="n"/>
      <c r="N507" s="24" t="n"/>
      <c r="O507" s="25" t="n"/>
      <c r="P507" s="26" t="n"/>
      <c r="Q507" s="24" t="inlineStr">
        <is>
          <t>THILF03921</t>
        </is>
      </c>
      <c r="R507" s="24" t="inlineStr">
        <is>
          <t>新北一</t>
        </is>
      </c>
      <c r="S507" s="24" t="inlineStr">
        <is>
          <t>湯家瑋</t>
        </is>
      </c>
      <c r="T507" s="24" t="n">
        <v>1</v>
      </c>
      <c r="U507" s="24" t="inlineStr">
        <is>
          <t>已完工</t>
        </is>
      </c>
      <c r="V507" s="24" t="inlineStr">
        <is>
          <t>2025-05-06 11:49:51</t>
        </is>
      </c>
      <c r="W507" s="24" t="inlineStr">
        <is>
          <t>2025-05-06 11:15:00</t>
        </is>
      </c>
      <c r="X507" s="199" t="n">
        <v>45783.48958333334</v>
      </c>
      <c r="Y507" s="24" t="n"/>
      <c r="Z507" s="24" t="n">
        <v>0.5</v>
      </c>
      <c r="AA507" s="24" t="n"/>
      <c r="AB507" s="24" t="inlineStr">
        <is>
          <t>到場處理</t>
        </is>
      </c>
      <c r="AC507" s="26" t="inlineStr">
        <is>
          <t>PMQ2+EDC</t>
        </is>
      </c>
      <c r="AD507" s="24" t="inlineStr">
        <is>
          <t>O</t>
        </is>
      </c>
      <c r="AE507" s="24" t="n"/>
      <c r="AF507" s="24" t="n"/>
      <c r="AG507" s="24" t="n"/>
      <c r="AH507" s="24" t="n"/>
      <c r="AI507" s="24" t="n"/>
      <c r="AJ507" s="24" t="inlineStr">
        <is>
          <t>O</t>
        </is>
      </c>
      <c r="AK507" s="24" t="inlineStr">
        <is>
          <t>O</t>
        </is>
      </c>
      <c r="AL507" s="304">
        <f>DATEVALUE(TEXT(I507, "yyyy/mm/dd"))</f>
        <v/>
      </c>
      <c r="AM507" s="108">
        <f>DATEVALUE(TEXT(X507, "yyyy/mm/dd"))</f>
        <v/>
      </c>
    </row>
    <row r="508" ht="21.6" customHeight="1" s="127">
      <c r="A508" s="21" t="n">
        <v>29</v>
      </c>
      <c r="B508" s="21" t="inlineStr">
        <is>
          <t>服務</t>
        </is>
      </c>
      <c r="C508" s="21" t="n">
        <v>2025050651</v>
      </c>
      <c r="D508" s="21" t="n"/>
      <c r="E508" s="21" t="n"/>
      <c r="F508" s="21" t="n">
        <v>3243</v>
      </c>
      <c r="G508" s="21" t="inlineStr">
        <is>
          <t>北縣醒吾店</t>
        </is>
      </c>
      <c r="H508" s="21" t="inlineStr">
        <is>
          <t>新北市林口區</t>
        </is>
      </c>
      <c r="I508" s="21" t="n"/>
      <c r="J508" s="21" t="n"/>
      <c r="K508" s="21" t="n"/>
      <c r="L508" s="21" t="n"/>
      <c r="M508" s="22" t="n"/>
      <c r="N508" s="21" t="n"/>
      <c r="O508" s="22" t="n"/>
      <c r="P508" s="23" t="n"/>
      <c r="Q508" s="21" t="inlineStr">
        <is>
          <t>THILF03243</t>
        </is>
      </c>
      <c r="R508" s="21" t="inlineStr">
        <is>
          <t>新北一</t>
        </is>
      </c>
      <c r="S508" s="21" t="inlineStr">
        <is>
          <t>湯家瑋</t>
        </is>
      </c>
      <c r="T508" s="21" t="n">
        <v>1</v>
      </c>
      <c r="U508" s="21" t="inlineStr">
        <is>
          <t>已完工</t>
        </is>
      </c>
      <c r="V508" s="21" t="inlineStr">
        <is>
          <t>2025-05-06 13:45:03</t>
        </is>
      </c>
      <c r="W508" s="21" t="inlineStr">
        <is>
          <t>2025-05-06 13:30:00</t>
        </is>
      </c>
      <c r="X508" s="128" t="n">
        <v>45783.57291666666</v>
      </c>
      <c r="Y508" s="21" t="n"/>
      <c r="Z508" s="21" t="n">
        <v>0.3</v>
      </c>
      <c r="AA508" s="21" t="n"/>
      <c r="AB508" s="21" t="inlineStr">
        <is>
          <t>到場處理</t>
        </is>
      </c>
      <c r="AC508" s="23" t="inlineStr">
        <is>
          <t>PMQ2+EDC</t>
        </is>
      </c>
      <c r="AD508" s="21" t="inlineStr">
        <is>
          <t>O</t>
        </is>
      </c>
      <c r="AE508" s="21" t="n"/>
      <c r="AF508" s="21" t="n"/>
      <c r="AG508" s="21" t="n"/>
      <c r="AH508" s="21" t="n"/>
      <c r="AI508" s="21" t="n"/>
      <c r="AJ508" s="21" t="inlineStr">
        <is>
          <t>O</t>
        </is>
      </c>
      <c r="AK508" s="21" t="inlineStr">
        <is>
          <t>O</t>
        </is>
      </c>
      <c r="AL508" s="304">
        <f>DATEVALUE(TEXT(I508, "yyyy/mm/dd"))</f>
        <v/>
      </c>
      <c r="AM508" s="108">
        <f>DATEVALUE(TEXT(X508, "yyyy/mm/dd"))</f>
        <v/>
      </c>
    </row>
    <row r="509" ht="21.6" customHeight="1" s="127">
      <c r="A509" s="24" t="n">
        <v>30</v>
      </c>
      <c r="B509" s="24" t="inlineStr">
        <is>
          <t>服務</t>
        </is>
      </c>
      <c r="C509" s="24" t="n">
        <v>2025050655</v>
      </c>
      <c r="D509" s="24" t="n"/>
      <c r="E509" s="24" t="n"/>
      <c r="F509" s="24" t="inlineStr">
        <is>
          <t>D028</t>
        </is>
      </c>
      <c r="G509" s="24" t="inlineStr">
        <is>
          <t>三重正義北店</t>
        </is>
      </c>
      <c r="H509" s="24" t="inlineStr">
        <is>
          <t>新北市三重區</t>
        </is>
      </c>
      <c r="I509" s="24" t="n"/>
      <c r="J509" s="24" t="n"/>
      <c r="K509" s="24" t="n"/>
      <c r="L509" s="24" t="n"/>
      <c r="M509" s="25" t="n"/>
      <c r="N509" s="24" t="n"/>
      <c r="O509" s="25" t="n"/>
      <c r="P509" s="26" t="n"/>
      <c r="Q509" s="24" t="inlineStr">
        <is>
          <t>THILF0D028</t>
        </is>
      </c>
      <c r="R509" s="24" t="inlineStr">
        <is>
          <t>新北一</t>
        </is>
      </c>
      <c r="S509" s="24" t="inlineStr">
        <is>
          <t>吳宗鴻</t>
        </is>
      </c>
      <c r="T509" s="24" t="n">
        <v>1</v>
      </c>
      <c r="U509" s="24" t="inlineStr">
        <is>
          <t>已完工</t>
        </is>
      </c>
      <c r="V509" s="24" t="inlineStr">
        <is>
          <t>2025-05-06 13:55:20</t>
        </is>
      </c>
      <c r="W509" s="24" t="inlineStr">
        <is>
          <t>2025-05-06 13:20:00</t>
        </is>
      </c>
      <c r="X509" s="199" t="n">
        <v>45783.57916666667</v>
      </c>
      <c r="Y509" s="24" t="n"/>
      <c r="Z509" s="24" t="n">
        <v>0.6</v>
      </c>
      <c r="AA509" s="24" t="n"/>
      <c r="AB509" s="24" t="inlineStr">
        <is>
          <t>到場處理</t>
        </is>
      </c>
      <c r="AC509" s="26" t="inlineStr">
        <is>
          <t>PMQ2+EDC</t>
        </is>
      </c>
      <c r="AD509" s="24" t="inlineStr">
        <is>
          <t>O</t>
        </is>
      </c>
      <c r="AE509" s="24" t="n"/>
      <c r="AF509" s="24" t="n"/>
      <c r="AG509" s="24" t="n"/>
      <c r="AH509" s="24" t="n"/>
      <c r="AI509" s="24" t="n"/>
      <c r="AJ509" s="24" t="n"/>
      <c r="AK509" s="24" t="inlineStr">
        <is>
          <t>O</t>
        </is>
      </c>
      <c r="AL509" s="304">
        <f>DATEVALUE(TEXT(I509, "yyyy/mm/dd"))</f>
        <v/>
      </c>
      <c r="AM509" s="108">
        <f>DATEVALUE(TEXT(X509, "yyyy/mm/dd"))</f>
        <v/>
      </c>
    </row>
    <row r="510" ht="21.6" customHeight="1" s="127">
      <c r="A510" s="21" t="n">
        <v>31</v>
      </c>
      <c r="B510" s="21" t="inlineStr">
        <is>
          <t>服務</t>
        </is>
      </c>
      <c r="C510" s="21" t="n">
        <v>2025050663</v>
      </c>
      <c r="D510" s="21" t="n"/>
      <c r="E510" s="21" t="n"/>
      <c r="F510" s="21" t="n">
        <v>4715</v>
      </c>
      <c r="G510" s="21" t="inlineStr">
        <is>
          <t>林口捷韻店</t>
        </is>
      </c>
      <c r="H510" s="21" t="inlineStr">
        <is>
          <t>新北市林口區</t>
        </is>
      </c>
      <c r="I510" s="21" t="n"/>
      <c r="J510" s="21" t="n"/>
      <c r="K510" s="21" t="n"/>
      <c r="L510" s="21" t="n"/>
      <c r="M510" s="22" t="n"/>
      <c r="N510" s="21" t="n"/>
      <c r="O510" s="22" t="n"/>
      <c r="P510" s="23" t="n"/>
      <c r="Q510" s="21" t="inlineStr">
        <is>
          <t>THILF04715</t>
        </is>
      </c>
      <c r="R510" s="21" t="inlineStr">
        <is>
          <t>新北一</t>
        </is>
      </c>
      <c r="S510" s="21" t="inlineStr">
        <is>
          <t>湯家瑋</t>
        </is>
      </c>
      <c r="T510" s="21" t="n">
        <v>1</v>
      </c>
      <c r="U510" s="21" t="inlineStr">
        <is>
          <t>已完工</t>
        </is>
      </c>
      <c r="V510" s="21" t="inlineStr">
        <is>
          <t>2025-05-06 14:28:20</t>
        </is>
      </c>
      <c r="W510" s="21" t="inlineStr">
        <is>
          <t>2025-05-06 14:00:00</t>
        </is>
      </c>
      <c r="X510" s="128" t="n">
        <v>45783.60416666666</v>
      </c>
      <c r="Y510" s="21" t="n"/>
      <c r="Z510" s="21" t="n">
        <v>0.5</v>
      </c>
      <c r="AA510" s="21" t="n"/>
      <c r="AB510" s="21" t="inlineStr">
        <is>
          <t>到場處理</t>
        </is>
      </c>
      <c r="AC510" s="23" t="inlineStr">
        <is>
          <t>PMQ2+EDC</t>
        </is>
      </c>
      <c r="AD510" s="21" t="inlineStr">
        <is>
          <t>O</t>
        </is>
      </c>
      <c r="AE510" s="21" t="n"/>
      <c r="AF510" s="21" t="n"/>
      <c r="AG510" s="21" t="n"/>
      <c r="AH510" s="21" t="n"/>
      <c r="AI510" s="21" t="n"/>
      <c r="AJ510" s="21" t="inlineStr">
        <is>
          <t>O</t>
        </is>
      </c>
      <c r="AK510" s="21" t="inlineStr">
        <is>
          <t>O</t>
        </is>
      </c>
      <c r="AL510" s="304">
        <f>DATEVALUE(TEXT(I510, "yyyy/mm/dd"))</f>
        <v/>
      </c>
      <c r="AM510" s="108">
        <f>DATEVALUE(TEXT(X510, "yyyy/mm/dd"))</f>
        <v/>
      </c>
    </row>
    <row r="511" ht="21.6" customHeight="1" s="127">
      <c r="A511" s="24" t="n">
        <v>32</v>
      </c>
      <c r="B511" s="24" t="inlineStr">
        <is>
          <t>服務</t>
        </is>
      </c>
      <c r="C511" s="24" t="n">
        <v>2025050665</v>
      </c>
      <c r="D511" s="24" t="n"/>
      <c r="E511" s="24" t="n"/>
      <c r="F511" s="24" t="n">
        <v>4652</v>
      </c>
      <c r="G511" s="24" t="inlineStr">
        <is>
          <t>三重天富店</t>
        </is>
      </c>
      <c r="H511" s="24" t="inlineStr">
        <is>
          <t>新北市三重區</t>
        </is>
      </c>
      <c r="I511" s="24" t="n"/>
      <c r="J511" s="24" t="n"/>
      <c r="K511" s="24" t="n"/>
      <c r="L511" s="24" t="n"/>
      <c r="M511" s="25" t="n"/>
      <c r="N511" s="24" t="n"/>
      <c r="O511" s="25" t="n"/>
      <c r="P511" s="26" t="n"/>
      <c r="Q511" s="24" t="inlineStr">
        <is>
          <t>THILF04652</t>
        </is>
      </c>
      <c r="R511" s="24" t="inlineStr">
        <is>
          <t>新北一</t>
        </is>
      </c>
      <c r="S511" s="24" t="inlineStr">
        <is>
          <t>吳宗鴻</t>
        </is>
      </c>
      <c r="T511" s="24" t="n">
        <v>1</v>
      </c>
      <c r="U511" s="24" t="inlineStr">
        <is>
          <t>已完工</t>
        </is>
      </c>
      <c r="V511" s="24" t="inlineStr">
        <is>
          <t>2025-05-06 14:42:39</t>
        </is>
      </c>
      <c r="W511" s="24" t="inlineStr">
        <is>
          <t>2025-05-06 14:20:00</t>
        </is>
      </c>
      <c r="X511" s="199" t="n">
        <v>45783.61180555556</v>
      </c>
      <c r="Y511" s="24" t="n"/>
      <c r="Z511" s="24" t="n">
        <v>0.4</v>
      </c>
      <c r="AA511" s="24" t="n"/>
      <c r="AB511" s="24" t="inlineStr">
        <is>
          <t>到場處理</t>
        </is>
      </c>
      <c r="AC511" s="26" t="inlineStr">
        <is>
          <t>PMQ2+EDC</t>
        </is>
      </c>
      <c r="AD511" s="24" t="inlineStr">
        <is>
          <t>O</t>
        </is>
      </c>
      <c r="AE511" s="24" t="n"/>
      <c r="AF511" s="24" t="n"/>
      <c r="AG511" s="24" t="n"/>
      <c r="AH511" s="24" t="n"/>
      <c r="AI511" s="24" t="n"/>
      <c r="AJ511" s="24" t="n"/>
      <c r="AK511" s="24" t="inlineStr">
        <is>
          <t>O</t>
        </is>
      </c>
      <c r="AL511" s="304">
        <f>DATEVALUE(TEXT(I511, "yyyy/mm/dd"))</f>
        <v/>
      </c>
      <c r="AM511" s="108">
        <f>DATEVALUE(TEXT(X511, "yyyy/mm/dd"))</f>
        <v/>
      </c>
    </row>
    <row r="512" ht="21.6" customHeight="1" s="127">
      <c r="A512" s="21" t="n">
        <v>33</v>
      </c>
      <c r="B512" s="21" t="inlineStr">
        <is>
          <t>服務</t>
        </is>
      </c>
      <c r="C512" s="21" t="n">
        <v>2025050670</v>
      </c>
      <c r="D512" s="21" t="n"/>
      <c r="E512" s="21" t="n"/>
      <c r="F512" s="21" t="n">
        <v>5245</v>
      </c>
      <c r="G512" s="21" t="inlineStr">
        <is>
          <t>三重護山店</t>
        </is>
      </c>
      <c r="H512" s="21" t="inlineStr">
        <is>
          <t>新北市三重區</t>
        </is>
      </c>
      <c r="I512" s="21" t="n"/>
      <c r="J512" s="21" t="n"/>
      <c r="K512" s="21" t="n"/>
      <c r="L512" s="21" t="n"/>
      <c r="M512" s="22" t="n"/>
      <c r="N512" s="21" t="n"/>
      <c r="O512" s="22" t="n"/>
      <c r="P512" s="23" t="n"/>
      <c r="Q512" s="21" t="inlineStr">
        <is>
          <t>THILF05245</t>
        </is>
      </c>
      <c r="R512" s="21" t="inlineStr">
        <is>
          <t>新北一</t>
        </is>
      </c>
      <c r="S512" s="21" t="inlineStr">
        <is>
          <t>吳宗鴻</t>
        </is>
      </c>
      <c r="T512" s="21" t="n">
        <v>1</v>
      </c>
      <c r="U512" s="21" t="inlineStr">
        <is>
          <t>已完工</t>
        </is>
      </c>
      <c r="V512" s="21" t="inlineStr">
        <is>
          <t>2025-05-06 15:12:23</t>
        </is>
      </c>
      <c r="W512" s="21" t="inlineStr">
        <is>
          <t>2025-05-06 14:50:00</t>
        </is>
      </c>
      <c r="X512" s="128" t="n">
        <v>45783.63263888889</v>
      </c>
      <c r="Y512" s="21" t="n"/>
      <c r="Z512" s="21" t="n">
        <v>0.4</v>
      </c>
      <c r="AA512" s="21" t="n"/>
      <c r="AB512" s="21" t="inlineStr">
        <is>
          <t>到場處理</t>
        </is>
      </c>
      <c r="AC512" s="23" t="inlineStr">
        <is>
          <t>PMQ2+EDC</t>
        </is>
      </c>
      <c r="AD512" s="21" t="inlineStr">
        <is>
          <t>O</t>
        </is>
      </c>
      <c r="AE512" s="21" t="n"/>
      <c r="AF512" s="21" t="n"/>
      <c r="AG512" s="21" t="n"/>
      <c r="AH512" s="21" t="n"/>
      <c r="AI512" s="21" t="n"/>
      <c r="AJ512" s="21" t="n"/>
      <c r="AK512" s="21" t="inlineStr">
        <is>
          <t>O</t>
        </is>
      </c>
      <c r="AL512" s="304">
        <f>DATEVALUE(TEXT(I512, "yyyy/mm/dd"))</f>
        <v/>
      </c>
      <c r="AM512" s="108">
        <f>DATEVALUE(TEXT(X512, "yyyy/mm/dd"))</f>
        <v/>
      </c>
    </row>
    <row r="513" ht="21.6" customHeight="1" s="127">
      <c r="A513" s="24" t="n">
        <v>34</v>
      </c>
      <c r="B513" s="24" t="inlineStr">
        <is>
          <t>服務</t>
        </is>
      </c>
      <c r="C513" s="24" t="n">
        <v>2025050676</v>
      </c>
      <c r="D513" s="24" t="n"/>
      <c r="E513" s="24" t="n"/>
      <c r="F513" s="24" t="n">
        <v>4834</v>
      </c>
      <c r="G513" s="24" t="inlineStr">
        <is>
          <t>林口大千苑店</t>
        </is>
      </c>
      <c r="H513" s="24" t="inlineStr">
        <is>
          <t>新北市林口區</t>
        </is>
      </c>
      <c r="I513" s="24" t="n"/>
      <c r="J513" s="24" t="n"/>
      <c r="K513" s="24" t="n"/>
      <c r="L513" s="24" t="n"/>
      <c r="M513" s="25" t="n"/>
      <c r="N513" s="24" t="n"/>
      <c r="O513" s="25" t="n"/>
      <c r="P513" s="26" t="n"/>
      <c r="Q513" s="24" t="inlineStr">
        <is>
          <t>THILF04834</t>
        </is>
      </c>
      <c r="R513" s="24" t="inlineStr">
        <is>
          <t>新北一</t>
        </is>
      </c>
      <c r="S513" s="24" t="inlineStr">
        <is>
          <t>湯家瑋</t>
        </is>
      </c>
      <c r="T513" s="24" t="n">
        <v>1</v>
      </c>
      <c r="U513" s="24" t="inlineStr">
        <is>
          <t>已完工</t>
        </is>
      </c>
      <c r="V513" s="24" t="inlineStr">
        <is>
          <t>2025-05-06 15:20:47</t>
        </is>
      </c>
      <c r="W513" s="24" t="inlineStr">
        <is>
          <t>2025-05-06 14:45:00</t>
        </is>
      </c>
      <c r="X513" s="199" t="n">
        <v>45783.63541666666</v>
      </c>
      <c r="Y513" s="24" t="n"/>
      <c r="Z513" s="24" t="n">
        <v>0.5</v>
      </c>
      <c r="AA513" s="24" t="n"/>
      <c r="AB513" s="24" t="inlineStr">
        <is>
          <t>到場處理</t>
        </is>
      </c>
      <c r="AC513" s="26" t="inlineStr">
        <is>
          <t>PMQ2+EDC</t>
        </is>
      </c>
      <c r="AD513" s="24" t="inlineStr">
        <is>
          <t>O</t>
        </is>
      </c>
      <c r="AE513" s="24" t="n"/>
      <c r="AF513" s="24" t="n"/>
      <c r="AG513" s="24" t="n"/>
      <c r="AH513" s="24" t="n"/>
      <c r="AI513" s="24" t="n"/>
      <c r="AJ513" s="24" t="inlineStr">
        <is>
          <t>O</t>
        </is>
      </c>
      <c r="AK513" s="24" t="inlineStr">
        <is>
          <t>O</t>
        </is>
      </c>
      <c r="AL513" s="304">
        <f>DATEVALUE(TEXT(I513, "yyyy/mm/dd"))</f>
        <v/>
      </c>
      <c r="AM513" s="108">
        <f>DATEVALUE(TEXT(X513, "yyyy/mm/dd"))</f>
        <v/>
      </c>
    </row>
    <row r="514" ht="21.6" customHeight="1" s="127">
      <c r="A514" s="21" t="n">
        <v>35</v>
      </c>
      <c r="B514" s="21" t="inlineStr">
        <is>
          <t>維修</t>
        </is>
      </c>
      <c r="C514" s="21" t="n">
        <v>2025050689</v>
      </c>
      <c r="D514" s="21" t="inlineStr">
        <is>
          <t>E4834114050601</t>
        </is>
      </c>
      <c r="E514" s="21" t="inlineStr">
        <is>
          <t>一般件</t>
        </is>
      </c>
      <c r="F514" s="21" t="n">
        <v>4834</v>
      </c>
      <c r="G514" s="21" t="inlineStr">
        <is>
          <t>林口大千苑店</t>
        </is>
      </c>
      <c r="H514" s="21" t="inlineStr">
        <is>
          <t>新北市林口區</t>
        </is>
      </c>
      <c r="I514" s="21" t="inlineStr">
        <is>
          <t>2025-05-06 15:09:24</t>
        </is>
      </c>
      <c r="J514" s="21" t="inlineStr">
        <is>
          <t>星期二</t>
        </is>
      </c>
      <c r="K514" s="21" t="inlineStr">
        <is>
          <t>下午</t>
        </is>
      </c>
      <c r="L514" s="21" t="inlineStr">
        <is>
          <t>HL58</t>
        </is>
      </c>
      <c r="M514" s="22" t="inlineStr">
        <is>
          <t>HL-LIFE-ET主機</t>
        </is>
      </c>
      <c r="N514" s="21" t="n">
        <v>5801</v>
      </c>
      <c r="O514" s="22" t="inlineStr">
        <is>
          <t>當機或無畫面</t>
        </is>
      </c>
      <c r="P514" s="23" t="inlineStr">
        <is>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is>
      </c>
      <c r="Q514" s="21" t="inlineStr">
        <is>
          <t>THILF04834</t>
        </is>
      </c>
      <c r="R514" s="21" t="inlineStr">
        <is>
          <t>新北一</t>
        </is>
      </c>
      <c r="S514" s="21" t="inlineStr">
        <is>
          <t>湯家瑋</t>
        </is>
      </c>
      <c r="T514" s="21" t="n">
        <v>1</v>
      </c>
      <c r="U514" s="21" t="inlineStr">
        <is>
          <t>已完工</t>
        </is>
      </c>
      <c r="V514" s="21" t="inlineStr">
        <is>
          <t>2025-05-06 15:32:02</t>
        </is>
      </c>
      <c r="W514" s="21" t="inlineStr">
        <is>
          <t>2025-05-06 16:16:00</t>
        </is>
      </c>
      <c r="X514" s="128" t="n">
        <v>45783.69861111111</v>
      </c>
      <c r="Y514" s="21" t="inlineStr">
        <is>
          <t>2025-05-07 19:32:00</t>
        </is>
      </c>
      <c r="Z514" s="21" t="n">
        <v>0.5</v>
      </c>
      <c r="AA514" s="21" t="n"/>
      <c r="AB514" s="21" t="inlineStr">
        <is>
          <t>到場處理</t>
        </is>
      </c>
      <c r="AC514" s="23" t="inlineStr">
        <is>
          <t>以再生龍重新安裝系統 測試標籤正常</t>
        </is>
      </c>
      <c r="AD514" s="21" t="n"/>
      <c r="AE514" s="21" t="n"/>
      <c r="AF514" s="21" t="n"/>
      <c r="AG514" s="21" t="n"/>
      <c r="AH514" s="21" t="n"/>
      <c r="AI514" s="21" t="n"/>
      <c r="AJ514" s="21" t="n"/>
      <c r="AK514" s="21" t="inlineStr">
        <is>
          <t>O</t>
        </is>
      </c>
      <c r="AL514" s="304">
        <f>DATEVALUE(TEXT(I514, "yyyy/mm/dd"))</f>
        <v/>
      </c>
      <c r="AM514" s="108">
        <f>DATEVALUE(TEXT(X514, "yyyy/mm/dd"))</f>
        <v/>
      </c>
    </row>
    <row r="515" ht="21.6" customHeight="1" s="127">
      <c r="A515" s="24" t="n">
        <v>36</v>
      </c>
      <c r="B515" s="24" t="inlineStr">
        <is>
          <t>服務</t>
        </is>
      </c>
      <c r="C515" s="24" t="n">
        <v>2025050735</v>
      </c>
      <c r="D515" s="24" t="n"/>
      <c r="E515" s="24" t="n"/>
      <c r="F515" s="24" t="n">
        <v>2399</v>
      </c>
      <c r="G515" s="24" t="inlineStr">
        <is>
          <t>三重三陽店</t>
        </is>
      </c>
      <c r="H515" s="24" t="inlineStr">
        <is>
          <t>新北市三重區</t>
        </is>
      </c>
      <c r="I515" s="24" t="n"/>
      <c r="J515" s="24" t="n"/>
      <c r="K515" s="24" t="n"/>
      <c r="L515" s="24" t="n"/>
      <c r="M515" s="25" t="n"/>
      <c r="N515" s="24" t="n"/>
      <c r="O515" s="25" t="n"/>
      <c r="P515" s="26" t="n"/>
      <c r="Q515" s="24" t="inlineStr">
        <is>
          <t>THILF02399</t>
        </is>
      </c>
      <c r="R515" s="24" t="inlineStr">
        <is>
          <t>新北一</t>
        </is>
      </c>
      <c r="S515" s="24" t="inlineStr">
        <is>
          <t>吳宗鴻</t>
        </is>
      </c>
      <c r="T515" s="24" t="n">
        <v>1</v>
      </c>
      <c r="U515" s="24" t="inlineStr">
        <is>
          <t>已完工</t>
        </is>
      </c>
      <c r="V515" s="24" t="inlineStr">
        <is>
          <t>2025-05-06 16:18:03</t>
        </is>
      </c>
      <c r="W515" s="24" t="inlineStr">
        <is>
          <t>2025-05-06 15:50:00</t>
        </is>
      </c>
      <c r="X515" s="199" t="n">
        <v>45783.67847222222</v>
      </c>
      <c r="Y515" s="24" t="n"/>
      <c r="Z515" s="24" t="n">
        <v>0.5</v>
      </c>
      <c r="AA515" s="24" t="n"/>
      <c r="AB515" s="24" t="inlineStr">
        <is>
          <t>到場處理</t>
        </is>
      </c>
      <c r="AC515" s="26" t="inlineStr">
        <is>
          <t>PMQ2+EDC</t>
        </is>
      </c>
      <c r="AD515" s="24" t="inlineStr">
        <is>
          <t>O</t>
        </is>
      </c>
      <c r="AE515" s="24" t="n"/>
      <c r="AF515" s="24" t="n"/>
      <c r="AG515" s="24" t="n"/>
      <c r="AH515" s="24" t="n"/>
      <c r="AI515" s="24" t="n"/>
      <c r="AJ515" s="24" t="n"/>
      <c r="AK515" s="24" t="inlineStr">
        <is>
          <t>O</t>
        </is>
      </c>
      <c r="AL515" s="304">
        <f>DATEVALUE(TEXT(I515, "yyyy/mm/dd"))</f>
        <v/>
      </c>
      <c r="AM515" s="108">
        <f>DATEVALUE(TEXT(X515, "yyyy/mm/dd"))</f>
        <v/>
      </c>
    </row>
    <row r="516" ht="21.6" customHeight="1" s="127">
      <c r="A516" s="21" t="n">
        <v>37</v>
      </c>
      <c r="B516" s="21" t="inlineStr">
        <is>
          <t>服務</t>
        </is>
      </c>
      <c r="C516" s="21" t="n">
        <v>2025050764</v>
      </c>
      <c r="D516" s="21" t="n"/>
      <c r="E516" s="21" t="n"/>
      <c r="F516" s="21" t="n">
        <v>2399</v>
      </c>
      <c r="G516" s="21" t="inlineStr">
        <is>
          <t>三重三陽店</t>
        </is>
      </c>
      <c r="H516" s="21" t="inlineStr">
        <is>
          <t>新北市三重區</t>
        </is>
      </c>
      <c r="I516" s="21" t="n"/>
      <c r="J516" s="21" t="n"/>
      <c r="K516" s="21" t="n"/>
      <c r="L516" s="21" t="n"/>
      <c r="M516" s="22" t="n"/>
      <c r="N516" s="21" t="n"/>
      <c r="O516" s="22" t="n"/>
      <c r="P516" s="22" t="n"/>
      <c r="Q516" s="21" t="inlineStr">
        <is>
          <t>THILF02399</t>
        </is>
      </c>
      <c r="R516" s="21" t="inlineStr">
        <is>
          <t>新北一</t>
        </is>
      </c>
      <c r="S516" s="21" t="inlineStr">
        <is>
          <t>吳宗鴻</t>
        </is>
      </c>
      <c r="T516" s="21" t="n">
        <v>1</v>
      </c>
      <c r="U516" s="21" t="inlineStr">
        <is>
          <t>已完工</t>
        </is>
      </c>
      <c r="V516" s="21" t="inlineStr">
        <is>
          <t>2025-05-06 16:43:56</t>
        </is>
      </c>
      <c r="W516" s="21" t="inlineStr">
        <is>
          <t>2025-05-06 15:50:00</t>
        </is>
      </c>
      <c r="X516" s="128" t="n">
        <v>45783.67847222222</v>
      </c>
      <c r="Y516" s="21" t="n"/>
      <c r="Z516" s="21" t="n">
        <v>0.5</v>
      </c>
      <c r="AA516" s="21" t="n"/>
      <c r="AB516" s="21" t="inlineStr">
        <is>
          <t>到場處理</t>
        </is>
      </c>
      <c r="AC516" s="22" t="inlineStr">
        <is>
          <t>PMQ2+EDC</t>
        </is>
      </c>
      <c r="AD516" s="21" t="inlineStr">
        <is>
          <t>O</t>
        </is>
      </c>
      <c r="AE516" s="21" t="n"/>
      <c r="AF516" s="21" t="n"/>
      <c r="AG516" s="21" t="n"/>
      <c r="AH516" s="21" t="n"/>
      <c r="AI516" s="21" t="n"/>
      <c r="AJ516" s="21" t="n"/>
      <c r="AK516" s="21" t="inlineStr">
        <is>
          <t>O</t>
        </is>
      </c>
      <c r="AL516" s="304">
        <f>DATEVALUE(TEXT(I516, "yyyy/mm/dd"))</f>
        <v/>
      </c>
      <c r="AM516" s="108">
        <f>DATEVALUE(TEXT(X516, "yyyy/mm/dd"))</f>
        <v/>
      </c>
    </row>
    <row r="517" ht="21.6" customHeight="1" s="127">
      <c r="A517" s="24" t="n">
        <v>38</v>
      </c>
      <c r="B517" s="24" t="inlineStr">
        <is>
          <t>服務</t>
        </is>
      </c>
      <c r="C517" s="24" t="n">
        <v>2025050914</v>
      </c>
      <c r="D517" s="24" t="n"/>
      <c r="E517" s="24" t="n"/>
      <c r="F517" s="24" t="n">
        <v>3362</v>
      </c>
      <c r="G517" s="24" t="inlineStr">
        <is>
          <t>北縣重武店</t>
        </is>
      </c>
      <c r="H517" s="24" t="inlineStr">
        <is>
          <t>新北市三重區</t>
        </is>
      </c>
      <c r="I517" s="24" t="n"/>
      <c r="J517" s="24" t="n"/>
      <c r="K517" s="24" t="n"/>
      <c r="L517" s="24" t="n"/>
      <c r="M517" s="25" t="n"/>
      <c r="N517" s="24" t="n"/>
      <c r="O517" s="25" t="n"/>
      <c r="P517" s="26" t="n"/>
      <c r="Q517" s="24" t="inlineStr">
        <is>
          <t>THILF03362</t>
        </is>
      </c>
      <c r="R517" s="24" t="inlineStr">
        <is>
          <t>新北一</t>
        </is>
      </c>
      <c r="S517" s="24" t="inlineStr">
        <is>
          <t>吳宗鴻</t>
        </is>
      </c>
      <c r="T517" s="24" t="n">
        <v>1</v>
      </c>
      <c r="U517" s="24" t="inlineStr">
        <is>
          <t>已完工</t>
        </is>
      </c>
      <c r="V517" s="24" t="inlineStr">
        <is>
          <t>2025-05-07 11:20:21</t>
        </is>
      </c>
      <c r="W517" s="24" t="inlineStr">
        <is>
          <t>2025-05-07 10:40:00</t>
        </is>
      </c>
      <c r="X517" s="199" t="n">
        <v>45784.45833333334</v>
      </c>
      <c r="Y517" s="24" t="n"/>
      <c r="Z517" s="24" t="n">
        <v>0.3</v>
      </c>
      <c r="AA517" s="24" t="n"/>
      <c r="AB517" s="24" t="inlineStr">
        <is>
          <t>到場處理</t>
        </is>
      </c>
      <c r="AC517" s="26" t="inlineStr">
        <is>
          <t>PMQ2+EDC</t>
        </is>
      </c>
      <c r="AD517" s="24" t="inlineStr">
        <is>
          <t>O</t>
        </is>
      </c>
      <c r="AE517" s="24" t="n"/>
      <c r="AF517" s="24" t="n"/>
      <c r="AG517" s="24" t="n"/>
      <c r="AH517" s="24" t="n"/>
      <c r="AI517" s="24" t="n"/>
      <c r="AJ517" s="24" t="n"/>
      <c r="AK517" s="24" t="inlineStr">
        <is>
          <t>O</t>
        </is>
      </c>
      <c r="AL517" s="304">
        <f>DATEVALUE(TEXT(I517, "yyyy/mm/dd"))</f>
        <v/>
      </c>
      <c r="AM517" s="108">
        <f>DATEVALUE(TEXT(X517, "yyyy/mm/dd"))</f>
        <v/>
      </c>
    </row>
    <row r="518" ht="21.6" customHeight="1" s="127">
      <c r="A518" s="21" t="n">
        <v>39</v>
      </c>
      <c r="B518" s="21" t="inlineStr">
        <is>
          <t>服務</t>
        </is>
      </c>
      <c r="C518" s="21" t="n">
        <v>2025050964</v>
      </c>
      <c r="D518" s="21" t="n"/>
      <c r="E518" s="21" t="n"/>
      <c r="F518" s="21" t="n">
        <v>2209</v>
      </c>
      <c r="G518" s="21" t="inlineStr">
        <is>
          <t>北縣重強店</t>
        </is>
      </c>
      <c r="H518" s="21" t="inlineStr">
        <is>
          <t>新北市三重區</t>
        </is>
      </c>
      <c r="I518" s="21" t="n"/>
      <c r="J518" s="21" t="n"/>
      <c r="K518" s="21" t="n"/>
      <c r="L518" s="21" t="n"/>
      <c r="M518" s="22" t="n"/>
      <c r="N518" s="21" t="n"/>
      <c r="O518" s="22" t="n"/>
      <c r="P518" s="23" t="n"/>
      <c r="Q518" s="21" t="inlineStr">
        <is>
          <t>THILF02209</t>
        </is>
      </c>
      <c r="R518" s="21" t="inlineStr">
        <is>
          <t>新北一</t>
        </is>
      </c>
      <c r="S518" s="21" t="inlineStr">
        <is>
          <t>吳宗鴻</t>
        </is>
      </c>
      <c r="T518" s="21" t="n">
        <v>1</v>
      </c>
      <c r="U518" s="21" t="inlineStr">
        <is>
          <t>已完工</t>
        </is>
      </c>
      <c r="V518" s="21" t="inlineStr">
        <is>
          <t>2025-05-07 12:04:37</t>
        </is>
      </c>
      <c r="W518" s="21" t="inlineStr">
        <is>
          <t>2025-05-07 11:30:00</t>
        </is>
      </c>
      <c r="X518" s="128" t="n">
        <v>45784.49652777778</v>
      </c>
      <c r="Y518" s="21" t="n"/>
      <c r="Z518" s="21" t="n">
        <v>0.4</v>
      </c>
      <c r="AA518" s="21" t="n"/>
      <c r="AB518" s="21" t="inlineStr">
        <is>
          <t>到場處理</t>
        </is>
      </c>
      <c r="AC518" s="23" t="inlineStr">
        <is>
          <t>PMQ2+EDC</t>
        </is>
      </c>
      <c r="AD518" s="21" t="inlineStr">
        <is>
          <t>O</t>
        </is>
      </c>
      <c r="AE518" s="21" t="n"/>
      <c r="AF518" s="21" t="n"/>
      <c r="AG518" s="21" t="n"/>
      <c r="AH518" s="21" t="n"/>
      <c r="AI518" s="21" t="n"/>
      <c r="AJ518" s="21" t="n"/>
      <c r="AK518" s="21" t="inlineStr">
        <is>
          <t>O</t>
        </is>
      </c>
      <c r="AL518" s="304">
        <f>DATEVALUE(TEXT(I518, "yyyy/mm/dd"))</f>
        <v/>
      </c>
      <c r="AM518" s="108">
        <f>DATEVALUE(TEXT(X518, "yyyy/mm/dd"))</f>
        <v/>
      </c>
    </row>
    <row r="519" ht="21.6" customHeight="1" s="127">
      <c r="A519" s="24" t="n">
        <v>40</v>
      </c>
      <c r="B519" s="24" t="inlineStr">
        <is>
          <t>服務</t>
        </is>
      </c>
      <c r="C519" s="24" t="n">
        <v>2025050968</v>
      </c>
      <c r="D519" s="24" t="n"/>
      <c r="E519" s="24" t="n"/>
      <c r="F519" s="24" t="n">
        <v>3840</v>
      </c>
      <c r="G519" s="24" t="inlineStr">
        <is>
          <t>北縣天龍店</t>
        </is>
      </c>
      <c r="H519" s="24" t="inlineStr">
        <is>
          <t>新北市三重區</t>
        </is>
      </c>
      <c r="I519" s="24" t="n"/>
      <c r="J519" s="24" t="n"/>
      <c r="K519" s="24" t="n"/>
      <c r="L519" s="24" t="n"/>
      <c r="M519" s="25" t="n"/>
      <c r="N519" s="24" t="n"/>
      <c r="O519" s="25" t="n"/>
      <c r="P519" s="26" t="n"/>
      <c r="Q519" s="24" t="inlineStr">
        <is>
          <t>THILF03840</t>
        </is>
      </c>
      <c r="R519" s="24" t="inlineStr">
        <is>
          <t>新北一</t>
        </is>
      </c>
      <c r="S519" s="24" t="inlineStr">
        <is>
          <t>吳宗鴻</t>
        </is>
      </c>
      <c r="T519" s="24" t="n">
        <v>1</v>
      </c>
      <c r="U519" s="24" t="inlineStr">
        <is>
          <t>已完工</t>
        </is>
      </c>
      <c r="V519" s="24" t="inlineStr">
        <is>
          <t>2025-05-07 12:41:24</t>
        </is>
      </c>
      <c r="W519" s="24" t="inlineStr">
        <is>
          <t>2025-05-07 12:19:00</t>
        </is>
      </c>
      <c r="X519" s="199" t="n">
        <v>45784.52777777778</v>
      </c>
      <c r="Y519" s="24" t="n"/>
      <c r="Z519" s="24" t="n">
        <v>0.4</v>
      </c>
      <c r="AA519" s="24" t="n"/>
      <c r="AB519" s="24" t="inlineStr">
        <is>
          <t>到場處理</t>
        </is>
      </c>
      <c r="AC519" s="26" t="inlineStr">
        <is>
          <t>PMQ2+EDC</t>
        </is>
      </c>
      <c r="AD519" s="24" t="inlineStr">
        <is>
          <t>O</t>
        </is>
      </c>
      <c r="AE519" s="24" t="n"/>
      <c r="AF519" s="24" t="n"/>
      <c r="AG519" s="24" t="n"/>
      <c r="AH519" s="24" t="n"/>
      <c r="AI519" s="24" t="n"/>
      <c r="AJ519" s="24" t="n"/>
      <c r="AK519" s="24" t="inlineStr">
        <is>
          <t>O</t>
        </is>
      </c>
      <c r="AL519" s="304">
        <f>DATEVALUE(TEXT(I519, "yyyy/mm/dd"))</f>
        <v/>
      </c>
      <c r="AM519" s="108">
        <f>DATEVALUE(TEXT(X519, "yyyy/mm/dd"))</f>
        <v/>
      </c>
    </row>
    <row r="520" ht="21.6" customHeight="1" s="127">
      <c r="A520" s="21" t="n">
        <v>41</v>
      </c>
      <c r="B520" s="21" t="inlineStr">
        <is>
          <t>服務</t>
        </is>
      </c>
      <c r="C520" s="21" t="n">
        <v>2025051009</v>
      </c>
      <c r="D520" s="21" t="n"/>
      <c r="E520" s="21" t="n"/>
      <c r="F520" s="21" t="n">
        <v>4029</v>
      </c>
      <c r="G520" s="21" t="inlineStr">
        <is>
          <t>三重龍濱店</t>
        </is>
      </c>
      <c r="H520" s="21" t="inlineStr">
        <is>
          <t>新北市三重區</t>
        </is>
      </c>
      <c r="I520" s="21" t="n"/>
      <c r="J520" s="21" t="n"/>
      <c r="K520" s="21" t="n"/>
      <c r="L520" s="21" t="n"/>
      <c r="M520" s="22" t="n"/>
      <c r="N520" s="21" t="n"/>
      <c r="O520" s="22" t="n"/>
      <c r="P520" s="23" t="n"/>
      <c r="Q520" s="21" t="inlineStr">
        <is>
          <t>THILF04029</t>
        </is>
      </c>
      <c r="R520" s="21" t="inlineStr">
        <is>
          <t>新北一</t>
        </is>
      </c>
      <c r="S520" s="21" t="inlineStr">
        <is>
          <t>吳宗鴻</t>
        </is>
      </c>
      <c r="T520" s="21" t="n">
        <v>1</v>
      </c>
      <c r="U520" s="21" t="inlineStr">
        <is>
          <t>已完工</t>
        </is>
      </c>
      <c r="V520" s="21" t="inlineStr">
        <is>
          <t>2025-05-07 14:50:40</t>
        </is>
      </c>
      <c r="W520" s="21" t="inlineStr">
        <is>
          <t>2025-05-07 14:20:00</t>
        </is>
      </c>
      <c r="X520" s="128" t="n">
        <v>45784.61805555555</v>
      </c>
      <c r="Y520" s="21" t="n"/>
      <c r="Z520" s="21" t="n">
        <v>0.5</v>
      </c>
      <c r="AA520" s="21" t="n"/>
      <c r="AB520" s="21" t="inlineStr">
        <is>
          <t>到場處理</t>
        </is>
      </c>
      <c r="AC520" s="23" t="inlineStr">
        <is>
          <t>PMQ2+EDC</t>
        </is>
      </c>
      <c r="AD520" s="21" t="inlineStr">
        <is>
          <t>O</t>
        </is>
      </c>
      <c r="AE520" s="21" t="n"/>
      <c r="AF520" s="21" t="n"/>
      <c r="AG520" s="21" t="n"/>
      <c r="AH520" s="21" t="n"/>
      <c r="AI520" s="21" t="n"/>
      <c r="AJ520" s="21" t="n"/>
      <c r="AK520" s="21" t="inlineStr">
        <is>
          <t>O</t>
        </is>
      </c>
      <c r="AL520" s="304">
        <f>DATEVALUE(TEXT(I520, "yyyy/mm/dd"))</f>
        <v/>
      </c>
      <c r="AM520" s="108">
        <f>DATEVALUE(TEXT(X520, "yyyy/mm/dd"))</f>
        <v/>
      </c>
    </row>
    <row r="521" ht="21.6" customHeight="1" s="127">
      <c r="A521" s="24" t="n">
        <v>42</v>
      </c>
      <c r="B521" s="24" t="inlineStr">
        <is>
          <t>服務</t>
        </is>
      </c>
      <c r="C521" s="24" t="n">
        <v>2025051030</v>
      </c>
      <c r="D521" s="24" t="n"/>
      <c r="E521" s="24" t="n"/>
      <c r="F521" s="24" t="n">
        <v>4560</v>
      </c>
      <c r="G521" s="24" t="inlineStr">
        <is>
          <t>三重大院店</t>
        </is>
      </c>
      <c r="H521" s="24" t="inlineStr">
        <is>
          <t>新北市三重區</t>
        </is>
      </c>
      <c r="I521" s="24" t="n"/>
      <c r="J521" s="24" t="n"/>
      <c r="K521" s="24" t="n"/>
      <c r="L521" s="24" t="n"/>
      <c r="M521" s="25" t="n"/>
      <c r="N521" s="24" t="n"/>
      <c r="O521" s="25" t="n"/>
      <c r="P521" s="25" t="n"/>
      <c r="Q521" s="24" t="inlineStr">
        <is>
          <t>THILF04560</t>
        </is>
      </c>
      <c r="R521" s="24" t="inlineStr">
        <is>
          <t>新北一</t>
        </is>
      </c>
      <c r="S521" s="24" t="inlineStr">
        <is>
          <t>吳宗鴻</t>
        </is>
      </c>
      <c r="T521" s="24" t="n">
        <v>1</v>
      </c>
      <c r="U521" s="24" t="inlineStr">
        <is>
          <t>已完工</t>
        </is>
      </c>
      <c r="V521" s="24" t="inlineStr">
        <is>
          <t>2025-05-07 15:22:39</t>
        </is>
      </c>
      <c r="W521" s="24" t="inlineStr">
        <is>
          <t>2025-05-07 15:00:00</t>
        </is>
      </c>
      <c r="X521" s="199" t="n">
        <v>45784.63958333333</v>
      </c>
      <c r="Y521" s="24" t="n"/>
      <c r="Z521" s="24" t="n">
        <v>0.4</v>
      </c>
      <c r="AA521" s="24" t="n"/>
      <c r="AB521" s="24" t="inlineStr">
        <is>
          <t>到場處理</t>
        </is>
      </c>
      <c r="AC521" s="25" t="inlineStr">
        <is>
          <t>PMQ2+EDC</t>
        </is>
      </c>
      <c r="AD521" s="24" t="inlineStr">
        <is>
          <t>O</t>
        </is>
      </c>
      <c r="AE521" s="24" t="n"/>
      <c r="AF521" s="24" t="n"/>
      <c r="AG521" s="24" t="n"/>
      <c r="AH521" s="24" t="n"/>
      <c r="AI521" s="24" t="n"/>
      <c r="AJ521" s="24" t="n"/>
      <c r="AK521" s="24" t="inlineStr">
        <is>
          <t>O</t>
        </is>
      </c>
      <c r="AL521" s="304">
        <f>DATEVALUE(TEXT(I521, "yyyy/mm/dd"))</f>
        <v/>
      </c>
      <c r="AM521" s="108">
        <f>DATEVALUE(TEXT(X521, "yyyy/mm/dd"))</f>
        <v/>
      </c>
    </row>
    <row r="522" ht="21.6" customHeight="1" s="127">
      <c r="A522" s="24" t="n">
        <v>44</v>
      </c>
      <c r="B522" s="24" t="inlineStr">
        <is>
          <t>服務</t>
        </is>
      </c>
      <c r="C522" s="24" t="n">
        <v>2025051154</v>
      </c>
      <c r="D522" s="24" t="n"/>
      <c r="E522" s="24" t="n"/>
      <c r="F522" s="24" t="n">
        <v>4101</v>
      </c>
      <c r="G522" s="24" t="inlineStr">
        <is>
          <t>三重溪華店</t>
        </is>
      </c>
      <c r="H522" s="24" t="inlineStr">
        <is>
          <t>新北市三重區</t>
        </is>
      </c>
      <c r="I522" s="24" t="n"/>
      <c r="J522" s="24" t="n"/>
      <c r="K522" s="24" t="n"/>
      <c r="L522" s="24" t="n"/>
      <c r="M522" s="25" t="n"/>
      <c r="N522" s="24" t="n"/>
      <c r="O522" s="25" t="n"/>
      <c r="P522" s="26" t="n"/>
      <c r="Q522" s="24" t="inlineStr">
        <is>
          <t>THILF04101</t>
        </is>
      </c>
      <c r="R522" s="24" t="inlineStr">
        <is>
          <t>新北一</t>
        </is>
      </c>
      <c r="S522" s="24" t="inlineStr">
        <is>
          <t>吳宗鴻</t>
        </is>
      </c>
      <c r="T522" s="24" t="n">
        <v>1</v>
      </c>
      <c r="U522" s="24" t="inlineStr">
        <is>
          <t>已完工</t>
        </is>
      </c>
      <c r="V522" s="24" t="inlineStr">
        <is>
          <t>2025-05-08 11:03:31</t>
        </is>
      </c>
      <c r="W522" s="24" t="inlineStr">
        <is>
          <t>2025-05-08 10:45:00</t>
        </is>
      </c>
      <c r="X522" s="199" t="n">
        <v>45785.45972222222</v>
      </c>
      <c r="Y522" s="24" t="n"/>
      <c r="Z522" s="24" t="n">
        <v>0.3</v>
      </c>
      <c r="AA522" s="24" t="n"/>
      <c r="AB522" s="24" t="inlineStr">
        <is>
          <t>到場處理</t>
        </is>
      </c>
      <c r="AC522" s="26" t="inlineStr">
        <is>
          <t>PMQ2+EDC</t>
        </is>
      </c>
      <c r="AD522" s="24" t="inlineStr">
        <is>
          <t>O</t>
        </is>
      </c>
      <c r="AE522" s="24" t="n"/>
      <c r="AF522" s="24" t="n"/>
      <c r="AG522" s="24" t="n"/>
      <c r="AH522" s="24" t="n"/>
      <c r="AI522" s="24" t="n"/>
      <c r="AJ522" s="24" t="n"/>
      <c r="AK522" s="24" t="inlineStr">
        <is>
          <t>O</t>
        </is>
      </c>
      <c r="AL522" s="304">
        <f>DATEVALUE(TEXT(I522, "yyyy/mm/dd"))</f>
        <v/>
      </c>
      <c r="AM522" s="108">
        <f>DATEVALUE(TEXT(X522, "yyyy/mm/dd"))</f>
        <v/>
      </c>
    </row>
    <row r="523" ht="21.6" customHeight="1" s="127">
      <c r="A523" s="21" t="n">
        <v>45</v>
      </c>
      <c r="B523" s="21" t="inlineStr">
        <is>
          <t>服務</t>
        </is>
      </c>
      <c r="C523" s="21" t="n">
        <v>2025051170</v>
      </c>
      <c r="D523" s="21" t="n"/>
      <c r="E523" s="21" t="n"/>
      <c r="F523" s="21" t="inlineStr">
        <is>
          <t>L517</t>
        </is>
      </c>
      <c r="G523" s="21" t="inlineStr">
        <is>
          <t>車麗屋蘆洲店</t>
        </is>
      </c>
      <c r="H523" s="21" t="inlineStr">
        <is>
          <t>新北市蘆洲區</t>
        </is>
      </c>
      <c r="I523" s="21" t="n"/>
      <c r="J523" s="21" t="n"/>
      <c r="K523" s="21" t="n"/>
      <c r="L523" s="21" t="n"/>
      <c r="M523" s="22" t="n"/>
      <c r="N523" s="21" t="n"/>
      <c r="O523" s="22" t="n"/>
      <c r="P523" s="23" t="n"/>
      <c r="Q523" s="21" t="inlineStr">
        <is>
          <t>THILF0L517</t>
        </is>
      </c>
      <c r="R523" s="21" t="inlineStr">
        <is>
          <t>新北一</t>
        </is>
      </c>
      <c r="S523" s="21" t="inlineStr">
        <is>
          <t>吳宗鴻</t>
        </is>
      </c>
      <c r="T523" s="21" t="n">
        <v>1</v>
      </c>
      <c r="U523" s="21" t="inlineStr">
        <is>
          <t>已完工</t>
        </is>
      </c>
      <c r="V523" s="21" t="inlineStr">
        <is>
          <t>2025-05-08 11:57:56</t>
        </is>
      </c>
      <c r="W523" s="21" t="inlineStr">
        <is>
          <t>2025-05-08 11:42:00</t>
        </is>
      </c>
      <c r="X523" s="128" t="n">
        <v>45785.49791666667</v>
      </c>
      <c r="Y523" s="21" t="n"/>
      <c r="Z523" s="21" t="n">
        <v>0.3</v>
      </c>
      <c r="AA523" s="21" t="n"/>
      <c r="AB523" s="21" t="inlineStr">
        <is>
          <t>到場處理</t>
        </is>
      </c>
      <c r="AC523" s="23" t="inlineStr">
        <is>
          <t>PMQ2</t>
        </is>
      </c>
      <c r="AD523" s="21" t="inlineStr">
        <is>
          <t>O</t>
        </is>
      </c>
      <c r="AE523" s="21" t="n"/>
      <c r="AF523" s="21" t="n"/>
      <c r="AG523" s="21" t="n"/>
      <c r="AH523" s="21" t="n"/>
      <c r="AI523" s="21" t="n"/>
      <c r="AJ523" s="21" t="n"/>
      <c r="AK523" s="21" t="inlineStr">
        <is>
          <t>O</t>
        </is>
      </c>
      <c r="AL523" s="304">
        <f>DATEVALUE(TEXT(I523, "yyyy/mm/dd"))</f>
        <v/>
      </c>
      <c r="AM523" s="108">
        <f>DATEVALUE(TEXT(X523, "yyyy/mm/dd"))</f>
        <v/>
      </c>
    </row>
    <row r="524" ht="21.6" customHeight="1" s="127">
      <c r="A524" s="24" t="n">
        <v>46</v>
      </c>
      <c r="B524" s="24" t="inlineStr">
        <is>
          <t>服務</t>
        </is>
      </c>
      <c r="C524" s="24" t="n">
        <v>2025051176</v>
      </c>
      <c r="D524" s="24" t="n"/>
      <c r="E524" s="24" t="n"/>
      <c r="F524" s="24" t="n">
        <v>5082</v>
      </c>
      <c r="G524" s="24" t="inlineStr">
        <is>
          <t>蘆洲水湳店</t>
        </is>
      </c>
      <c r="H524" s="24" t="inlineStr">
        <is>
          <t>新北市蘆洲區</t>
        </is>
      </c>
      <c r="I524" s="24" t="n"/>
      <c r="J524" s="24" t="n"/>
      <c r="K524" s="24" t="n"/>
      <c r="L524" s="24" t="n"/>
      <c r="M524" s="25" t="n"/>
      <c r="N524" s="24" t="n"/>
      <c r="O524" s="25" t="n"/>
      <c r="P524" s="26" t="n"/>
      <c r="Q524" s="24" t="inlineStr">
        <is>
          <t>THILF05082</t>
        </is>
      </c>
      <c r="R524" s="24" t="inlineStr">
        <is>
          <t>新北一</t>
        </is>
      </c>
      <c r="S524" s="24" t="inlineStr">
        <is>
          <t>吳宗鴻</t>
        </is>
      </c>
      <c r="T524" s="24" t="n">
        <v>1</v>
      </c>
      <c r="U524" s="24" t="inlineStr">
        <is>
          <t>已完工</t>
        </is>
      </c>
      <c r="V524" s="24" t="inlineStr">
        <is>
          <t>2025-05-08 12:28:26</t>
        </is>
      </c>
      <c r="W524" s="24" t="inlineStr">
        <is>
          <t>2025-05-08 12:12:00</t>
        </is>
      </c>
      <c r="X524" s="199" t="n">
        <v>45785.51875</v>
      </c>
      <c r="Y524" s="24" t="n"/>
      <c r="Z524" s="24" t="n">
        <v>0.3</v>
      </c>
      <c r="AA524" s="24" t="n"/>
      <c r="AB524" s="24" t="inlineStr">
        <is>
          <t>到場處理</t>
        </is>
      </c>
      <c r="AC524" s="26" t="inlineStr">
        <is>
          <t>PMQ2+EDC</t>
        </is>
      </c>
      <c r="AD524" s="24" t="inlineStr">
        <is>
          <t>O</t>
        </is>
      </c>
      <c r="AE524" s="24" t="n"/>
      <c r="AF524" s="24" t="n"/>
      <c r="AG524" s="24" t="n"/>
      <c r="AH524" s="24" t="n"/>
      <c r="AI524" s="24" t="n"/>
      <c r="AJ524" s="24" t="n"/>
      <c r="AK524" s="24" t="inlineStr">
        <is>
          <t>O</t>
        </is>
      </c>
      <c r="AL524" s="304">
        <f>DATEVALUE(TEXT(I524, "yyyy/mm/dd"))</f>
        <v/>
      </c>
      <c r="AM524" s="108">
        <f>DATEVALUE(TEXT(X524, "yyyy/mm/dd"))</f>
        <v/>
      </c>
    </row>
    <row r="525" ht="21.6" customHeight="1" s="127">
      <c r="A525" s="21" t="n">
        <v>47</v>
      </c>
      <c r="B525" s="21" t="inlineStr">
        <is>
          <t>服務</t>
        </is>
      </c>
      <c r="C525" s="21" t="n">
        <v>2025051178</v>
      </c>
      <c r="D525" s="21" t="n"/>
      <c r="E525" s="21" t="n"/>
      <c r="F525" s="21" t="n">
        <v>3892</v>
      </c>
      <c r="G525" s="21" t="inlineStr">
        <is>
          <t>蘆洲光榮店</t>
        </is>
      </c>
      <c r="H525" s="21" t="inlineStr">
        <is>
          <t>新北市蘆洲區</t>
        </is>
      </c>
      <c r="I525" s="21" t="n"/>
      <c r="J525" s="21" t="n"/>
      <c r="K525" s="21" t="n"/>
      <c r="L525" s="21" t="n"/>
      <c r="M525" s="22" t="n"/>
      <c r="N525" s="21" t="n"/>
      <c r="O525" s="22" t="n"/>
      <c r="P525" s="23" t="n"/>
      <c r="Q525" s="21" t="inlineStr">
        <is>
          <t>THILF03892</t>
        </is>
      </c>
      <c r="R525" s="21" t="inlineStr">
        <is>
          <t>新北一</t>
        </is>
      </c>
      <c r="S525" s="21" t="inlineStr">
        <is>
          <t>吳宗鴻</t>
        </is>
      </c>
      <c r="T525" s="21" t="n">
        <v>1</v>
      </c>
      <c r="U525" s="21" t="inlineStr">
        <is>
          <t>已完工</t>
        </is>
      </c>
      <c r="V525" s="21" t="inlineStr">
        <is>
          <t>2025-05-08 12:50:53</t>
        </is>
      </c>
      <c r="W525" s="21" t="inlineStr">
        <is>
          <t>2025-05-08 12:35:00</t>
        </is>
      </c>
      <c r="X525" s="128" t="n">
        <v>45785.53472222222</v>
      </c>
      <c r="Y525" s="21" t="n"/>
      <c r="Z525" s="21" t="n">
        <v>0.3</v>
      </c>
      <c r="AA525" s="21" t="n"/>
      <c r="AB525" s="21" t="inlineStr">
        <is>
          <t>到場處理</t>
        </is>
      </c>
      <c r="AC525" s="23" t="inlineStr">
        <is>
          <t>PMQ2+EDC</t>
        </is>
      </c>
      <c r="AD525" s="21" t="inlineStr">
        <is>
          <t>O</t>
        </is>
      </c>
      <c r="AE525" s="21" t="n"/>
      <c r="AF525" s="21" t="n"/>
      <c r="AG525" s="21" t="n"/>
      <c r="AH525" s="21" t="n"/>
      <c r="AI525" s="21" t="n"/>
      <c r="AJ525" s="21" t="n"/>
      <c r="AK525" s="21" t="inlineStr">
        <is>
          <t>O</t>
        </is>
      </c>
      <c r="AL525" s="304">
        <f>DATEVALUE(TEXT(I525, "yyyy/mm/dd"))</f>
        <v/>
      </c>
      <c r="AM525" s="108">
        <f>DATEVALUE(TEXT(X525, "yyyy/mm/dd"))</f>
        <v/>
      </c>
    </row>
    <row r="526" ht="21.6" customHeight="1" s="127">
      <c r="A526" s="24" t="n">
        <v>48</v>
      </c>
      <c r="B526" s="24" t="inlineStr">
        <is>
          <t>服務</t>
        </is>
      </c>
      <c r="C526" s="24" t="n">
        <v>2025051203</v>
      </c>
      <c r="D526" s="24" t="n"/>
      <c r="E526" s="24" t="n"/>
      <c r="F526" s="24" t="n">
        <v>5197</v>
      </c>
      <c r="G526" s="24" t="inlineStr">
        <is>
          <t>蘆洲鴻悅店</t>
        </is>
      </c>
      <c r="H526" s="24" t="inlineStr">
        <is>
          <t>新北市蘆洲區</t>
        </is>
      </c>
      <c r="I526" s="24" t="n"/>
      <c r="J526" s="24" t="n"/>
      <c r="K526" s="24" t="n"/>
      <c r="L526" s="24" t="n"/>
      <c r="M526" s="25" t="n"/>
      <c r="N526" s="24" t="n"/>
      <c r="O526" s="25" t="n"/>
      <c r="P526" s="25" t="n"/>
      <c r="Q526" s="24" t="inlineStr">
        <is>
          <t>THILF05197</t>
        </is>
      </c>
      <c r="R526" s="24" t="inlineStr">
        <is>
          <t>新北一</t>
        </is>
      </c>
      <c r="S526" s="24" t="inlineStr">
        <is>
          <t>吳宗鴻</t>
        </is>
      </c>
      <c r="T526" s="24" t="n">
        <v>1</v>
      </c>
      <c r="U526" s="24" t="inlineStr">
        <is>
          <t>已完工</t>
        </is>
      </c>
      <c r="V526" s="24" t="inlineStr">
        <is>
          <t>2025-05-08 14:22:41</t>
        </is>
      </c>
      <c r="W526" s="24" t="inlineStr">
        <is>
          <t>2025-05-08 14:00:00</t>
        </is>
      </c>
      <c r="X526" s="199" t="n">
        <v>45785.59861111111</v>
      </c>
      <c r="Y526" s="24" t="n"/>
      <c r="Z526" s="24" t="n">
        <v>0.4</v>
      </c>
      <c r="AA526" s="24" t="n"/>
      <c r="AB526" s="24" t="inlineStr">
        <is>
          <t>到場處理</t>
        </is>
      </c>
      <c r="AC526" s="25" t="inlineStr">
        <is>
          <t>PMQ2+EDC</t>
        </is>
      </c>
      <c r="AD526" s="24" t="inlineStr">
        <is>
          <t>O</t>
        </is>
      </c>
      <c r="AE526" s="24" t="n"/>
      <c r="AF526" s="24" t="n"/>
      <c r="AG526" s="24" t="n"/>
      <c r="AH526" s="24" t="n"/>
      <c r="AI526" s="24" t="n"/>
      <c r="AJ526" s="24" t="n"/>
      <c r="AK526" s="24" t="inlineStr">
        <is>
          <t>O</t>
        </is>
      </c>
      <c r="AL526" s="304">
        <f>DATEVALUE(TEXT(I526, "yyyy/mm/dd"))</f>
        <v/>
      </c>
      <c r="AM526" s="108">
        <f>DATEVALUE(TEXT(X526, "yyyy/mm/dd"))</f>
        <v/>
      </c>
    </row>
    <row r="527" ht="21.6" customHeight="1" s="127">
      <c r="A527" s="21" t="n">
        <v>49</v>
      </c>
      <c r="B527" s="21" t="inlineStr">
        <is>
          <t>維修</t>
        </is>
      </c>
      <c r="C527" s="21" t="n">
        <v>2025051401</v>
      </c>
      <c r="D527" s="21" t="inlineStr">
        <is>
          <t>15316114050901</t>
        </is>
      </c>
      <c r="E527" s="21" t="inlineStr">
        <is>
          <t>一般件</t>
        </is>
      </c>
      <c r="F527" s="21" t="n">
        <v>5316</v>
      </c>
      <c r="G527" s="21" t="inlineStr">
        <is>
          <t>三重五常店</t>
        </is>
      </c>
      <c r="H527" s="21" t="inlineStr">
        <is>
          <t>新北市三重區</t>
        </is>
      </c>
      <c r="I527" s="21" t="inlineStr">
        <is>
          <t>2025-05-09 12:20:29</t>
        </is>
      </c>
      <c r="J527" s="21" t="inlineStr">
        <is>
          <t>星期五</t>
        </is>
      </c>
      <c r="K527" s="21" t="inlineStr">
        <is>
          <t>下午</t>
        </is>
      </c>
      <c r="L527" s="21" t="inlineStr">
        <is>
          <t>HL34</t>
        </is>
      </c>
      <c r="M527" s="22" t="inlineStr">
        <is>
          <t>HL-HUB</t>
        </is>
      </c>
      <c r="N527" s="21" t="n">
        <v>3404</v>
      </c>
      <c r="O527" s="22" t="inlineStr">
        <is>
          <t>HUB週期維護</t>
        </is>
      </c>
      <c r="P527" s="23" t="inlineStr">
        <is>
          <t>2025年04月份 hub調查異常:1PORT插在2PORT</t>
        </is>
      </c>
      <c r="Q527" s="21" t="inlineStr">
        <is>
          <t>THILF05316</t>
        </is>
      </c>
      <c r="R527" s="21" t="inlineStr">
        <is>
          <t>新北一</t>
        </is>
      </c>
      <c r="S527" s="21" t="inlineStr">
        <is>
          <t>吳宗鴻</t>
        </is>
      </c>
      <c r="T527" s="21" t="n">
        <v>1</v>
      </c>
      <c r="U527" s="21" t="inlineStr">
        <is>
          <t>已完工</t>
        </is>
      </c>
      <c r="V527" s="21" t="inlineStr">
        <is>
          <t>2025-05-09 12:21:27</t>
        </is>
      </c>
      <c r="W527" s="21" t="inlineStr">
        <is>
          <t>2025-05-09 11:55:00</t>
        </is>
      </c>
      <c r="X527" s="128" t="n">
        <v>45786.51736111111</v>
      </c>
      <c r="Y527" s="21" t="inlineStr">
        <is>
          <t>2025-05-12 16:21:00</t>
        </is>
      </c>
      <c r="Z527" s="21" t="n">
        <v>0.5</v>
      </c>
      <c r="AA527" s="21" t="n"/>
      <c r="AB527" s="21" t="inlineStr">
        <is>
          <t>到場處理</t>
        </is>
      </c>
      <c r="AC527" s="103" t="inlineStr">
        <is>
          <t>HUB已經改回1PORT，測試正常</t>
        </is>
      </c>
      <c r="AD527" s="21" t="n"/>
      <c r="AE527" s="21" t="n"/>
      <c r="AF527" s="21" t="n"/>
      <c r="AG527" s="21" t="n"/>
      <c r="AH527" s="21" t="n"/>
      <c r="AI527" s="21" t="n"/>
      <c r="AJ527" s="21" t="n"/>
      <c r="AK527" s="21" t="inlineStr">
        <is>
          <t>O</t>
        </is>
      </c>
      <c r="AL527" s="304">
        <f>DATEVALUE(TEXT(I527, "yyyy/mm/dd"))</f>
        <v/>
      </c>
      <c r="AM527" s="108">
        <f>DATEVALUE(TEXT(X527, "yyyy/mm/dd"))</f>
        <v/>
      </c>
    </row>
    <row r="528" ht="21.6" customHeight="1" s="127">
      <c r="A528" s="24" t="n">
        <v>50</v>
      </c>
      <c r="B528" s="24" t="inlineStr">
        <is>
          <t>服務</t>
        </is>
      </c>
      <c r="C528" s="24" t="n">
        <v>2025051423</v>
      </c>
      <c r="D528" s="24" t="n"/>
      <c r="E528" s="24" t="n"/>
      <c r="F528" s="24" t="inlineStr">
        <is>
          <t>D620</t>
        </is>
      </c>
      <c r="G528" s="24" t="inlineStr">
        <is>
          <t>北縣三愛三店</t>
        </is>
      </c>
      <c r="H528" s="24" t="inlineStr">
        <is>
          <t>新北市三重區</t>
        </is>
      </c>
      <c r="I528" s="24" t="n"/>
      <c r="J528" s="24" t="n"/>
      <c r="K528" s="24" t="n"/>
      <c r="L528" s="24" t="n"/>
      <c r="M528" s="25" t="n"/>
      <c r="N528" s="24" t="n"/>
      <c r="O528" s="25" t="n"/>
      <c r="P528" s="26" t="n"/>
      <c r="Q528" s="24" t="inlineStr">
        <is>
          <t>THILF0D620</t>
        </is>
      </c>
      <c r="R528" s="24" t="inlineStr">
        <is>
          <t>新北一</t>
        </is>
      </c>
      <c r="S528" s="24" t="inlineStr">
        <is>
          <t>吳宗鴻</t>
        </is>
      </c>
      <c r="T528" s="24" t="n">
        <v>1</v>
      </c>
      <c r="U528" s="24" t="inlineStr">
        <is>
          <t>已完工</t>
        </is>
      </c>
      <c r="V528" s="24" t="inlineStr">
        <is>
          <t>2025-05-09 14:45:18</t>
        </is>
      </c>
      <c r="W528" s="24" t="inlineStr">
        <is>
          <t>2025-05-09 14:00:00</t>
        </is>
      </c>
      <c r="X528" s="199" t="n">
        <v>45786.60416666666</v>
      </c>
      <c r="Y528" s="24" t="n"/>
      <c r="Z528" s="24" t="n">
        <v>0.5</v>
      </c>
      <c r="AA528" s="24" t="n"/>
      <c r="AB528" s="24" t="inlineStr">
        <is>
          <t>到場處理</t>
        </is>
      </c>
      <c r="AC528" s="26" t="inlineStr">
        <is>
          <t>PMQ2+EDC</t>
        </is>
      </c>
      <c r="AD528" s="24" t="inlineStr">
        <is>
          <t>O</t>
        </is>
      </c>
      <c r="AE528" s="24" t="n"/>
      <c r="AF528" s="24" t="n"/>
      <c r="AG528" s="24" t="n"/>
      <c r="AH528" s="24" t="n"/>
      <c r="AI528" s="24" t="n"/>
      <c r="AJ528" s="24" t="n"/>
      <c r="AK528" s="24" t="inlineStr">
        <is>
          <t>O</t>
        </is>
      </c>
      <c r="AL528" s="304">
        <f>DATEVALUE(TEXT(I528, "yyyy/mm/dd"))</f>
        <v/>
      </c>
      <c r="AM528" s="108">
        <f>DATEVALUE(TEXT(X528, "yyyy/mm/dd"))</f>
        <v/>
      </c>
    </row>
    <row r="529" ht="21.6" customHeight="1" s="127">
      <c r="A529" s="21" t="n">
        <v>51</v>
      </c>
      <c r="B529" s="21" t="inlineStr">
        <is>
          <t>服務</t>
        </is>
      </c>
      <c r="C529" s="21" t="n">
        <v>2025051439</v>
      </c>
      <c r="D529" s="21" t="n"/>
      <c r="E529" s="21" t="n"/>
      <c r="F529" s="21" t="inlineStr">
        <is>
          <t>D194</t>
        </is>
      </c>
      <c r="G529" s="21" t="inlineStr">
        <is>
          <t>北縣五華三店</t>
        </is>
      </c>
      <c r="H529" s="21" t="inlineStr">
        <is>
          <t>新北市三重區</t>
        </is>
      </c>
      <c r="I529" s="21" t="n"/>
      <c r="J529" s="21" t="n"/>
      <c r="K529" s="21" t="n"/>
      <c r="L529" s="21" t="n"/>
      <c r="M529" s="22" t="n"/>
      <c r="N529" s="21" t="n"/>
      <c r="O529" s="22" t="n"/>
      <c r="P529" s="23" t="n"/>
      <c r="Q529" s="21" t="inlineStr">
        <is>
          <t>THILF0D194</t>
        </is>
      </c>
      <c r="R529" s="21" t="inlineStr">
        <is>
          <t>新北一</t>
        </is>
      </c>
      <c r="S529" s="21" t="inlineStr">
        <is>
          <t>吳宗鴻</t>
        </is>
      </c>
      <c r="T529" s="21" t="n">
        <v>1</v>
      </c>
      <c r="U529" s="21" t="inlineStr">
        <is>
          <t>已完工</t>
        </is>
      </c>
      <c r="V529" s="21" t="inlineStr">
        <is>
          <t>2025-05-09 15:08:50</t>
        </is>
      </c>
      <c r="W529" s="21" t="inlineStr">
        <is>
          <t>2025-05-09 14:40:00</t>
        </is>
      </c>
      <c r="X529" s="128" t="n">
        <v>45786.625</v>
      </c>
      <c r="Y529" s="21" t="n"/>
      <c r="Z529" s="21" t="n">
        <v>0.3</v>
      </c>
      <c r="AA529" s="21" t="n"/>
      <c r="AB529" s="21" t="inlineStr">
        <is>
          <t>到場處理</t>
        </is>
      </c>
      <c r="AC529" s="23" t="inlineStr">
        <is>
          <t>PMQ2+EDC</t>
        </is>
      </c>
      <c r="AD529" s="21" t="inlineStr">
        <is>
          <t>O</t>
        </is>
      </c>
      <c r="AE529" s="21" t="n"/>
      <c r="AF529" s="21" t="n"/>
      <c r="AG529" s="21" t="n"/>
      <c r="AH529" s="21" t="n"/>
      <c r="AI529" s="21" t="n"/>
      <c r="AJ529" s="21" t="n"/>
      <c r="AK529" s="21" t="inlineStr">
        <is>
          <t>O</t>
        </is>
      </c>
      <c r="AL529" s="304">
        <f>DATEVALUE(TEXT(I529, "yyyy/mm/dd"))</f>
        <v/>
      </c>
      <c r="AM529" s="108">
        <f>DATEVALUE(TEXT(X529, "yyyy/mm/dd"))</f>
        <v/>
      </c>
    </row>
    <row r="530" ht="21.6" customHeight="1" s="127">
      <c r="A530" s="24" t="n">
        <v>52</v>
      </c>
      <c r="B530" s="24" t="inlineStr">
        <is>
          <t>服務</t>
        </is>
      </c>
      <c r="C530" s="24" t="n">
        <v>2025051443</v>
      </c>
      <c r="D530" s="24" t="n"/>
      <c r="E530" s="24" t="n"/>
      <c r="F530" s="24" t="n">
        <v>2743</v>
      </c>
      <c r="G530" s="24" t="inlineStr">
        <is>
          <t>新莊豐年店</t>
        </is>
      </c>
      <c r="H530" s="24" t="inlineStr">
        <is>
          <t>新北市新莊區</t>
        </is>
      </c>
      <c r="I530" s="24" t="n"/>
      <c r="J530" s="24" t="n"/>
      <c r="K530" s="24" t="n"/>
      <c r="L530" s="24" t="n"/>
      <c r="M530" s="25" t="n"/>
      <c r="N530" s="24" t="n"/>
      <c r="O530" s="25" t="n"/>
      <c r="P530" s="26" t="n"/>
      <c r="Q530" s="24" t="inlineStr">
        <is>
          <t>THILF02743</t>
        </is>
      </c>
      <c r="R530" s="24" t="inlineStr">
        <is>
          <t>新北一</t>
        </is>
      </c>
      <c r="S530" s="24" t="inlineStr">
        <is>
          <t>湯家瑋</t>
        </is>
      </c>
      <c r="T530" s="24" t="n">
        <v>1</v>
      </c>
      <c r="U530" s="24" t="inlineStr">
        <is>
          <t>已完工</t>
        </is>
      </c>
      <c r="V530" s="24" t="inlineStr">
        <is>
          <t>2025-05-09 15:24:05</t>
        </is>
      </c>
      <c r="W530" s="24" t="inlineStr">
        <is>
          <t>2025-05-09 14:50:00</t>
        </is>
      </c>
      <c r="X530" s="199" t="n">
        <v>45786.63888888889</v>
      </c>
      <c r="Y530" s="24" t="n"/>
      <c r="Z530" s="24" t="n">
        <v>0.5</v>
      </c>
      <c r="AA530" s="24" t="n"/>
      <c r="AB530" s="24" t="inlineStr">
        <is>
          <t>到場處理</t>
        </is>
      </c>
      <c r="AC530" s="26" t="inlineStr">
        <is>
          <t>PMQ2+EDC</t>
        </is>
      </c>
      <c r="AD530" s="24" t="inlineStr">
        <is>
          <t>O</t>
        </is>
      </c>
      <c r="AE530" s="24" t="n"/>
      <c r="AF530" s="24" t="n"/>
      <c r="AG530" s="24" t="n"/>
      <c r="AH530" s="24" t="n"/>
      <c r="AI530" s="24" t="n"/>
      <c r="AJ530" s="24" t="inlineStr">
        <is>
          <t>O</t>
        </is>
      </c>
      <c r="AK530" s="24" t="inlineStr">
        <is>
          <t>O</t>
        </is>
      </c>
      <c r="AL530" s="304">
        <f>DATEVALUE(TEXT(I530, "yyyy/mm/dd"))</f>
        <v/>
      </c>
      <c r="AM530" s="108">
        <f>DATEVALUE(TEXT(X530, "yyyy/mm/dd"))</f>
        <v/>
      </c>
    </row>
    <row r="531" ht="21.6" customHeight="1" s="127">
      <c r="A531" s="21" t="n">
        <v>53</v>
      </c>
      <c r="B531" s="21" t="inlineStr">
        <is>
          <t>服務</t>
        </is>
      </c>
      <c r="C531" s="21" t="n">
        <v>2025051447</v>
      </c>
      <c r="D531" s="21" t="n"/>
      <c r="E531" s="21" t="n"/>
      <c r="F531" s="21" t="n">
        <v>4208</v>
      </c>
      <c r="G531" s="21" t="inlineStr">
        <is>
          <t>新莊瓊泰店</t>
        </is>
      </c>
      <c r="H531" s="21" t="inlineStr">
        <is>
          <t>新北市新莊區</t>
        </is>
      </c>
      <c r="I531" s="21" t="n"/>
      <c r="J531" s="21" t="n"/>
      <c r="K531" s="21" t="n"/>
      <c r="L531" s="21" t="n"/>
      <c r="M531" s="22" t="n"/>
      <c r="N531" s="21" t="n"/>
      <c r="O531" s="22" t="n"/>
      <c r="P531" s="23" t="n"/>
      <c r="Q531" s="21" t="inlineStr">
        <is>
          <t>THILF04208</t>
        </is>
      </c>
      <c r="R531" s="21" t="inlineStr">
        <is>
          <t>新北一</t>
        </is>
      </c>
      <c r="S531" s="21" t="inlineStr">
        <is>
          <t>湯家瑋</t>
        </is>
      </c>
      <c r="T531" s="21" t="n">
        <v>1</v>
      </c>
      <c r="U531" s="21" t="inlineStr">
        <is>
          <t>已完工</t>
        </is>
      </c>
      <c r="V531" s="21" t="inlineStr">
        <is>
          <t>2025-05-09 15:37:03</t>
        </is>
      </c>
      <c r="W531" s="21" t="inlineStr">
        <is>
          <t>2025-05-09 15:20:00</t>
        </is>
      </c>
      <c r="X531" s="128" t="n">
        <v>45786.65277777778</v>
      </c>
      <c r="Y531" s="21" t="n"/>
      <c r="Z531" s="21" t="n">
        <v>0.3</v>
      </c>
      <c r="AA531" s="21" t="n"/>
      <c r="AB531" s="21" t="inlineStr">
        <is>
          <t>到場處理</t>
        </is>
      </c>
      <c r="AC531" s="23" t="inlineStr">
        <is>
          <t>PMQ2+EDC</t>
        </is>
      </c>
      <c r="AD531" s="21" t="inlineStr">
        <is>
          <t>O</t>
        </is>
      </c>
      <c r="AE531" s="21" t="n"/>
      <c r="AF531" s="21" t="n"/>
      <c r="AG531" s="21" t="n"/>
      <c r="AH531" s="21" t="n"/>
      <c r="AI531" s="21" t="n"/>
      <c r="AJ531" s="21" t="inlineStr">
        <is>
          <t>O</t>
        </is>
      </c>
      <c r="AK531" s="21" t="inlineStr">
        <is>
          <t>O</t>
        </is>
      </c>
      <c r="AL531" s="304">
        <f>DATEVALUE(TEXT(I531, "yyyy/mm/dd"))</f>
        <v/>
      </c>
      <c r="AM531" s="108">
        <f>DATEVALUE(TEXT(X531, "yyyy/mm/dd"))</f>
        <v/>
      </c>
    </row>
    <row r="532" ht="21.6" customHeight="1" s="127">
      <c r="A532" s="24" t="n">
        <v>54</v>
      </c>
      <c r="B532" s="24" t="inlineStr">
        <is>
          <t>服務</t>
        </is>
      </c>
      <c r="C532" s="24" t="n">
        <v>2025051461</v>
      </c>
      <c r="D532" s="24" t="n"/>
      <c r="E532" s="24" t="n"/>
      <c r="F532" s="24" t="n">
        <v>4210</v>
      </c>
      <c r="G532" s="24" t="inlineStr">
        <is>
          <t>三重福華店</t>
        </is>
      </c>
      <c r="H532" s="24" t="inlineStr">
        <is>
          <t>新北市三重區</t>
        </is>
      </c>
      <c r="I532" s="24" t="n"/>
      <c r="J532" s="24" t="n"/>
      <c r="K532" s="24" t="n"/>
      <c r="L532" s="24" t="n"/>
      <c r="M532" s="25" t="n"/>
      <c r="N532" s="24" t="n"/>
      <c r="O532" s="25" t="n"/>
      <c r="P532" s="26" t="n"/>
      <c r="Q532" s="24" t="inlineStr">
        <is>
          <t>THILF04210</t>
        </is>
      </c>
      <c r="R532" s="24" t="inlineStr">
        <is>
          <t>新北一</t>
        </is>
      </c>
      <c r="S532" s="24" t="inlineStr">
        <is>
          <t>吳宗鴻</t>
        </is>
      </c>
      <c r="T532" s="24" t="n">
        <v>1</v>
      </c>
      <c r="U532" s="24" t="inlineStr">
        <is>
          <t>已完工</t>
        </is>
      </c>
      <c r="V532" s="24" t="inlineStr">
        <is>
          <t>2025-05-09 15:57:02</t>
        </is>
      </c>
      <c r="W532" s="24" t="inlineStr">
        <is>
          <t>2025-05-09 15:20:00</t>
        </is>
      </c>
      <c r="X532" s="199" t="n">
        <v>45786.65625</v>
      </c>
      <c r="Y532" s="24" t="n"/>
      <c r="Z532" s="24" t="n">
        <v>0.4</v>
      </c>
      <c r="AA532" s="24" t="n"/>
      <c r="AB532" s="24" t="inlineStr">
        <is>
          <t>到場處理</t>
        </is>
      </c>
      <c r="AC532" s="26" t="inlineStr">
        <is>
          <t>PMQ2+EDC</t>
        </is>
      </c>
      <c r="AD532" s="24" t="inlineStr">
        <is>
          <t>O</t>
        </is>
      </c>
      <c r="AE532" s="24" t="n"/>
      <c r="AF532" s="24" t="n"/>
      <c r="AG532" s="24" t="n"/>
      <c r="AH532" s="24" t="n"/>
      <c r="AI532" s="24" t="n"/>
      <c r="AJ532" s="24" t="n"/>
      <c r="AK532" s="24" t="inlineStr">
        <is>
          <t>O</t>
        </is>
      </c>
      <c r="AL532" s="304">
        <f>DATEVALUE(TEXT(I532, "yyyy/mm/dd"))</f>
        <v/>
      </c>
      <c r="AM532" s="108">
        <f>DATEVALUE(TEXT(X532, "yyyy/mm/dd"))</f>
        <v/>
      </c>
    </row>
    <row r="533" ht="21.6" customHeight="1" s="127">
      <c r="A533" s="21" t="n">
        <v>55</v>
      </c>
      <c r="B533" s="21" t="inlineStr">
        <is>
          <t>服務</t>
        </is>
      </c>
      <c r="C533" s="21" t="n">
        <v>2025051484</v>
      </c>
      <c r="D533" s="21" t="n"/>
      <c r="E533" s="21" t="n"/>
      <c r="F533" s="21" t="n">
        <v>4196</v>
      </c>
      <c r="G533" s="21" t="inlineStr">
        <is>
          <t>三重蝶愛店</t>
        </is>
      </c>
      <c r="H533" s="21" t="inlineStr">
        <is>
          <t>新北市三重區</t>
        </is>
      </c>
      <c r="I533" s="21" t="n"/>
      <c r="J533" s="21" t="n"/>
      <c r="K533" s="21" t="n"/>
      <c r="L533" s="21" t="n"/>
      <c r="M533" s="22" t="n"/>
      <c r="N533" s="21" t="n"/>
      <c r="O533" s="22" t="n"/>
      <c r="P533" s="23" t="n"/>
      <c r="Q533" s="21" t="inlineStr">
        <is>
          <t>THILF04196</t>
        </is>
      </c>
      <c r="R533" s="21" t="inlineStr">
        <is>
          <t>新北一</t>
        </is>
      </c>
      <c r="S533" s="21" t="inlineStr">
        <is>
          <t>吳宗鴻</t>
        </is>
      </c>
      <c r="T533" s="21" t="n">
        <v>1</v>
      </c>
      <c r="U533" s="21" t="inlineStr">
        <is>
          <t>已完工</t>
        </is>
      </c>
      <c r="V533" s="21" t="inlineStr">
        <is>
          <t>2025-05-09 16:20:07</t>
        </is>
      </c>
      <c r="W533" s="21" t="inlineStr">
        <is>
          <t>2025-05-09 16:00:00</t>
        </is>
      </c>
      <c r="X533" s="128" t="n">
        <v>45786.67986111111</v>
      </c>
      <c r="Y533" s="21" t="n"/>
      <c r="Z533" s="21" t="n">
        <v>0.3</v>
      </c>
      <c r="AA533" s="21" t="n"/>
      <c r="AB533" s="21" t="inlineStr">
        <is>
          <t>到場處理</t>
        </is>
      </c>
      <c r="AC533" s="23" t="inlineStr">
        <is>
          <t>PMQ2+EDC</t>
        </is>
      </c>
      <c r="AD533" s="21" t="inlineStr">
        <is>
          <t>O</t>
        </is>
      </c>
      <c r="AE533" s="21" t="n"/>
      <c r="AF533" s="21" t="n"/>
      <c r="AG533" s="21" t="n"/>
      <c r="AH533" s="21" t="n"/>
      <c r="AI533" s="21" t="n"/>
      <c r="AJ533" s="21" t="n"/>
      <c r="AK533" s="21" t="inlineStr">
        <is>
          <t>O</t>
        </is>
      </c>
      <c r="AL533" s="304">
        <f>DATEVALUE(TEXT(I533, "yyyy/mm/dd"))</f>
        <v/>
      </c>
      <c r="AM533" s="108">
        <f>DATEVALUE(TEXT(X533, "yyyy/mm/dd"))</f>
        <v/>
      </c>
    </row>
    <row r="534" ht="21.6" customHeight="1" s="127">
      <c r="A534" s="24" t="n">
        <v>56</v>
      </c>
      <c r="B534" s="24" t="inlineStr">
        <is>
          <t>服務</t>
        </is>
      </c>
      <c r="C534" s="24" t="n">
        <v>2025051495</v>
      </c>
      <c r="D534" s="24" t="n"/>
      <c r="E534" s="24" t="n"/>
      <c r="F534" s="24" t="n">
        <v>2109</v>
      </c>
      <c r="G534" s="24" t="inlineStr">
        <is>
          <t>北縣瓊林南店</t>
        </is>
      </c>
      <c r="H534" s="24" t="inlineStr">
        <is>
          <t>新北市新莊區</t>
        </is>
      </c>
      <c r="I534" s="24" t="n"/>
      <c r="J534" s="24" t="n"/>
      <c r="K534" s="24" t="n"/>
      <c r="L534" s="24" t="n"/>
      <c r="M534" s="25" t="n"/>
      <c r="N534" s="24" t="n"/>
      <c r="O534" s="25" t="n"/>
      <c r="P534" s="25" t="n"/>
      <c r="Q534" s="24" t="inlineStr">
        <is>
          <t>THILF02109</t>
        </is>
      </c>
      <c r="R534" s="24" t="inlineStr">
        <is>
          <t>新北一</t>
        </is>
      </c>
      <c r="S534" s="24" t="inlineStr">
        <is>
          <t>湯家瑋</t>
        </is>
      </c>
      <c r="T534" s="24" t="n">
        <v>1</v>
      </c>
      <c r="U534" s="24" t="inlineStr">
        <is>
          <t>已完工</t>
        </is>
      </c>
      <c r="V534" s="24" t="inlineStr">
        <is>
          <t>2025-05-09 17:05:15</t>
        </is>
      </c>
      <c r="W534" s="24" t="inlineStr">
        <is>
          <t>2025-05-09 15:40:00</t>
        </is>
      </c>
      <c r="X534" s="199" t="n">
        <v>45786.66666666666</v>
      </c>
      <c r="Y534" s="24" t="n"/>
      <c r="Z534" s="24" t="n">
        <v>0.3</v>
      </c>
      <c r="AA534" s="24" t="n"/>
      <c r="AB534" s="24" t="inlineStr">
        <is>
          <t>到場處理</t>
        </is>
      </c>
      <c r="AC534" s="25" t="inlineStr">
        <is>
          <t>PMQ2+EDC</t>
        </is>
      </c>
      <c r="AD534" s="24" t="inlineStr">
        <is>
          <t>O</t>
        </is>
      </c>
      <c r="AE534" s="24" t="n"/>
      <c r="AF534" s="24" t="n"/>
      <c r="AG534" s="24" t="n"/>
      <c r="AH534" s="24" t="n"/>
      <c r="AI534" s="24" t="n"/>
      <c r="AJ534" s="24" t="inlineStr">
        <is>
          <t>O</t>
        </is>
      </c>
      <c r="AK534" s="24" t="inlineStr">
        <is>
          <t>O</t>
        </is>
      </c>
      <c r="AL534" s="304">
        <f>DATEVALUE(TEXT(I534, "yyyy/mm/dd"))</f>
        <v/>
      </c>
      <c r="AM534" s="108">
        <f>DATEVALUE(TEXT(X534, "yyyy/mm/dd"))</f>
        <v/>
      </c>
    </row>
    <row r="535" ht="21.6" customHeight="1" s="127">
      <c r="A535" s="21" t="n">
        <v>57</v>
      </c>
      <c r="B535" s="21" t="inlineStr">
        <is>
          <t>維修</t>
        </is>
      </c>
      <c r="C535" s="21" t="n">
        <v>2025051502</v>
      </c>
      <c r="D535" s="21" t="inlineStr">
        <is>
          <t>E4208114051001</t>
        </is>
      </c>
      <c r="E535" s="21" t="inlineStr">
        <is>
          <t>一般件</t>
        </is>
      </c>
      <c r="F535" s="21" t="n">
        <v>4208</v>
      </c>
      <c r="G535" s="21" t="inlineStr">
        <is>
          <t>新莊瓊泰店</t>
        </is>
      </c>
      <c r="H535" s="21" t="inlineStr">
        <is>
          <t>新北市新莊區</t>
        </is>
      </c>
      <c r="I535" s="21" t="inlineStr">
        <is>
          <t>2025-05-10 04:36:06</t>
        </is>
      </c>
      <c r="J535" s="21" t="inlineStr">
        <is>
          <t>星期六</t>
        </is>
      </c>
      <c r="K535" s="21" t="inlineStr">
        <is>
          <t>凌晨</t>
        </is>
      </c>
      <c r="L535" s="21" t="inlineStr">
        <is>
          <t>HLF2</t>
        </is>
      </c>
      <c r="M535" s="22" t="inlineStr">
        <is>
          <t>HL-CCD掃描器(TM)</t>
        </is>
      </c>
      <c r="N535" s="21" t="inlineStr">
        <is>
          <t>F201</t>
        </is>
      </c>
      <c r="O535" s="22" t="inlineStr">
        <is>
          <t>掃描無反應或感應不良</t>
        </is>
      </c>
      <c r="P535" s="23" t="inlineStr">
        <is>
          <t>門市反應tm1 ccd掃描器(HC56II-TR)前面膠條脫落，後續需要交接盤，區經理請門市叫修...請台芝到店協助(89787449)</t>
        </is>
      </c>
      <c r="Q535" s="21" t="inlineStr">
        <is>
          <t>THILF04208</t>
        </is>
      </c>
      <c r="R535" s="21" t="inlineStr">
        <is>
          <t>新北一</t>
        </is>
      </c>
      <c r="S535" s="21" t="inlineStr">
        <is>
          <t>湯家瑋</t>
        </is>
      </c>
      <c r="T535" s="21" t="n">
        <v>1</v>
      </c>
      <c r="U535" s="21" t="inlineStr">
        <is>
          <t>已完工</t>
        </is>
      </c>
      <c r="V535" s="21" t="inlineStr">
        <is>
          <t>2025-05-10 09:24:38</t>
        </is>
      </c>
      <c r="W535" s="21" t="inlineStr">
        <is>
          <t>2025-05-12 10:00:00</t>
        </is>
      </c>
      <c r="X535" s="128" t="n">
        <v>45789.4375</v>
      </c>
      <c r="Y535" s="21" t="inlineStr">
        <is>
          <t>2025-05-13 13:00:00</t>
        </is>
      </c>
      <c r="Z535" s="21" t="n">
        <v>0.5</v>
      </c>
      <c r="AA535" s="21" t="n"/>
      <c r="AB535" s="21" t="inlineStr">
        <is>
          <t>到場處理</t>
        </is>
      </c>
      <c r="AC535" s="23" t="inlineStr">
        <is>
          <t>更換手持
換上8119012851
換下8119008483</t>
        </is>
      </c>
      <c r="AD535" s="21" t="n"/>
      <c r="AE535" s="21" t="n"/>
      <c r="AF535" s="21" t="n"/>
      <c r="AG535" s="21" t="n"/>
      <c r="AH535" s="21" t="n"/>
      <c r="AI535" s="21" t="n"/>
      <c r="AJ535" s="21" t="n"/>
      <c r="AK535" s="21" t="inlineStr">
        <is>
          <t>O</t>
        </is>
      </c>
      <c r="AL535" s="304">
        <f>DATEVALUE(TEXT(I535, "yyyy/mm/dd"))</f>
        <v/>
      </c>
      <c r="AM535" s="108">
        <f>DATEVALUE(TEXT(X535, "yyyy/mm/dd"))</f>
        <v/>
      </c>
    </row>
    <row r="536" ht="21.6" customHeight="1" s="127">
      <c r="A536" s="24" t="n">
        <v>58</v>
      </c>
      <c r="B536" s="24" t="inlineStr">
        <is>
          <t>維修</t>
        </is>
      </c>
      <c r="C536" s="24" t="n">
        <v>2025051503</v>
      </c>
      <c r="D536" s="24" t="inlineStr">
        <is>
          <t>14208114051001</t>
        </is>
      </c>
      <c r="E536" s="24" t="inlineStr">
        <is>
          <t>一般件</t>
        </is>
      </c>
      <c r="F536" s="24" t="n">
        <v>4208</v>
      </c>
      <c r="G536" s="24" t="inlineStr">
        <is>
          <t>新莊瓊泰店</t>
        </is>
      </c>
      <c r="H536" s="24" t="inlineStr">
        <is>
          <t>新北市新莊區</t>
        </is>
      </c>
      <c r="I536" s="24" t="inlineStr">
        <is>
          <t>2025-05-10 09:24:55</t>
        </is>
      </c>
      <c r="J536" s="24" t="inlineStr">
        <is>
          <t>星期六</t>
        </is>
      </c>
      <c r="K536" s="24" t="inlineStr">
        <is>
          <t>上午</t>
        </is>
      </c>
      <c r="L536" s="24" t="inlineStr">
        <is>
          <t>HLF2</t>
        </is>
      </c>
      <c r="M536" s="25" t="inlineStr">
        <is>
          <t>HL-CCD掃描器(TM)</t>
        </is>
      </c>
      <c r="N536" s="24" t="inlineStr">
        <is>
          <t>F201</t>
        </is>
      </c>
      <c r="O536" s="25" t="inlineStr">
        <is>
          <t>掃描無反應或感應不良</t>
        </is>
      </c>
      <c r="P536" s="26" t="inlineStr">
        <is>
          <t>門市反應tm2 ccd掃描器(HC56II-TR)前面膠條脫落，後續需要交接盤，區經理請門市叫修...請台芝到店協助</t>
        </is>
      </c>
      <c r="Q536" s="24" t="inlineStr">
        <is>
          <t>THILF04208</t>
        </is>
      </c>
      <c r="R536" s="24" t="inlineStr">
        <is>
          <t>新北一</t>
        </is>
      </c>
      <c r="S536" s="24" t="inlineStr">
        <is>
          <t>湯家瑋</t>
        </is>
      </c>
      <c r="T536" s="24" t="n">
        <v>1</v>
      </c>
      <c r="U536" s="24" t="inlineStr">
        <is>
          <t>已完工</t>
        </is>
      </c>
      <c r="V536" s="24" t="inlineStr">
        <is>
          <t>2025-05-10 09:25:08</t>
        </is>
      </c>
      <c r="W536" s="24" t="inlineStr">
        <is>
          <t>2025-05-12 10:30:00</t>
        </is>
      </c>
      <c r="X536" s="199" t="n">
        <v>45789.45833333334</v>
      </c>
      <c r="Y536" s="24" t="inlineStr">
        <is>
          <t>2025-05-13 13:00:00</t>
        </is>
      </c>
      <c r="Z536" s="24" t="n">
        <v>0.5</v>
      </c>
      <c r="AA536" s="24" t="n"/>
      <c r="AB536" s="24" t="inlineStr">
        <is>
          <t>到場處理</t>
        </is>
      </c>
      <c r="AC536" s="26" t="inlineStr">
        <is>
          <t>更換手持
換上8119012852
換下8119008742</t>
        </is>
      </c>
      <c r="AD536" s="24" t="n"/>
      <c r="AE536" s="24" t="n"/>
      <c r="AF536" s="24" t="n"/>
      <c r="AG536" s="24" t="n"/>
      <c r="AH536" s="24" t="n"/>
      <c r="AI536" s="24" t="n"/>
      <c r="AJ536" s="24" t="n"/>
      <c r="AK536" s="24" t="inlineStr">
        <is>
          <t>O</t>
        </is>
      </c>
      <c r="AL536" s="304">
        <f>DATEVALUE(TEXT(I536, "yyyy/mm/dd"))</f>
        <v/>
      </c>
      <c r="AM536" s="108">
        <f>DATEVALUE(TEXT(X536, "yyyy/mm/dd"))</f>
        <v/>
      </c>
    </row>
    <row r="537" ht="21.6" customHeight="1" s="127">
      <c r="A537" s="21" t="n">
        <v>59</v>
      </c>
      <c r="B537" s="21" t="inlineStr">
        <is>
          <t>維修</t>
        </is>
      </c>
      <c r="C537" s="21" t="n">
        <v>2025051526</v>
      </c>
      <c r="D537" s="21" t="inlineStr">
        <is>
          <t>E4528114051101</t>
        </is>
      </c>
      <c r="E537" s="21" t="inlineStr">
        <is>
          <t>急修件</t>
        </is>
      </c>
      <c r="F537" s="21" t="n">
        <v>4528</v>
      </c>
      <c r="G537" s="21" t="inlineStr">
        <is>
          <t>八里鐵塔店</t>
        </is>
      </c>
      <c r="H537" s="21" t="inlineStr">
        <is>
          <t>新北市八里區</t>
        </is>
      </c>
      <c r="I537" s="21" t="inlineStr">
        <is>
          <t>2025-05-11 16:13:51</t>
        </is>
      </c>
      <c r="J537" s="21" t="inlineStr">
        <is>
          <t>星期日</t>
        </is>
      </c>
      <c r="K537" s="21" t="inlineStr">
        <is>
          <t>下午</t>
        </is>
      </c>
      <c r="L537" s="21" t="inlineStr">
        <is>
          <t>HLD3</t>
        </is>
      </c>
      <c r="M537" s="22" t="inlineStr">
        <is>
          <t>HL-熱感發票機</t>
        </is>
      </c>
      <c r="N537" s="21" t="inlineStr">
        <is>
          <t>D308</t>
        </is>
      </c>
      <c r="O537" s="22" t="inlineStr">
        <is>
          <t>上蓋打不開</t>
        </is>
      </c>
      <c r="P537" s="23" t="inlineStr">
        <is>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is>
      </c>
      <c r="Q537" s="21" t="inlineStr">
        <is>
          <t>THILF04528</t>
        </is>
      </c>
      <c r="R537" s="21" t="inlineStr">
        <is>
          <t>新北一</t>
        </is>
      </c>
      <c r="S537" s="21" t="inlineStr">
        <is>
          <t>狄澤洋</t>
        </is>
      </c>
      <c r="T537" s="21" t="n">
        <v>1</v>
      </c>
      <c r="U537" s="21" t="inlineStr">
        <is>
          <t>已完工</t>
        </is>
      </c>
      <c r="V537" s="21" t="inlineStr">
        <is>
          <t>2025-05-11 16:17:28</t>
        </is>
      </c>
      <c r="W537" s="21" t="inlineStr">
        <is>
          <t>2025-05-12 06:51:00</t>
        </is>
      </c>
      <c r="X537" s="128" t="n">
        <v>45789.30625</v>
      </c>
      <c r="Y537" s="21" t="inlineStr">
        <is>
          <t>2025-05-12 09:17:00</t>
        </is>
      </c>
      <c r="Z537" s="21" t="n">
        <v>0.5</v>
      </c>
      <c r="AA537" s="21" t="n"/>
      <c r="AB537" s="21" t="inlineStr">
        <is>
          <t>取消叫修</t>
        </is>
      </c>
      <c r="AC537" s="23" t="inlineStr">
        <is>
          <t>取消報修</t>
        </is>
      </c>
      <c r="AD537" s="21" t="n"/>
      <c r="AE537" s="21" t="n"/>
      <c r="AF537" s="21" t="n"/>
      <c r="AG537" s="21" t="n"/>
      <c r="AH537" s="21" t="n"/>
      <c r="AI537" s="21" t="n"/>
      <c r="AJ537" s="21" t="n"/>
      <c r="AK537" s="21" t="inlineStr">
        <is>
          <t>O</t>
        </is>
      </c>
      <c r="AL537" s="304">
        <f>DATEVALUE(TEXT(I537, "yyyy/mm/dd"))</f>
        <v/>
      </c>
      <c r="AM537" s="108">
        <f>DATEVALUE(TEXT(X537, "yyyy/mm/dd"))</f>
        <v/>
      </c>
    </row>
    <row r="538" ht="21.6" customHeight="1" s="127">
      <c r="A538" s="24" t="n">
        <v>60</v>
      </c>
      <c r="B538" s="24" t="inlineStr">
        <is>
          <t>服務</t>
        </is>
      </c>
      <c r="C538" s="24" t="n">
        <v>2025051575</v>
      </c>
      <c r="D538" s="24" t="n"/>
      <c r="E538" s="24" t="n"/>
      <c r="F538" s="24" t="n">
        <v>5291</v>
      </c>
      <c r="G538" s="24" t="inlineStr">
        <is>
          <t>新莊國家置地</t>
        </is>
      </c>
      <c r="H538" s="24" t="inlineStr">
        <is>
          <t>新北市新莊區</t>
        </is>
      </c>
      <c r="I538" s="24" t="n"/>
      <c r="J538" s="24" t="n"/>
      <c r="K538" s="24" t="n"/>
      <c r="L538" s="24" t="n"/>
      <c r="M538" s="25" t="n"/>
      <c r="N538" s="24" t="n"/>
      <c r="O538" s="25" t="n"/>
      <c r="P538" s="26" t="n"/>
      <c r="Q538" s="24" t="inlineStr">
        <is>
          <t>THILF05291</t>
        </is>
      </c>
      <c r="R538" s="24" t="inlineStr">
        <is>
          <t>新北一</t>
        </is>
      </c>
      <c r="S538" s="24" t="inlineStr">
        <is>
          <t>湯家瑋</t>
        </is>
      </c>
      <c r="T538" s="24" t="n">
        <v>1</v>
      </c>
      <c r="U538" s="24" t="inlineStr">
        <is>
          <t>已完工</t>
        </is>
      </c>
      <c r="V538" s="24" t="inlineStr">
        <is>
          <t>2025-05-12 11:19:43</t>
        </is>
      </c>
      <c r="W538" s="24" t="inlineStr">
        <is>
          <t>2025-05-12 11:00:00</t>
        </is>
      </c>
      <c r="X538" s="199" t="n">
        <v>45789.47222222222</v>
      </c>
      <c r="Y538" s="24" t="n"/>
      <c r="Z538" s="24" t="n">
        <v>0.3</v>
      </c>
      <c r="AA538" s="24" t="n"/>
      <c r="AB538" s="24" t="inlineStr">
        <is>
          <t>到場處理</t>
        </is>
      </c>
      <c r="AC538" s="26" t="inlineStr">
        <is>
          <t>PMQ2+EDC</t>
        </is>
      </c>
      <c r="AD538" s="24" t="inlineStr">
        <is>
          <t>O</t>
        </is>
      </c>
      <c r="AE538" s="24" t="n"/>
      <c r="AF538" s="24" t="n"/>
      <c r="AG538" s="24" t="n"/>
      <c r="AH538" s="24" t="n"/>
      <c r="AI538" s="24" t="n"/>
      <c r="AJ538" s="24" t="inlineStr">
        <is>
          <t>O</t>
        </is>
      </c>
      <c r="AK538" s="24" t="inlineStr">
        <is>
          <t>O</t>
        </is>
      </c>
      <c r="AL538" s="304">
        <f>DATEVALUE(TEXT(I538, "yyyy/mm/dd"))</f>
        <v/>
      </c>
      <c r="AM538" s="108">
        <f>DATEVALUE(TEXT(X538, "yyyy/mm/dd"))</f>
        <v/>
      </c>
    </row>
    <row r="539" ht="21.6" customHeight="1" s="127">
      <c r="A539" s="21" t="n">
        <v>61</v>
      </c>
      <c r="B539" s="21" t="inlineStr">
        <is>
          <t>服務</t>
        </is>
      </c>
      <c r="C539" s="21" t="n">
        <v>2025051608</v>
      </c>
      <c r="D539" s="21" t="n"/>
      <c r="E539" s="21" t="n"/>
      <c r="F539" s="21" t="n">
        <v>2749</v>
      </c>
      <c r="G539" s="21" t="inlineStr">
        <is>
          <t>淡水灰瑤子</t>
        </is>
      </c>
      <c r="H539" s="21" t="inlineStr">
        <is>
          <t>新北市淡水區</t>
        </is>
      </c>
      <c r="I539" s="21" t="n"/>
      <c r="J539" s="21" t="n"/>
      <c r="K539" s="21" t="n"/>
      <c r="L539" s="21" t="n"/>
      <c r="M539" s="22" t="n"/>
      <c r="N539" s="21" t="n"/>
      <c r="O539" s="22" t="n"/>
      <c r="P539" s="23" t="n"/>
      <c r="Q539" s="21" t="inlineStr">
        <is>
          <t>THILF02749</t>
        </is>
      </c>
      <c r="R539" s="21" t="inlineStr">
        <is>
          <t>新北一</t>
        </is>
      </c>
      <c r="S539" s="21" t="inlineStr">
        <is>
          <t>吳宗鴻</t>
        </is>
      </c>
      <c r="T539" s="21" t="n">
        <v>1</v>
      </c>
      <c r="U539" s="21" t="inlineStr">
        <is>
          <t>已完工</t>
        </is>
      </c>
      <c r="V539" s="21" t="inlineStr">
        <is>
          <t>2025-05-12 14:02:09</t>
        </is>
      </c>
      <c r="W539" s="21" t="inlineStr">
        <is>
          <t>2025-05-12 13:00:00</t>
        </is>
      </c>
      <c r="X539" s="128" t="n">
        <v>45789.55555555555</v>
      </c>
      <c r="Y539" s="21" t="n"/>
      <c r="Z539" s="21" t="n">
        <v>0.3</v>
      </c>
      <c r="AA539" s="21" t="n"/>
      <c r="AB539" s="21" t="inlineStr">
        <is>
          <t>到場處理</t>
        </is>
      </c>
      <c r="AC539" s="23" t="inlineStr">
        <is>
          <t>PMQ2+EDC</t>
        </is>
      </c>
      <c r="AD539" s="21" t="inlineStr">
        <is>
          <t>O</t>
        </is>
      </c>
      <c r="AE539" s="21" t="n"/>
      <c r="AF539" s="21" t="n"/>
      <c r="AG539" s="21" t="n"/>
      <c r="AH539" s="21" t="n"/>
      <c r="AI539" s="21" t="n"/>
      <c r="AJ539" s="21" t="n"/>
      <c r="AK539" s="21" t="inlineStr">
        <is>
          <t>O</t>
        </is>
      </c>
      <c r="AL539" s="304">
        <f>DATEVALUE(TEXT(I539, "yyyy/mm/dd"))</f>
        <v/>
      </c>
      <c r="AM539" s="108">
        <f>DATEVALUE(TEXT(X539, "yyyy/mm/dd"))</f>
        <v/>
      </c>
    </row>
    <row r="540" ht="21.6" customHeight="1" s="127">
      <c r="A540" s="24" t="n">
        <v>62</v>
      </c>
      <c r="B540" s="24" t="inlineStr">
        <is>
          <t>服務</t>
        </is>
      </c>
      <c r="C540" s="24" t="n">
        <v>2025051610</v>
      </c>
      <c r="D540" s="24" t="n"/>
      <c r="E540" s="24" t="n"/>
      <c r="F540" s="24" t="n">
        <v>4511</v>
      </c>
      <c r="G540" s="24" t="inlineStr">
        <is>
          <t>淡水屯山店</t>
        </is>
      </c>
      <c r="H540" s="24" t="inlineStr">
        <is>
          <t>新北市淡水區</t>
        </is>
      </c>
      <c r="I540" s="24" t="n"/>
      <c r="J540" s="24" t="n"/>
      <c r="K540" s="24" t="n"/>
      <c r="L540" s="24" t="n"/>
      <c r="M540" s="25" t="n"/>
      <c r="N540" s="24" t="n"/>
      <c r="O540" s="25" t="n"/>
      <c r="P540" s="25" t="n"/>
      <c r="Q540" s="24" t="inlineStr">
        <is>
          <t>THILF04511</t>
        </is>
      </c>
      <c r="R540" s="24" t="inlineStr">
        <is>
          <t>新北一</t>
        </is>
      </c>
      <c r="S540" s="24" t="inlineStr">
        <is>
          <t>吳宗鴻</t>
        </is>
      </c>
      <c r="T540" s="24" t="n">
        <v>1</v>
      </c>
      <c r="U540" s="24" t="inlineStr">
        <is>
          <t>已完工</t>
        </is>
      </c>
      <c r="V540" s="24" t="inlineStr">
        <is>
          <t>2025-05-12 14:03:20</t>
        </is>
      </c>
      <c r="W540" s="24" t="inlineStr">
        <is>
          <t>2025-05-12 13:40:00</t>
        </is>
      </c>
      <c r="X540" s="199" t="n">
        <v>45789.58333333334</v>
      </c>
      <c r="Y540" s="24" t="n"/>
      <c r="Z540" s="24" t="n">
        <v>0.3</v>
      </c>
      <c r="AA540" s="24" t="n"/>
      <c r="AB540" s="24" t="inlineStr">
        <is>
          <t>到場處理</t>
        </is>
      </c>
      <c r="AC540" s="25" t="inlineStr">
        <is>
          <t>PMQ2+EDC</t>
        </is>
      </c>
      <c r="AD540" s="24" t="inlineStr">
        <is>
          <t>O</t>
        </is>
      </c>
      <c r="AE540" s="24" t="n"/>
      <c r="AF540" s="24" t="n"/>
      <c r="AG540" s="24" t="n"/>
      <c r="AH540" s="24" t="n"/>
      <c r="AI540" s="24" t="n"/>
      <c r="AJ540" s="24" t="n"/>
      <c r="AK540" s="24" t="inlineStr">
        <is>
          <t>O</t>
        </is>
      </c>
      <c r="AL540" s="304">
        <f>DATEVALUE(TEXT(I540, "yyyy/mm/dd"))</f>
        <v/>
      </c>
      <c r="AM540" s="108">
        <f>DATEVALUE(TEXT(X540, "yyyy/mm/dd"))</f>
        <v/>
      </c>
    </row>
    <row r="541" ht="21.6" customHeight="1" s="127">
      <c r="A541" s="21" t="n">
        <v>63</v>
      </c>
      <c r="B541" s="21" t="inlineStr">
        <is>
          <t>服務</t>
        </is>
      </c>
      <c r="C541" s="21" t="n">
        <v>2025051620</v>
      </c>
      <c r="D541" s="21" t="n"/>
      <c r="E541" s="21" t="n"/>
      <c r="F541" s="21" t="n">
        <v>2390</v>
      </c>
      <c r="G541" s="21" t="inlineStr">
        <is>
          <t>五股產業園區</t>
        </is>
      </c>
      <c r="H541" s="21" t="inlineStr">
        <is>
          <t>新北市五股區</t>
        </is>
      </c>
      <c r="I541" s="21" t="n"/>
      <c r="J541" s="21" t="n"/>
      <c r="K541" s="21" t="n"/>
      <c r="L541" s="21" t="n"/>
      <c r="M541" s="22" t="n"/>
      <c r="N541" s="21" t="n"/>
      <c r="O541" s="22" t="n"/>
      <c r="P541" s="23" t="n"/>
      <c r="Q541" s="21" t="inlineStr">
        <is>
          <t>THILF02390</t>
        </is>
      </c>
      <c r="R541" s="21" t="inlineStr">
        <is>
          <t>新北一</t>
        </is>
      </c>
      <c r="S541" s="21" t="inlineStr">
        <is>
          <t>湯家瑋</t>
        </is>
      </c>
      <c r="T541" s="21" t="n">
        <v>1</v>
      </c>
      <c r="U541" s="21" t="inlineStr">
        <is>
          <t>已完工</t>
        </is>
      </c>
      <c r="V541" s="21" t="inlineStr">
        <is>
          <t>2025-05-12 14:29:39</t>
        </is>
      </c>
      <c r="W541" s="21" t="inlineStr">
        <is>
          <t>2025-05-12 14:00:00</t>
        </is>
      </c>
      <c r="X541" s="128" t="n">
        <v>45789.60416666666</v>
      </c>
      <c r="Y541" s="21" t="n"/>
      <c r="Z541" s="21" t="n">
        <v>0.5</v>
      </c>
      <c r="AA541" s="21" t="n"/>
      <c r="AB541" s="21" t="inlineStr">
        <is>
          <t>到場處理</t>
        </is>
      </c>
      <c r="AC541" s="23" t="inlineStr">
        <is>
          <t>PMQ2+EDC</t>
        </is>
      </c>
      <c r="AD541" s="21" t="inlineStr">
        <is>
          <t>O</t>
        </is>
      </c>
      <c r="AE541" s="21" t="n"/>
      <c r="AF541" s="21" t="n"/>
      <c r="AG541" s="21" t="n"/>
      <c r="AH541" s="21" t="n"/>
      <c r="AI541" s="21" t="n"/>
      <c r="AJ541" s="21" t="inlineStr">
        <is>
          <t>O</t>
        </is>
      </c>
      <c r="AK541" s="21" t="inlineStr">
        <is>
          <t>O</t>
        </is>
      </c>
      <c r="AL541" s="304">
        <f>DATEVALUE(TEXT(I541, "yyyy/mm/dd"))</f>
        <v/>
      </c>
      <c r="AM541" s="108">
        <f>DATEVALUE(TEXT(X541, "yyyy/mm/dd"))</f>
        <v/>
      </c>
    </row>
    <row r="542" ht="21.6" customHeight="1" s="127">
      <c r="A542" s="24" t="n">
        <v>64</v>
      </c>
      <c r="B542" s="24" t="inlineStr">
        <is>
          <t>服務</t>
        </is>
      </c>
      <c r="C542" s="24" t="n">
        <v>2025051634</v>
      </c>
      <c r="D542" s="24" t="n"/>
      <c r="E542" s="24" t="n"/>
      <c r="F542" s="24" t="n">
        <v>2237</v>
      </c>
      <c r="G542" s="24" t="inlineStr">
        <is>
          <t>北縣芝蘭店</t>
        </is>
      </c>
      <c r="H542" s="24" t="inlineStr">
        <is>
          <t>新北市三芝區</t>
        </is>
      </c>
      <c r="I542" s="24" t="n"/>
      <c r="J542" s="24" t="n"/>
      <c r="K542" s="24" t="n"/>
      <c r="L542" s="24" t="n"/>
      <c r="M542" s="25" t="n"/>
      <c r="N542" s="24" t="n"/>
      <c r="O542" s="25" t="n"/>
      <c r="P542" s="26" t="n"/>
      <c r="Q542" s="24" t="inlineStr">
        <is>
          <t>THILF02237</t>
        </is>
      </c>
      <c r="R542" s="24" t="inlineStr">
        <is>
          <t>新北一</t>
        </is>
      </c>
      <c r="S542" s="24" t="inlineStr">
        <is>
          <t>吳宗鴻</t>
        </is>
      </c>
      <c r="T542" s="24" t="n">
        <v>1</v>
      </c>
      <c r="U542" s="24" t="inlineStr">
        <is>
          <t>已完工</t>
        </is>
      </c>
      <c r="V542" s="24" t="inlineStr">
        <is>
          <t>2025-05-12 15:04:49</t>
        </is>
      </c>
      <c r="W542" s="24" t="inlineStr">
        <is>
          <t>2025-05-12 14:30:00</t>
        </is>
      </c>
      <c r="X542" s="199" t="n">
        <v>45789.62152777778</v>
      </c>
      <c r="Y542" s="24" t="n"/>
      <c r="Z542" s="24" t="n">
        <v>0.4</v>
      </c>
      <c r="AA542" s="24" t="n"/>
      <c r="AB542" s="24" t="inlineStr">
        <is>
          <t>到場處理</t>
        </is>
      </c>
      <c r="AC542" s="26" t="inlineStr">
        <is>
          <t>PMQ2+EDC</t>
        </is>
      </c>
      <c r="AD542" s="24" t="inlineStr">
        <is>
          <t>O</t>
        </is>
      </c>
      <c r="AE542" s="24" t="n"/>
      <c r="AF542" s="24" t="n"/>
      <c r="AG542" s="24" t="n"/>
      <c r="AH542" s="24" t="n"/>
      <c r="AI542" s="24" t="n"/>
      <c r="AJ542" s="24" t="n"/>
      <c r="AK542" s="24" t="inlineStr">
        <is>
          <t>O</t>
        </is>
      </c>
      <c r="AL542" s="304">
        <f>DATEVALUE(TEXT(I542, "yyyy/mm/dd"))</f>
        <v/>
      </c>
      <c r="AM542" s="108">
        <f>DATEVALUE(TEXT(X542, "yyyy/mm/dd"))</f>
        <v/>
      </c>
    </row>
    <row r="543" ht="21.6" customHeight="1" s="127">
      <c r="A543" s="21" t="n">
        <v>65</v>
      </c>
      <c r="B543" s="21" t="inlineStr">
        <is>
          <t>服務</t>
        </is>
      </c>
      <c r="C543" s="21" t="n">
        <v>2025051636</v>
      </c>
      <c r="D543" s="21" t="n"/>
      <c r="E543" s="21" t="n"/>
      <c r="F543" s="21" t="n">
        <v>2691</v>
      </c>
      <c r="G543" s="21" t="inlineStr">
        <is>
          <t>五股興珍店</t>
        </is>
      </c>
      <c r="H543" s="21" t="inlineStr">
        <is>
          <t>新北市五股區</t>
        </is>
      </c>
      <c r="I543" s="21" t="n"/>
      <c r="J543" s="21" t="n"/>
      <c r="K543" s="21" t="n"/>
      <c r="L543" s="21" t="n"/>
      <c r="M543" s="22" t="n"/>
      <c r="N543" s="21" t="n"/>
      <c r="O543" s="22" t="n"/>
      <c r="P543" s="23" t="n"/>
      <c r="Q543" s="21" t="inlineStr">
        <is>
          <t>THILF02691</t>
        </is>
      </c>
      <c r="R543" s="21" t="inlineStr">
        <is>
          <t>新北一</t>
        </is>
      </c>
      <c r="S543" s="21" t="inlineStr">
        <is>
          <t>湯家瑋</t>
        </is>
      </c>
      <c r="T543" s="21" t="n">
        <v>1</v>
      </c>
      <c r="U543" s="21" t="inlineStr">
        <is>
          <t>已完工</t>
        </is>
      </c>
      <c r="V543" s="21" t="inlineStr">
        <is>
          <t>2025-05-12 15:06:34</t>
        </is>
      </c>
      <c r="W543" s="21" t="inlineStr">
        <is>
          <t>2025-05-12 14:30:00</t>
        </is>
      </c>
      <c r="X543" s="128" t="n">
        <v>45789.625</v>
      </c>
      <c r="Y543" s="21" t="n"/>
      <c r="Z543" s="21" t="n">
        <v>0.5</v>
      </c>
      <c r="AA543" s="21" t="n"/>
      <c r="AB543" s="21" t="inlineStr">
        <is>
          <t>到場處理</t>
        </is>
      </c>
      <c r="AC543" s="23" t="inlineStr">
        <is>
          <t>PMQ2+EDC</t>
        </is>
      </c>
      <c r="AD543" s="21" t="inlineStr">
        <is>
          <t>O</t>
        </is>
      </c>
      <c r="AE543" s="21" t="n"/>
      <c r="AF543" s="21" t="n"/>
      <c r="AG543" s="21" t="n"/>
      <c r="AH543" s="21" t="n"/>
      <c r="AI543" s="21" t="n"/>
      <c r="AJ543" s="21" t="inlineStr">
        <is>
          <t>O</t>
        </is>
      </c>
      <c r="AK543" s="21" t="inlineStr">
        <is>
          <t>O</t>
        </is>
      </c>
      <c r="AL543" s="304">
        <f>DATEVALUE(TEXT(I543, "yyyy/mm/dd"))</f>
        <v/>
      </c>
      <c r="AM543" s="108">
        <f>DATEVALUE(TEXT(X543, "yyyy/mm/dd"))</f>
        <v/>
      </c>
    </row>
    <row r="544" ht="21.6" customHeight="1" s="127">
      <c r="A544" s="24" t="n">
        <v>66</v>
      </c>
      <c r="B544" s="24" t="inlineStr">
        <is>
          <t>服務</t>
        </is>
      </c>
      <c r="C544" s="24" t="n">
        <v>2025051652</v>
      </c>
      <c r="D544" s="24" t="n"/>
      <c r="E544" s="24" t="n"/>
      <c r="F544" s="24" t="n">
        <v>5080</v>
      </c>
      <c r="G544" s="24" t="inlineStr">
        <is>
          <t>三芝楓愛林</t>
        </is>
      </c>
      <c r="H544" s="24" t="inlineStr">
        <is>
          <t>新北市三芝區</t>
        </is>
      </c>
      <c r="I544" s="24" t="n"/>
      <c r="J544" s="24" t="n"/>
      <c r="K544" s="24" t="n"/>
      <c r="L544" s="24" t="n"/>
      <c r="M544" s="25" t="n"/>
      <c r="N544" s="24" t="n"/>
      <c r="O544" s="25" t="n"/>
      <c r="P544" s="26" t="n"/>
      <c r="Q544" s="24" t="inlineStr">
        <is>
          <t>THILF05080</t>
        </is>
      </c>
      <c r="R544" s="24" t="inlineStr">
        <is>
          <t>新北一</t>
        </is>
      </c>
      <c r="S544" s="24" t="inlineStr">
        <is>
          <t>吳宗鴻</t>
        </is>
      </c>
      <c r="T544" s="24" t="n">
        <v>1</v>
      </c>
      <c r="U544" s="24" t="inlineStr">
        <is>
          <t>已完工</t>
        </is>
      </c>
      <c r="V544" s="24" t="inlineStr">
        <is>
          <t>2025-05-12 16:18:38</t>
        </is>
      </c>
      <c r="W544" s="24" t="inlineStr">
        <is>
          <t>2025-05-12 16:00:00</t>
        </is>
      </c>
      <c r="X544" s="199" t="n">
        <v>45789.67916666667</v>
      </c>
      <c r="Y544" s="24" t="n"/>
      <c r="Z544" s="24" t="n">
        <v>0.3</v>
      </c>
      <c r="AA544" s="24" t="n"/>
      <c r="AB544" s="24" t="inlineStr">
        <is>
          <t>到場處理</t>
        </is>
      </c>
      <c r="AC544" s="26" t="inlineStr">
        <is>
          <t>PMQ2+EDC</t>
        </is>
      </c>
      <c r="AD544" s="24" t="inlineStr">
        <is>
          <t>O</t>
        </is>
      </c>
      <c r="AE544" s="24" t="n"/>
      <c r="AF544" s="24" t="n"/>
      <c r="AG544" s="24" t="n"/>
      <c r="AH544" s="24" t="n"/>
      <c r="AI544" s="24" t="n"/>
      <c r="AJ544" s="24" t="n"/>
      <c r="AK544" s="24" t="inlineStr">
        <is>
          <t>O</t>
        </is>
      </c>
      <c r="AL544" s="304">
        <f>DATEVALUE(TEXT(I544, "yyyy/mm/dd"))</f>
        <v/>
      </c>
      <c r="AM544" s="108">
        <f>DATEVALUE(TEXT(X544, "yyyy/mm/dd"))</f>
        <v/>
      </c>
    </row>
    <row r="545" ht="21.6" customHeight="1" s="127">
      <c r="A545" s="21" t="n">
        <v>67</v>
      </c>
      <c r="B545" s="21" t="inlineStr">
        <is>
          <t>服務</t>
        </is>
      </c>
      <c r="C545" s="21" t="n">
        <v>2025051669</v>
      </c>
      <c r="D545" s="21" t="n"/>
      <c r="E545" s="21" t="n"/>
      <c r="F545" s="21" t="n">
        <v>4739</v>
      </c>
      <c r="G545" s="21" t="inlineStr">
        <is>
          <t>淡水櫻花店</t>
        </is>
      </c>
      <c r="H545" s="21" t="inlineStr">
        <is>
          <t>新北市淡水區</t>
        </is>
      </c>
      <c r="I545" s="21" t="n"/>
      <c r="J545" s="21" t="n"/>
      <c r="K545" s="21" t="n"/>
      <c r="L545" s="21" t="n"/>
      <c r="M545" s="22" t="n"/>
      <c r="N545" s="21" t="n"/>
      <c r="O545" s="22" t="n"/>
      <c r="P545" s="22" t="n"/>
      <c r="Q545" s="21" t="inlineStr">
        <is>
          <t>THILF04739</t>
        </is>
      </c>
      <c r="R545" s="21" t="inlineStr">
        <is>
          <t>新北一</t>
        </is>
      </c>
      <c r="S545" s="21" t="inlineStr">
        <is>
          <t>吳宗鴻</t>
        </is>
      </c>
      <c r="T545" s="21" t="n">
        <v>1</v>
      </c>
      <c r="U545" s="21" t="inlineStr">
        <is>
          <t>已完工</t>
        </is>
      </c>
      <c r="V545" s="21" t="inlineStr">
        <is>
          <t>2025-05-12 17:00:08</t>
        </is>
      </c>
      <c r="W545" s="21" t="inlineStr">
        <is>
          <t>2025-05-12 16:30:00</t>
        </is>
      </c>
      <c r="X545" s="128" t="n">
        <v>45789.70763888889</v>
      </c>
      <c r="Y545" s="21" t="n"/>
      <c r="Z545" s="21" t="n">
        <v>0.5</v>
      </c>
      <c r="AA545" s="21" t="n"/>
      <c r="AB545" s="21" t="inlineStr">
        <is>
          <t>到場處理</t>
        </is>
      </c>
      <c r="AC545" s="22" t="inlineStr">
        <is>
          <t>PMQ2+EDC</t>
        </is>
      </c>
      <c r="AD545" s="21" t="inlineStr">
        <is>
          <t>O</t>
        </is>
      </c>
      <c r="AE545" s="21" t="n"/>
      <c r="AF545" s="21" t="n"/>
      <c r="AG545" s="21" t="n"/>
      <c r="AH545" s="21" t="n"/>
      <c r="AI545" s="21" t="n"/>
      <c r="AJ545" s="21" t="n"/>
      <c r="AK545" s="21" t="inlineStr">
        <is>
          <t>O</t>
        </is>
      </c>
      <c r="AL545" s="304">
        <f>DATEVALUE(TEXT(I545, "yyyy/mm/dd"))</f>
        <v/>
      </c>
      <c r="AM545" s="108">
        <f>DATEVALUE(TEXT(X545, "yyyy/mm/dd"))</f>
        <v/>
      </c>
    </row>
    <row r="546" ht="21.6" customHeight="1" s="127">
      <c r="A546" s="21" t="n">
        <v>69</v>
      </c>
      <c r="B546" s="21" t="inlineStr">
        <is>
          <t>維修</t>
        </is>
      </c>
      <c r="C546" s="21" t="n">
        <v>2025051694</v>
      </c>
      <c r="D546" s="21" t="inlineStr">
        <is>
          <t>1D022114051301</t>
        </is>
      </c>
      <c r="E546" s="21" t="inlineStr">
        <is>
          <t>一般件</t>
        </is>
      </c>
      <c r="F546" s="21" t="inlineStr">
        <is>
          <t>D022</t>
        </is>
      </c>
      <c r="G546" s="21" t="inlineStr">
        <is>
          <t>三重溪尾店</t>
        </is>
      </c>
      <c r="H546" s="21" t="inlineStr">
        <is>
          <t>新北市三重區</t>
        </is>
      </c>
      <c r="I546" s="21" t="inlineStr">
        <is>
          <t>2025-05-13 09:39:21</t>
        </is>
      </c>
      <c r="J546" s="21" t="inlineStr">
        <is>
          <t>星期二</t>
        </is>
      </c>
      <c r="K546" s="21" t="inlineStr">
        <is>
          <t>上午</t>
        </is>
      </c>
      <c r="L546" s="21" t="inlineStr">
        <is>
          <t>HL23</t>
        </is>
      </c>
      <c r="M546" s="22" t="inlineStr">
        <is>
          <t>HL-TM主機</t>
        </is>
      </c>
      <c r="N546" s="21" t="n">
        <v>2307</v>
      </c>
      <c r="O546" s="22" t="inlineStr">
        <is>
          <t>觸控不良(游標偏移)</t>
        </is>
      </c>
      <c r="P546" s="23" t="inlineStr">
        <is>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is>
      </c>
      <c r="Q546" s="21" t="inlineStr">
        <is>
          <t>THILF0D022</t>
        </is>
      </c>
      <c r="R546" s="21" t="inlineStr">
        <is>
          <t>新北一</t>
        </is>
      </c>
      <c r="S546" s="21" t="inlineStr">
        <is>
          <t>吳宗鴻</t>
        </is>
      </c>
      <c r="T546" s="21" t="n">
        <v>1</v>
      </c>
      <c r="U546" s="21" t="inlineStr">
        <is>
          <t>已完工</t>
        </is>
      </c>
      <c r="V546" s="21" t="inlineStr">
        <is>
          <t>2025-05-13 09:47:32</t>
        </is>
      </c>
      <c r="W546" s="21" t="inlineStr">
        <is>
          <t>2025-05-13 11:00:00</t>
        </is>
      </c>
      <c r="X546" s="128" t="n">
        <v>45790.49166666667</v>
      </c>
      <c r="Y546" s="21" t="inlineStr">
        <is>
          <t>2025-05-14 13:47:00</t>
        </is>
      </c>
      <c r="Z546" s="21" t="n">
        <v>0.8</v>
      </c>
      <c r="AA546" s="21" t="n"/>
      <c r="AB546" s="21" t="inlineStr">
        <is>
          <t>到場處理</t>
        </is>
      </c>
      <c r="AC546" s="23" t="inlineStr">
        <is>
          <t>版本更新後可正常使用，先進行觸控矯正，在請店員觀察看看</t>
        </is>
      </c>
      <c r="AD546" s="21" t="n"/>
      <c r="AE546" s="21" t="n"/>
      <c r="AF546" s="21" t="n"/>
      <c r="AG546" s="21" t="n"/>
      <c r="AH546" s="21" t="n"/>
      <c r="AI546" s="21" t="n"/>
      <c r="AJ546" s="21" t="n"/>
      <c r="AK546" s="21" t="inlineStr">
        <is>
          <t>O</t>
        </is>
      </c>
      <c r="AL546" s="304">
        <f>DATEVALUE(TEXT(I546, "yyyy/mm/dd"))</f>
        <v/>
      </c>
      <c r="AM546" s="108">
        <f>DATEVALUE(TEXT(X546, "yyyy/mm/dd"))</f>
        <v/>
      </c>
    </row>
    <row r="547" ht="21.6" customHeight="1" s="127">
      <c r="A547" s="24" t="n">
        <v>70</v>
      </c>
      <c r="B547" s="24" t="inlineStr">
        <is>
          <t>服務</t>
        </is>
      </c>
      <c r="C547" s="24" t="n">
        <v>2025051697</v>
      </c>
      <c r="D547" s="24" t="n"/>
      <c r="E547" s="24" t="n"/>
      <c r="F547" s="24" t="n">
        <v>4844</v>
      </c>
      <c r="G547" s="24" t="inlineStr">
        <is>
          <t>三芝天涯店</t>
        </is>
      </c>
      <c r="H547" s="24" t="inlineStr">
        <is>
          <t>新北市三芝區</t>
        </is>
      </c>
      <c r="I547" s="24" t="n"/>
      <c r="J547" s="24" t="n"/>
      <c r="K547" s="24" t="n"/>
      <c r="L547" s="24" t="n"/>
      <c r="M547" s="25" t="n"/>
      <c r="N547" s="24" t="n"/>
      <c r="O547" s="25" t="n"/>
      <c r="P547" s="25" t="n"/>
      <c r="Q547" s="24" t="inlineStr">
        <is>
          <t>THILF04844</t>
        </is>
      </c>
      <c r="R547" s="24" t="inlineStr">
        <is>
          <t>新北一</t>
        </is>
      </c>
      <c r="S547" s="24" t="inlineStr">
        <is>
          <t>吳宗鴻</t>
        </is>
      </c>
      <c r="T547" s="24" t="n">
        <v>1</v>
      </c>
      <c r="U547" s="24" t="inlineStr">
        <is>
          <t>已完工</t>
        </is>
      </c>
      <c r="V547" s="24" t="inlineStr">
        <is>
          <t>2025-05-13 10:06:16</t>
        </is>
      </c>
      <c r="W547" s="24" t="inlineStr">
        <is>
          <t>2025-05-13 09:50:00</t>
        </is>
      </c>
      <c r="X547" s="199" t="n">
        <v>45790.42013888889</v>
      </c>
      <c r="Y547" s="24" t="n"/>
      <c r="Z547" s="24" t="n">
        <v>0.3</v>
      </c>
      <c r="AA547" s="24" t="n"/>
      <c r="AB547" s="24" t="inlineStr">
        <is>
          <t>到場處理</t>
        </is>
      </c>
      <c r="AC547" s="350" t="inlineStr">
        <is>
          <t>PMQ2+EDC</t>
        </is>
      </c>
      <c r="AD547" s="24" t="inlineStr">
        <is>
          <t>O</t>
        </is>
      </c>
      <c r="AE547" s="24" t="n"/>
      <c r="AF547" s="24" t="n"/>
      <c r="AG547" s="24" t="n"/>
      <c r="AH547" s="24" t="n"/>
      <c r="AI547" s="24" t="n"/>
      <c r="AJ547" s="24" t="n"/>
      <c r="AK547" s="24" t="inlineStr">
        <is>
          <t>O</t>
        </is>
      </c>
      <c r="AL547" s="304">
        <f>DATEVALUE(TEXT(I547, "yyyy/mm/dd"))</f>
        <v/>
      </c>
      <c r="AM547" s="108">
        <f>DATEVALUE(TEXT(X547, "yyyy/mm/dd"))</f>
        <v/>
      </c>
    </row>
    <row r="548" ht="21.6" customHeight="1" s="127">
      <c r="A548" s="21" t="n">
        <v>71</v>
      </c>
      <c r="B548" s="21" t="inlineStr">
        <is>
          <t>維修</t>
        </is>
      </c>
      <c r="C548" s="21" t="n">
        <v>2025051797</v>
      </c>
      <c r="D548" s="21" t="inlineStr">
        <is>
          <t>E5291114051301</t>
        </is>
      </c>
      <c r="E548" s="21" t="inlineStr">
        <is>
          <t>一般件</t>
        </is>
      </c>
      <c r="F548" s="21" t="n">
        <v>5291</v>
      </c>
      <c r="G548" s="21" t="inlineStr">
        <is>
          <t>新莊國家置地</t>
        </is>
      </c>
      <c r="H548" s="21" t="inlineStr">
        <is>
          <t>新北市新莊區</t>
        </is>
      </c>
      <c r="I548" s="21" t="inlineStr">
        <is>
          <t>2025-05-13 11:19:38</t>
        </is>
      </c>
      <c r="J548" s="21" t="inlineStr">
        <is>
          <t>星期二</t>
        </is>
      </c>
      <c r="K548" s="21" t="inlineStr">
        <is>
          <t>上午</t>
        </is>
      </c>
      <c r="L548" s="21" t="inlineStr">
        <is>
          <t>HL60</t>
        </is>
      </c>
      <c r="M548" s="22" t="inlineStr">
        <is>
          <t>HL-LIFE-ET印票機L90</t>
        </is>
      </c>
      <c r="N548" s="21" t="n">
        <v>6003</v>
      </c>
      <c r="O548" s="22" t="inlineStr">
        <is>
          <t>無反應，不會轉動</t>
        </is>
      </c>
      <c r="P548" s="23" t="inlineStr">
        <is>
          <t>門市反應Life-ET印票機(L90)亮PAPER橘燈無法使用；門市表示已有換裝/重裝紙捲重開機過但狀況依舊...請台芝到店協助(票卷機 故障)</t>
        </is>
      </c>
      <c r="Q548" s="21" t="inlineStr">
        <is>
          <t>THILF05291</t>
        </is>
      </c>
      <c r="R548" s="21" t="inlineStr">
        <is>
          <t>新北一</t>
        </is>
      </c>
      <c r="S548" s="21" t="inlineStr">
        <is>
          <t>湯家瑋</t>
        </is>
      </c>
      <c r="T548" s="21" t="n">
        <v>1</v>
      </c>
      <c r="U548" s="21" t="inlineStr">
        <is>
          <t>已完工</t>
        </is>
      </c>
      <c r="V548" s="21" t="inlineStr">
        <is>
          <t>2025-05-13 11:51:37</t>
        </is>
      </c>
      <c r="W548" s="21" t="inlineStr">
        <is>
          <t>2025-05-13 16:46:00</t>
        </is>
      </c>
      <c r="X548" s="128" t="n">
        <v>45790.71944444445</v>
      </c>
      <c r="Y548" s="21" t="inlineStr">
        <is>
          <t>2025-05-14 15:51:00</t>
        </is>
      </c>
      <c r="Z548" s="21" t="n">
        <v>0.5</v>
      </c>
      <c r="AA548" s="21" t="n"/>
      <c r="AB548" s="21" t="inlineStr">
        <is>
          <t>到場處理</t>
        </is>
      </c>
      <c r="AC548" s="23" t="inlineStr">
        <is>
          <t>重新安裝印票機程式</t>
        </is>
      </c>
      <c r="AD548" s="21" t="n"/>
      <c r="AE548" s="21" t="n"/>
      <c r="AF548" s="21" t="n"/>
      <c r="AG548" s="21" t="n"/>
      <c r="AH548" s="21" t="n"/>
      <c r="AI548" s="21" t="n"/>
      <c r="AJ548" s="21" t="n"/>
      <c r="AK548" s="21" t="inlineStr">
        <is>
          <t>O</t>
        </is>
      </c>
      <c r="AL548" s="304">
        <f>DATEVALUE(TEXT(I548, "yyyy/mm/dd"))</f>
        <v/>
      </c>
      <c r="AM548" s="108">
        <f>DATEVALUE(TEXT(X548, "yyyy/mm/dd"))</f>
        <v/>
      </c>
    </row>
    <row r="549" ht="21.6" customHeight="1" s="127">
      <c r="A549" s="24" t="n">
        <v>72</v>
      </c>
      <c r="B549" s="24" t="inlineStr">
        <is>
          <t>維修</t>
        </is>
      </c>
      <c r="C549" s="24" t="n">
        <v>2025051858</v>
      </c>
      <c r="D549" s="24" t="inlineStr">
        <is>
          <t>15291114051302</t>
        </is>
      </c>
      <c r="E549" s="24" t="inlineStr">
        <is>
          <t>一般件</t>
        </is>
      </c>
      <c r="F549" s="24" t="n">
        <v>5291</v>
      </c>
      <c r="G549" s="24" t="inlineStr">
        <is>
          <t>新莊國家置地</t>
        </is>
      </c>
      <c r="H549" s="24" t="inlineStr">
        <is>
          <t>新北市新莊區</t>
        </is>
      </c>
      <c r="I549" s="24" t="inlineStr">
        <is>
          <t>2025-05-13 17:14:18</t>
        </is>
      </c>
      <c r="J549" s="24" t="inlineStr">
        <is>
          <t>星期二</t>
        </is>
      </c>
      <c r="K549" s="24" t="inlineStr">
        <is>
          <t>下午</t>
        </is>
      </c>
      <c r="L549" s="24" t="inlineStr">
        <is>
          <t>HL34</t>
        </is>
      </c>
      <c r="M549" s="25" t="inlineStr">
        <is>
          <t>HL-HUB</t>
        </is>
      </c>
      <c r="N549" s="24" t="n">
        <v>3404</v>
      </c>
      <c r="O549" s="25" t="inlineStr">
        <is>
          <t>HUB週期維護</t>
        </is>
      </c>
      <c r="P549" s="26" t="inlineStr">
        <is>
          <t>2025年04月份 hub調查異常:13PORT插在11PORT</t>
        </is>
      </c>
      <c r="Q549" s="24" t="inlineStr">
        <is>
          <t>THILF05291</t>
        </is>
      </c>
      <c r="R549" s="24" t="inlineStr">
        <is>
          <t>新北一</t>
        </is>
      </c>
      <c r="S549" s="24" t="inlineStr">
        <is>
          <t>湯家瑋</t>
        </is>
      </c>
      <c r="T549" s="24" t="n">
        <v>1</v>
      </c>
      <c r="U549" s="24" t="inlineStr">
        <is>
          <t>已完工</t>
        </is>
      </c>
      <c r="V549" s="24" t="inlineStr">
        <is>
          <t>2025-05-13 17:17:32</t>
        </is>
      </c>
      <c r="W549" s="24" t="inlineStr">
        <is>
          <t>2025-05-13 17:17:00</t>
        </is>
      </c>
      <c r="X549" s="199" t="n">
        <v>45790.72569444445</v>
      </c>
      <c r="Y549" s="24" t="inlineStr">
        <is>
          <t>2025-05-14 21:17:00</t>
        </is>
      </c>
      <c r="Z549" s="24" t="n">
        <v>0.1</v>
      </c>
      <c r="AA549" s="24" t="n"/>
      <c r="AB549" s="24" t="inlineStr">
        <is>
          <t>到場處理</t>
        </is>
      </c>
      <c r="AC549" s="26" t="inlineStr">
        <is>
          <t>將HUB的11port線路插回13port 並與騰雲測試正常</t>
        </is>
      </c>
      <c r="AD549" s="24" t="n"/>
      <c r="AE549" s="24" t="n"/>
      <c r="AF549" s="24" t="n"/>
      <c r="AG549" s="24" t="n"/>
      <c r="AH549" s="24" t="n"/>
      <c r="AI549" s="24" t="n"/>
      <c r="AJ549" s="24" t="n"/>
      <c r="AK549" s="24" t="inlineStr">
        <is>
          <t>O</t>
        </is>
      </c>
      <c r="AL549" s="304">
        <f>DATEVALUE(TEXT(I549, "yyyy/mm/dd"))</f>
        <v/>
      </c>
      <c r="AM549" s="108">
        <f>DATEVALUE(TEXT(X549, "yyyy/mm/dd"))</f>
        <v/>
      </c>
    </row>
    <row r="550" ht="21.6" customHeight="1" s="127">
      <c r="A550" s="21" t="n">
        <v>73</v>
      </c>
      <c r="B550" s="21" t="inlineStr">
        <is>
          <t>維修</t>
        </is>
      </c>
      <c r="C550" s="21" t="n">
        <v>2025051886</v>
      </c>
      <c r="D550" s="21" t="inlineStr">
        <is>
          <t>12349114051402</t>
        </is>
      </c>
      <c r="E550" s="21" t="inlineStr">
        <is>
          <t>一般件</t>
        </is>
      </c>
      <c r="F550" s="21" t="n">
        <v>2349</v>
      </c>
      <c r="G550" s="21" t="inlineStr">
        <is>
          <t>三重永福店</t>
        </is>
      </c>
      <c r="H550" s="21" t="inlineStr">
        <is>
          <t>新北市三重區</t>
        </is>
      </c>
      <c r="I550" s="21" t="inlineStr">
        <is>
          <t>2025-05-14 09:40:36</t>
        </is>
      </c>
      <c r="J550" s="21" t="inlineStr">
        <is>
          <t>星期三</t>
        </is>
      </c>
      <c r="K550" s="21" t="inlineStr">
        <is>
          <t>上午</t>
        </is>
      </c>
      <c r="L550" s="21" t="inlineStr">
        <is>
          <t>HL23</t>
        </is>
      </c>
      <c r="M550" s="22" t="inlineStr">
        <is>
          <t>HL-TM主機</t>
        </is>
      </c>
      <c r="N550" s="21" t="n">
        <v>2308</v>
      </c>
      <c r="O550" s="22" t="inlineStr">
        <is>
          <t>檔案損毀(更換硬碟)</t>
        </is>
      </c>
      <c r="P550" s="23" t="inlineStr">
        <is>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50" s="21" t="inlineStr">
        <is>
          <t>THILF02349</t>
        </is>
      </c>
      <c r="R550" s="21" t="inlineStr">
        <is>
          <t>新北一</t>
        </is>
      </c>
      <c r="S550" s="21" t="inlineStr">
        <is>
          <t>吳宗鴻</t>
        </is>
      </c>
      <c r="T550" s="21" t="n">
        <v>1</v>
      </c>
      <c r="U550" s="21" t="inlineStr">
        <is>
          <t>已完工</t>
        </is>
      </c>
      <c r="V550" s="21" t="inlineStr">
        <is>
          <t>2025-05-14 09:42:15</t>
        </is>
      </c>
      <c r="W550" s="21" t="inlineStr">
        <is>
          <t>2025-05-14 11:00:00</t>
        </is>
      </c>
      <c r="X550" s="128" t="n">
        <v>45791.53333333333</v>
      </c>
      <c r="Y550" s="21" t="inlineStr">
        <is>
          <t>2025-05-15 13:42:00</t>
        </is>
      </c>
      <c r="Z550" s="21" t="n">
        <v>1.8</v>
      </c>
      <c r="AA550" s="21" t="n"/>
      <c r="AB550" s="21" t="inlineStr">
        <is>
          <t>到場處理</t>
        </is>
      </c>
      <c r="AC550" s="23" t="inlineStr">
        <is>
          <t>第一顆硬碟做不備份還原已完成，現場可以正常使用</t>
        </is>
      </c>
      <c r="AD550" s="21" t="n"/>
      <c r="AE550" s="21" t="n"/>
      <c r="AF550" s="21" t="n"/>
      <c r="AG550" s="21" t="n"/>
      <c r="AH550" s="21" t="n"/>
      <c r="AI550" s="21" t="n"/>
      <c r="AJ550" s="21" t="n"/>
      <c r="AK550" s="21" t="inlineStr">
        <is>
          <t>O</t>
        </is>
      </c>
      <c r="AL550" s="304">
        <f>DATEVALUE(TEXT(I550, "yyyy/mm/dd"))</f>
        <v/>
      </c>
      <c r="AM550" s="108">
        <f>DATEVALUE(TEXT(X550, "yyyy/mm/dd"))</f>
        <v/>
      </c>
    </row>
    <row r="551" ht="21.6" customHeight="1" s="127">
      <c r="A551" s="24" t="n">
        <v>74</v>
      </c>
      <c r="B551" s="24" t="inlineStr">
        <is>
          <t>維修</t>
        </is>
      </c>
      <c r="C551" s="24" t="n">
        <v>2025051895</v>
      </c>
      <c r="D551" s="24" t="inlineStr">
        <is>
          <t>12349114051403</t>
        </is>
      </c>
      <c r="E551" s="24" t="inlineStr">
        <is>
          <t>急修件</t>
        </is>
      </c>
      <c r="F551" s="24" t="n">
        <v>2349</v>
      </c>
      <c r="G551" s="24" t="inlineStr">
        <is>
          <t>三重永福店</t>
        </is>
      </c>
      <c r="H551" s="24" t="inlineStr">
        <is>
          <t>新北市三重區</t>
        </is>
      </c>
      <c r="I551" s="24" t="inlineStr">
        <is>
          <t>2025-05-14 10:27:44</t>
        </is>
      </c>
      <c r="J551" s="24" t="inlineStr">
        <is>
          <t>星期三</t>
        </is>
      </c>
      <c r="K551" s="24" t="inlineStr">
        <is>
          <t>上午</t>
        </is>
      </c>
      <c r="L551" s="24" t="inlineStr">
        <is>
          <t>HL23</t>
        </is>
      </c>
      <c r="M551" s="25" t="inlineStr">
        <is>
          <t>HL-TM主機</t>
        </is>
      </c>
      <c r="N551" s="24" t="n">
        <v>2308</v>
      </c>
      <c r="O551" s="25" t="inlineStr">
        <is>
          <t>檔案損毀(更換硬碟)</t>
        </is>
      </c>
      <c r="P551" s="26" t="inlineStr">
        <is>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51" s="24" t="inlineStr">
        <is>
          <t>THILF02349</t>
        </is>
      </c>
      <c r="R551" s="24" t="inlineStr">
        <is>
          <t>新北一</t>
        </is>
      </c>
      <c r="S551" s="24" t="inlineStr">
        <is>
          <t>吳宗鴻</t>
        </is>
      </c>
      <c r="T551" s="24" t="n">
        <v>1</v>
      </c>
      <c r="U551" s="24" t="inlineStr">
        <is>
          <t>已完工</t>
        </is>
      </c>
      <c r="V551" s="24" t="inlineStr">
        <is>
          <t>2025-05-14 10:28:33</t>
        </is>
      </c>
      <c r="W551" s="24" t="inlineStr">
        <is>
          <t>2025-05-14 11:00:00</t>
        </is>
      </c>
      <c r="X551" s="199" t="n">
        <v>45791.53194444445</v>
      </c>
      <c r="Y551" s="24" t="inlineStr">
        <is>
          <t>2025-05-14 16:28:00</t>
        </is>
      </c>
      <c r="Z551" s="24" t="n">
        <v>1.8</v>
      </c>
      <c r="AA551" s="24" t="n"/>
      <c r="AB551" s="24" t="inlineStr">
        <is>
          <t>到場處理</t>
        </is>
      </c>
      <c r="AC551" s="26" t="inlineStr">
        <is>
          <t>第一顆硬碟做不備份還原已完成，現場可以正常使用</t>
        </is>
      </c>
      <c r="AD551" s="24" t="n"/>
      <c r="AE551" s="24" t="n"/>
      <c r="AF551" s="24" t="n"/>
      <c r="AG551" s="24" t="n"/>
      <c r="AH551" s="24" t="n"/>
      <c r="AI551" s="24" t="n"/>
      <c r="AJ551" s="24" t="n"/>
      <c r="AK551" s="24" t="inlineStr">
        <is>
          <t>O</t>
        </is>
      </c>
      <c r="AL551" s="304">
        <f>DATEVALUE(TEXT(I551, "yyyy/mm/dd"))</f>
        <v/>
      </c>
      <c r="AM551" s="108">
        <f>DATEVALUE(TEXT(X551, "yyyy/mm/dd"))</f>
        <v/>
      </c>
    </row>
    <row r="552" ht="21.6" customHeight="1" s="127">
      <c r="A552" s="21" t="n">
        <v>75</v>
      </c>
      <c r="B552" s="21" t="inlineStr">
        <is>
          <t>維修</t>
        </is>
      </c>
      <c r="C552" s="21" t="n">
        <v>2025051911</v>
      </c>
      <c r="D552" s="21" t="inlineStr">
        <is>
          <t>ED138114051401</t>
        </is>
      </c>
      <c r="E552" s="21" t="inlineStr">
        <is>
          <t>一般件</t>
        </is>
      </c>
      <c r="F552" s="21" t="inlineStr">
        <is>
          <t>D138</t>
        </is>
      </c>
      <c r="G552" s="21" t="inlineStr">
        <is>
          <t>三重中興北二</t>
        </is>
      </c>
      <c r="H552" s="21" t="inlineStr">
        <is>
          <t>新北市三重區</t>
        </is>
      </c>
      <c r="I552" s="21" t="inlineStr">
        <is>
          <t>2025-05-14 10:59:16</t>
        </is>
      </c>
      <c r="J552" s="21" t="inlineStr">
        <is>
          <t>星期三</t>
        </is>
      </c>
      <c r="K552" s="21" t="inlineStr">
        <is>
          <t>上午</t>
        </is>
      </c>
      <c r="L552" s="21" t="inlineStr">
        <is>
          <t>HL23</t>
        </is>
      </c>
      <c r="M552" s="22" t="inlineStr">
        <is>
          <t>HL-TM主機</t>
        </is>
      </c>
      <c r="N552" s="21" t="n">
        <v>2305</v>
      </c>
      <c r="O552" s="22" t="inlineStr">
        <is>
          <t>抽屜無法正常開關</t>
        </is>
      </c>
      <c r="P552" s="23" t="inlineStr">
        <is>
          <t xml:space="preserve">門市反應TM1抽屜(外觀顏色:米白色，鎖頭置右，編號721)點開抽屜無法正常全部打開，需手動拉開，請台芝到店協助(錢箱故障)
</t>
        </is>
      </c>
      <c r="Q552" s="21" t="inlineStr">
        <is>
          <t>THILF0D138</t>
        </is>
      </c>
      <c r="R552" s="21" t="inlineStr">
        <is>
          <t>新北一</t>
        </is>
      </c>
      <c r="S552" s="21" t="inlineStr">
        <is>
          <t>吳宗鴻</t>
        </is>
      </c>
      <c r="T552" s="21" t="n">
        <v>1</v>
      </c>
      <c r="U552" s="21" t="inlineStr">
        <is>
          <t>已完工</t>
        </is>
      </c>
      <c r="V552" s="21" t="inlineStr">
        <is>
          <t>2025-05-14 11:16:57</t>
        </is>
      </c>
      <c r="W552" s="21" t="inlineStr">
        <is>
          <t>2025-05-15 10:00:00</t>
        </is>
      </c>
      <c r="X552" s="128" t="n">
        <v>45792.43055555555</v>
      </c>
      <c r="Y552" s="21" t="inlineStr">
        <is>
          <t>2025-05-15 15:16:00</t>
        </is>
      </c>
      <c r="Z552" s="21" t="n">
        <v>0.3</v>
      </c>
      <c r="AA552" s="21" t="n"/>
      <c r="AB552" s="21" t="inlineStr">
        <is>
          <t>到場處理</t>
        </is>
      </c>
      <c r="AC552" s="23" t="inlineStr">
        <is>
          <t>軌道偏移，更正軌道輪軸軌跡，測試正常</t>
        </is>
      </c>
      <c r="AD552" s="21" t="n"/>
      <c r="AE552" s="21" t="n"/>
      <c r="AF552" s="21" t="n"/>
      <c r="AG552" s="21" t="n"/>
      <c r="AH552" s="21" t="n"/>
      <c r="AI552" s="21" t="n"/>
      <c r="AJ552" s="21" t="n"/>
      <c r="AK552" s="21" t="inlineStr">
        <is>
          <t>O</t>
        </is>
      </c>
      <c r="AL552" s="304">
        <f>DATEVALUE(TEXT(I552, "yyyy/mm/dd"))</f>
        <v/>
      </c>
      <c r="AM552" s="108">
        <f>DATEVALUE(TEXT(X552, "yyyy/mm/dd"))</f>
        <v/>
      </c>
    </row>
    <row r="553" ht="21.6" customHeight="1" s="127">
      <c r="A553" s="24" t="n">
        <v>76</v>
      </c>
      <c r="B553" s="24" t="inlineStr">
        <is>
          <t>維修</t>
        </is>
      </c>
      <c r="C553" s="24" t="n">
        <v>2025051915</v>
      </c>
      <c r="D553" s="24" t="inlineStr">
        <is>
          <t>1D138114051401</t>
        </is>
      </c>
      <c r="E553" s="24" t="inlineStr">
        <is>
          <t>一般件</t>
        </is>
      </c>
      <c r="F553" s="24" t="inlineStr">
        <is>
          <t>D138</t>
        </is>
      </c>
      <c r="G553" s="24" t="inlineStr">
        <is>
          <t>三重中興北二</t>
        </is>
      </c>
      <c r="H553" s="24" t="inlineStr">
        <is>
          <t>新北市三重區</t>
        </is>
      </c>
      <c r="I553" s="24" t="inlineStr">
        <is>
          <t>2025-05-14 11:23:08</t>
        </is>
      </c>
      <c r="J553" s="24" t="inlineStr">
        <is>
          <t>星期三</t>
        </is>
      </c>
      <c r="K553" s="24" t="inlineStr">
        <is>
          <t>上午</t>
        </is>
      </c>
      <c r="L553" s="24" t="inlineStr">
        <is>
          <t>HLD3</t>
        </is>
      </c>
      <c r="M553" s="25" t="inlineStr">
        <is>
          <t>HL-熱感發票機</t>
        </is>
      </c>
      <c r="N553" s="24" t="inlineStr">
        <is>
          <t>D302</t>
        </is>
      </c>
      <c r="O553" s="25" t="inlineStr">
        <is>
          <t>發票印字不清</t>
        </is>
      </c>
      <c r="P553" s="26" t="inlineStr">
        <is>
          <t>店長反應TM1發票機(BSC-10)的運轉聲比TM2大，已有關機紙重裝、重新拔插電源線仍異常大聲...請台芝到店協助</t>
        </is>
      </c>
      <c r="Q553" s="24" t="inlineStr">
        <is>
          <t>THILF0D138</t>
        </is>
      </c>
      <c r="R553" s="24" t="inlineStr">
        <is>
          <t>新北一</t>
        </is>
      </c>
      <c r="S553" s="24" t="inlineStr">
        <is>
          <t>吳宗鴻</t>
        </is>
      </c>
      <c r="T553" s="24" t="n">
        <v>1</v>
      </c>
      <c r="U553" s="24" t="inlineStr">
        <is>
          <t>已完工</t>
        </is>
      </c>
      <c r="V553" s="24" t="inlineStr">
        <is>
          <t>2025-05-14 11:27:56</t>
        </is>
      </c>
      <c r="W553" s="24" t="inlineStr">
        <is>
          <t>2025-05-15 11:00:00</t>
        </is>
      </c>
      <c r="X553" s="199" t="n">
        <v>45792.47222222222</v>
      </c>
      <c r="Y553" s="24" t="inlineStr">
        <is>
          <t>2025-05-15 15:27:00</t>
        </is>
      </c>
      <c r="Z553" s="24" t="n">
        <v>0.3</v>
      </c>
      <c r="AA553" s="24" t="n"/>
      <c r="AB553" s="24" t="inlineStr">
        <is>
          <t>到場處理</t>
        </is>
      </c>
      <c r="AC553" s="26" t="inlineStr">
        <is>
          <t>更換發票機
換下8155002436
換上8155004469</t>
        </is>
      </c>
      <c r="AD553" s="24" t="n"/>
      <c r="AE553" s="24" t="n"/>
      <c r="AF553" s="24" t="n"/>
      <c r="AG553" s="24" t="n"/>
      <c r="AH553" s="24" t="n"/>
      <c r="AI553" s="24" t="n"/>
      <c r="AJ553" s="24" t="n"/>
      <c r="AK553" s="24" t="inlineStr">
        <is>
          <t>O</t>
        </is>
      </c>
      <c r="AL553" s="304">
        <f>DATEVALUE(TEXT(I553, "yyyy/mm/dd"))</f>
        <v/>
      </c>
      <c r="AM553" s="108">
        <f>DATEVALUE(TEXT(X553, "yyyy/mm/dd"))</f>
        <v/>
      </c>
    </row>
    <row r="554" ht="21.6" customHeight="1" s="127">
      <c r="A554" s="21" t="n">
        <v>77</v>
      </c>
      <c r="B554" s="21" t="inlineStr">
        <is>
          <t>服務</t>
        </is>
      </c>
      <c r="C554" s="21" t="n">
        <v>2025051939</v>
      </c>
      <c r="D554" s="21" t="n"/>
      <c r="E554" s="21" t="n"/>
      <c r="F554" s="21" t="n">
        <v>2042</v>
      </c>
      <c r="G554" s="21" t="inlineStr">
        <is>
          <t>三重中央北店</t>
        </is>
      </c>
      <c r="H554" s="21" t="inlineStr">
        <is>
          <t>新北市三重區</t>
        </is>
      </c>
      <c r="I554" s="21" t="n"/>
      <c r="J554" s="21" t="n"/>
      <c r="K554" s="21" t="n"/>
      <c r="L554" s="21" t="n"/>
      <c r="M554" s="22" t="n"/>
      <c r="N554" s="21" t="n"/>
      <c r="O554" s="22" t="n"/>
      <c r="P554" s="23" t="n"/>
      <c r="Q554" s="21" t="inlineStr">
        <is>
          <t>THILF02042</t>
        </is>
      </c>
      <c r="R554" s="21" t="inlineStr">
        <is>
          <t>新北一</t>
        </is>
      </c>
      <c r="S554" s="21" t="inlineStr">
        <is>
          <t>吳宗鴻</t>
        </is>
      </c>
      <c r="T554" s="21" t="n">
        <v>1</v>
      </c>
      <c r="U554" s="21" t="inlineStr">
        <is>
          <t>已完工</t>
        </is>
      </c>
      <c r="V554" s="21" t="inlineStr">
        <is>
          <t>2025-05-14 13:43:17</t>
        </is>
      </c>
      <c r="W554" s="21" t="inlineStr">
        <is>
          <t>2025-05-14 13:20:00</t>
        </is>
      </c>
      <c r="X554" s="128" t="n">
        <v>45791.57083333333</v>
      </c>
      <c r="Y554" s="21" t="n"/>
      <c r="Z554" s="21" t="n">
        <v>0.4</v>
      </c>
      <c r="AA554" s="21" t="n"/>
      <c r="AB554" s="21" t="inlineStr">
        <is>
          <t>到場處理</t>
        </is>
      </c>
      <c r="AC554" s="23" t="inlineStr">
        <is>
          <t>PMQ2+EDC</t>
        </is>
      </c>
      <c r="AD554" s="21" t="inlineStr">
        <is>
          <t>O</t>
        </is>
      </c>
      <c r="AE554" s="21" t="n"/>
      <c r="AF554" s="21" t="n"/>
      <c r="AG554" s="21" t="n"/>
      <c r="AH554" s="21" t="n"/>
      <c r="AI554" s="21" t="n"/>
      <c r="AJ554" s="21" t="n"/>
      <c r="AK554" s="21" t="inlineStr">
        <is>
          <t>O</t>
        </is>
      </c>
      <c r="AL554" s="304">
        <f>DATEVALUE(TEXT(I554, "yyyy/mm/dd"))</f>
        <v/>
      </c>
      <c r="AM554" s="108">
        <f>DATEVALUE(TEXT(X554, "yyyy/mm/dd"))</f>
        <v/>
      </c>
    </row>
    <row r="555" ht="21.6" customHeight="1" s="127">
      <c r="A555" s="24" t="n">
        <v>78</v>
      </c>
      <c r="B555" s="24" t="inlineStr">
        <is>
          <t>服務</t>
        </is>
      </c>
      <c r="C555" s="24" t="n">
        <v>2025051956</v>
      </c>
      <c r="D555" s="24" t="n"/>
      <c r="E555" s="24" t="n"/>
      <c r="F555" s="24" t="n">
        <v>2042</v>
      </c>
      <c r="G555" s="24" t="inlineStr">
        <is>
          <t>三重中央北店</t>
        </is>
      </c>
      <c r="H555" s="24" t="inlineStr">
        <is>
          <t>新北市三重區</t>
        </is>
      </c>
      <c r="I555" s="24" t="n"/>
      <c r="J555" s="24" t="n"/>
      <c r="K555" s="24" t="n"/>
      <c r="L555" s="24" t="n"/>
      <c r="M555" s="25" t="n"/>
      <c r="N555" s="24" t="n"/>
      <c r="O555" s="25" t="n"/>
      <c r="P555" s="26" t="n"/>
      <c r="Q555" s="24" t="inlineStr">
        <is>
          <t>THILF02042</t>
        </is>
      </c>
      <c r="R555" s="24" t="inlineStr">
        <is>
          <t>新北一</t>
        </is>
      </c>
      <c r="S555" s="24" t="inlineStr">
        <is>
          <t>吳宗鴻</t>
        </is>
      </c>
      <c r="T555" s="24" t="n">
        <v>1</v>
      </c>
      <c r="U555" s="24" t="inlineStr">
        <is>
          <t>已完工</t>
        </is>
      </c>
      <c r="V555" s="24" t="inlineStr">
        <is>
          <t>2025-05-14 14:17:51</t>
        </is>
      </c>
      <c r="W555" s="24" t="inlineStr">
        <is>
          <t>2025-05-14 13:20:00</t>
        </is>
      </c>
      <c r="X555" s="199" t="n">
        <v>45791.57083333333</v>
      </c>
      <c r="Y555" s="24" t="n"/>
      <c r="Z555" s="24" t="n">
        <v>0.4</v>
      </c>
      <c r="AA555" s="24" t="n"/>
      <c r="AB555" s="24" t="inlineStr">
        <is>
          <t>到場處理</t>
        </is>
      </c>
      <c r="AC555" s="26" t="inlineStr">
        <is>
          <t>PMQ2+EDC</t>
        </is>
      </c>
      <c r="AD555" s="24" t="inlineStr">
        <is>
          <t>O</t>
        </is>
      </c>
      <c r="AE555" s="24" t="n"/>
      <c r="AF555" s="24" t="n"/>
      <c r="AG555" s="24" t="n"/>
      <c r="AH555" s="24" t="n"/>
      <c r="AI555" s="24" t="n"/>
      <c r="AJ555" s="24" t="n"/>
      <c r="AK555" s="24" t="inlineStr">
        <is>
          <t>O</t>
        </is>
      </c>
      <c r="AL555" s="304">
        <f>DATEVALUE(TEXT(I555, "yyyy/mm/dd"))</f>
        <v/>
      </c>
      <c r="AM555" s="108">
        <f>DATEVALUE(TEXT(X555, "yyyy/mm/dd"))</f>
        <v/>
      </c>
    </row>
    <row r="556" ht="21.6" customHeight="1" s="127">
      <c r="A556" s="21" t="n">
        <v>79</v>
      </c>
      <c r="B556" s="21" t="inlineStr">
        <is>
          <t>服務</t>
        </is>
      </c>
      <c r="C556" s="21" t="n">
        <v>2025051957</v>
      </c>
      <c r="D556" s="21" t="n"/>
      <c r="E556" s="21" t="n"/>
      <c r="F556" s="21" t="n">
        <v>2303</v>
      </c>
      <c r="G556" s="21" t="inlineStr">
        <is>
          <t>三重三和夜市</t>
        </is>
      </c>
      <c r="H556" s="21" t="inlineStr">
        <is>
          <t>新北市三重區</t>
        </is>
      </c>
      <c r="I556" s="21" t="n"/>
      <c r="J556" s="21" t="n"/>
      <c r="K556" s="21" t="n"/>
      <c r="L556" s="21" t="n"/>
      <c r="M556" s="22" t="n"/>
      <c r="N556" s="21" t="n"/>
      <c r="O556" s="22" t="n"/>
      <c r="P556" s="23" t="n"/>
      <c r="Q556" s="21" t="inlineStr">
        <is>
          <t>THILF02303</t>
        </is>
      </c>
      <c r="R556" s="21" t="inlineStr">
        <is>
          <t>新北一</t>
        </is>
      </c>
      <c r="S556" s="21" t="inlineStr">
        <is>
          <t>吳宗鴻</t>
        </is>
      </c>
      <c r="T556" s="21" t="n">
        <v>1</v>
      </c>
      <c r="U556" s="21" t="inlineStr">
        <is>
          <t>已完工</t>
        </is>
      </c>
      <c r="V556" s="21" t="inlineStr">
        <is>
          <t>2025-05-14 14:18:32</t>
        </is>
      </c>
      <c r="W556" s="21" t="inlineStr">
        <is>
          <t>2025-05-14 13:50:00</t>
        </is>
      </c>
      <c r="X556" s="128" t="n">
        <v>45791.59513888889</v>
      </c>
      <c r="Y556" s="21" t="n"/>
      <c r="Z556" s="21" t="n">
        <v>0.5</v>
      </c>
      <c r="AA556" s="21" t="n"/>
      <c r="AB556" s="21" t="inlineStr">
        <is>
          <t>到場處理</t>
        </is>
      </c>
      <c r="AC556" s="23" t="inlineStr">
        <is>
          <t>PMQ2+EDC</t>
        </is>
      </c>
      <c r="AD556" s="21" t="inlineStr">
        <is>
          <t>O</t>
        </is>
      </c>
      <c r="AE556" s="21" t="n"/>
      <c r="AF556" s="21" t="n"/>
      <c r="AG556" s="21" t="n"/>
      <c r="AH556" s="21" t="n"/>
      <c r="AI556" s="21" t="n"/>
      <c r="AJ556" s="21" t="n"/>
      <c r="AK556" s="21" t="inlineStr">
        <is>
          <t>O</t>
        </is>
      </c>
      <c r="AL556" s="304">
        <f>DATEVALUE(TEXT(I556, "yyyy/mm/dd"))</f>
        <v/>
      </c>
      <c r="AM556" s="108">
        <f>DATEVALUE(TEXT(X556, "yyyy/mm/dd"))</f>
        <v/>
      </c>
    </row>
    <row r="557" ht="21.6" customHeight="1" s="127">
      <c r="A557" s="24" t="n">
        <v>80</v>
      </c>
      <c r="B557" s="24" t="inlineStr">
        <is>
          <t>服務</t>
        </is>
      </c>
      <c r="C557" s="24" t="n">
        <v>2025051968</v>
      </c>
      <c r="D557" s="24" t="n"/>
      <c r="E557" s="24" t="n"/>
      <c r="F557" s="24" t="n">
        <v>4397</v>
      </c>
      <c r="G557" s="24" t="inlineStr">
        <is>
          <t>三重仁旺店</t>
        </is>
      </c>
      <c r="H557" s="24" t="inlineStr">
        <is>
          <t>新北市三重區</t>
        </is>
      </c>
      <c r="I557" s="24" t="n"/>
      <c r="J557" s="24" t="n"/>
      <c r="K557" s="24" t="n"/>
      <c r="L557" s="24" t="n"/>
      <c r="M557" s="25" t="n"/>
      <c r="N557" s="24" t="n"/>
      <c r="O557" s="25" t="n"/>
      <c r="P557" s="26" t="n"/>
      <c r="Q557" s="24" t="inlineStr">
        <is>
          <t>THILF04397</t>
        </is>
      </c>
      <c r="R557" s="24" t="inlineStr">
        <is>
          <t>新北一</t>
        </is>
      </c>
      <c r="S557" s="24" t="inlineStr">
        <is>
          <t>吳宗鴻</t>
        </is>
      </c>
      <c r="T557" s="24" t="n">
        <v>1</v>
      </c>
      <c r="U557" s="24" t="inlineStr">
        <is>
          <t>已完工</t>
        </is>
      </c>
      <c r="V557" s="24" t="inlineStr">
        <is>
          <t>2025-05-14 14:45:27</t>
        </is>
      </c>
      <c r="W557" s="24" t="inlineStr">
        <is>
          <t>2025-05-14 14:29:00</t>
        </is>
      </c>
      <c r="X557" s="199" t="n">
        <v>45791.61388888889</v>
      </c>
      <c r="Y557" s="24" t="n"/>
      <c r="Z557" s="24" t="n">
        <v>0.3</v>
      </c>
      <c r="AA557" s="24" t="n"/>
      <c r="AB557" s="24" t="inlineStr">
        <is>
          <t>到場處理</t>
        </is>
      </c>
      <c r="AC557" s="26" t="inlineStr">
        <is>
          <t>PMQ2+EDC</t>
        </is>
      </c>
      <c r="AD557" s="24" t="inlineStr">
        <is>
          <t>O</t>
        </is>
      </c>
      <c r="AE557" s="24" t="n"/>
      <c r="AF557" s="24" t="n"/>
      <c r="AG557" s="24" t="n"/>
      <c r="AH557" s="24" t="n"/>
      <c r="AI557" s="24" t="n"/>
      <c r="AJ557" s="24" t="n"/>
      <c r="AK557" s="24" t="inlineStr">
        <is>
          <t>O</t>
        </is>
      </c>
      <c r="AL557" s="304">
        <f>DATEVALUE(TEXT(I557, "yyyy/mm/dd"))</f>
        <v/>
      </c>
      <c r="AM557" s="108">
        <f>DATEVALUE(TEXT(X557, "yyyy/mm/dd"))</f>
        <v/>
      </c>
    </row>
    <row r="558" ht="21.6" customHeight="1" s="127">
      <c r="A558" s="21" t="n">
        <v>81</v>
      </c>
      <c r="B558" s="21" t="inlineStr">
        <is>
          <t>服務</t>
        </is>
      </c>
      <c r="C558" s="21" t="n">
        <v>2025051974</v>
      </c>
      <c r="D558" s="21" t="n"/>
      <c r="E558" s="21" t="n"/>
      <c r="F558" s="21" t="n">
        <v>4352</v>
      </c>
      <c r="G558" s="21" t="inlineStr">
        <is>
          <t>三重公園店</t>
        </is>
      </c>
      <c r="H558" s="21" t="inlineStr">
        <is>
          <t>新北市三重區</t>
        </is>
      </c>
      <c r="I558" s="21" t="n"/>
      <c r="J558" s="21" t="n"/>
      <c r="K558" s="21" t="n"/>
      <c r="L558" s="21" t="n"/>
      <c r="M558" s="22" t="n"/>
      <c r="N558" s="21" t="n"/>
      <c r="O558" s="22" t="n"/>
      <c r="P558" s="23" t="n"/>
      <c r="Q558" s="21" t="inlineStr">
        <is>
          <t>THILF04352</t>
        </is>
      </c>
      <c r="R558" s="21" t="inlineStr">
        <is>
          <t>新北一</t>
        </is>
      </c>
      <c r="S558" s="21" t="inlineStr">
        <is>
          <t>吳宗鴻</t>
        </is>
      </c>
      <c r="T558" s="21" t="n">
        <v>1</v>
      </c>
      <c r="U558" s="21" t="inlineStr">
        <is>
          <t>已完工</t>
        </is>
      </c>
      <c r="V558" s="21" t="inlineStr">
        <is>
          <t>2025-05-14 15:15:12</t>
        </is>
      </c>
      <c r="W558" s="21" t="inlineStr">
        <is>
          <t>2025-05-14 14:55:00</t>
        </is>
      </c>
      <c r="X558" s="128" t="n">
        <v>45791.63472222222</v>
      </c>
      <c r="Y558" s="21" t="n"/>
      <c r="Z558" s="21" t="n">
        <v>0.3</v>
      </c>
      <c r="AA558" s="21" t="n"/>
      <c r="AB558" s="21" t="inlineStr">
        <is>
          <t>到場處理</t>
        </is>
      </c>
      <c r="AC558" s="23" t="inlineStr">
        <is>
          <t>PMQ2+EDC</t>
        </is>
      </c>
      <c r="AD558" s="21" t="inlineStr">
        <is>
          <t>O</t>
        </is>
      </c>
      <c r="AE558" s="21" t="n"/>
      <c r="AF558" s="21" t="n"/>
      <c r="AG558" s="21" t="n"/>
      <c r="AH558" s="21" t="n"/>
      <c r="AI558" s="21" t="n"/>
      <c r="AJ558" s="21" t="n"/>
      <c r="AK558" s="21" t="inlineStr">
        <is>
          <t>O</t>
        </is>
      </c>
      <c r="AL558" s="304">
        <f>DATEVALUE(TEXT(I558, "yyyy/mm/dd"))</f>
        <v/>
      </c>
      <c r="AM558" s="108">
        <f>DATEVALUE(TEXT(X558, "yyyy/mm/dd"))</f>
        <v/>
      </c>
    </row>
    <row r="559" ht="21.6" customHeight="1" s="127">
      <c r="A559" s="24" t="n">
        <v>82</v>
      </c>
      <c r="B559" s="24" t="inlineStr">
        <is>
          <t>維修</t>
        </is>
      </c>
      <c r="C559" s="24" t="n">
        <v>2025052025</v>
      </c>
      <c r="D559" s="24" t="inlineStr">
        <is>
          <t>14856114051401</t>
        </is>
      </c>
      <c r="E559" s="24" t="inlineStr">
        <is>
          <t>一般件</t>
        </is>
      </c>
      <c r="F559" s="24" t="n">
        <v>4856</v>
      </c>
      <c r="G559" s="24" t="inlineStr">
        <is>
          <t>新莊小胖店</t>
        </is>
      </c>
      <c r="H559" s="24" t="inlineStr">
        <is>
          <t>新北市新莊區</t>
        </is>
      </c>
      <c r="I559" s="24" t="inlineStr">
        <is>
          <t>2025-05-14 18:27:45</t>
        </is>
      </c>
      <c r="J559" s="24" t="inlineStr">
        <is>
          <t>星期三</t>
        </is>
      </c>
      <c r="K559" s="24" t="inlineStr">
        <is>
          <t>夜間</t>
        </is>
      </c>
      <c r="L559" s="24" t="inlineStr">
        <is>
          <t>HLD3</t>
        </is>
      </c>
      <c r="M559" s="25" t="inlineStr">
        <is>
          <t>HL-熱感發票機</t>
        </is>
      </c>
      <c r="N559" s="24" t="inlineStr">
        <is>
          <t>D301</t>
        </is>
      </c>
      <c r="O559" s="25" t="inlineStr">
        <is>
          <t>發票切刀卡紙，切紙不正常</t>
        </is>
      </c>
      <c r="P559" s="26" t="inlineStr">
        <is>
          <t>門市反應TM1發票機(BSC-10)突然出現異音，當下發票、收據列印皆正常，已重啟發票機並重新安裝紙捲+簡易清潔後，發票列印速度比較遲緩且仍有出現異常聲音，需請台芝到店協助。</t>
        </is>
      </c>
      <c r="Q559" s="24" t="inlineStr">
        <is>
          <t>THILF04856</t>
        </is>
      </c>
      <c r="R559" s="24" t="inlineStr">
        <is>
          <t>新北一</t>
        </is>
      </c>
      <c r="S559" s="24" t="inlineStr">
        <is>
          <t>湯家瑋</t>
        </is>
      </c>
      <c r="T559" s="24" t="n">
        <v>1</v>
      </c>
      <c r="U559" s="24" t="inlineStr">
        <is>
          <t>已完工</t>
        </is>
      </c>
      <c r="V559" s="24" t="inlineStr">
        <is>
          <t>2025-05-14 18:34:04</t>
        </is>
      </c>
      <c r="W559" s="24" t="inlineStr">
        <is>
          <t>2025-05-15 11:30:00</t>
        </is>
      </c>
      <c r="X559" s="199" t="n">
        <v>45792.52083333334</v>
      </c>
      <c r="Y559" s="24" t="inlineStr">
        <is>
          <t>2025-05-15 22:34:00</t>
        </is>
      </c>
      <c r="Z559" s="24" t="n">
        <v>1</v>
      </c>
      <c r="AA559" s="24" t="n"/>
      <c r="AB559" s="24" t="inlineStr">
        <is>
          <t>到場處理</t>
        </is>
      </c>
      <c r="AC559" s="26" t="inlineStr">
        <is>
          <t>更換發票機
換上8155004453
換下8155001144</t>
        </is>
      </c>
      <c r="AD559" s="24" t="n"/>
      <c r="AE559" s="24" t="n"/>
      <c r="AF559" s="24" t="n"/>
      <c r="AG559" s="24" t="n"/>
      <c r="AH559" s="24" t="n"/>
      <c r="AI559" s="24" t="n"/>
      <c r="AJ559" s="24" t="n"/>
      <c r="AK559" s="24" t="inlineStr">
        <is>
          <t>O</t>
        </is>
      </c>
      <c r="AL559" s="304">
        <f>DATEVALUE(TEXT(I559, "yyyy/mm/dd"))</f>
        <v/>
      </c>
      <c r="AM559" s="108">
        <f>DATEVALUE(TEXT(X559, "yyyy/mm/dd"))</f>
        <v/>
      </c>
    </row>
    <row r="560" ht="21.6" customHeight="1" s="127">
      <c r="A560" s="21" t="n">
        <v>83</v>
      </c>
      <c r="B560" s="21" t="inlineStr">
        <is>
          <t>維修</t>
        </is>
      </c>
      <c r="C560" s="21" t="n">
        <v>2025052040</v>
      </c>
      <c r="D560" s="21" t="inlineStr">
        <is>
          <t>14036114051501</t>
        </is>
      </c>
      <c r="E560" s="21" t="inlineStr">
        <is>
          <t>一般件</t>
        </is>
      </c>
      <c r="F560" s="21" t="n">
        <v>4036</v>
      </c>
      <c r="G560" s="21" t="inlineStr">
        <is>
          <t>蘆洲永樂店</t>
        </is>
      </c>
      <c r="H560" s="21" t="inlineStr">
        <is>
          <t>新北市蘆洲區</t>
        </is>
      </c>
      <c r="I560" s="21" t="inlineStr">
        <is>
          <t>2025-05-15 10:50:24</t>
        </is>
      </c>
      <c r="J560" s="21" t="inlineStr">
        <is>
          <t>星期四</t>
        </is>
      </c>
      <c r="K560" s="21" t="inlineStr">
        <is>
          <t>上午</t>
        </is>
      </c>
      <c r="L560" s="21" t="inlineStr">
        <is>
          <t>HL58</t>
        </is>
      </c>
      <c r="M560" s="22" t="inlineStr">
        <is>
          <t>HL-LIFE-ET主機</t>
        </is>
      </c>
      <c r="N560" s="21" t="n">
        <v>5804</v>
      </c>
      <c r="O560" s="22" t="inlineStr">
        <is>
          <t>無法連線</t>
        </is>
      </c>
      <c r="P560" s="23" t="inlineStr">
        <is>
          <t>門市反應LIFE-ET(MMK四代機)出現網路異常，與門市確認已有點選繩新設定&gt;偵測網路，顯示網路異常，PING60不通，請台芝到店協助</t>
        </is>
      </c>
      <c r="Q560" s="21" t="inlineStr">
        <is>
          <t>THILF04036</t>
        </is>
      </c>
      <c r="R560" s="21" t="inlineStr">
        <is>
          <t>新北一</t>
        </is>
      </c>
      <c r="S560" s="21" t="inlineStr">
        <is>
          <t>吳宗鴻</t>
        </is>
      </c>
      <c r="T560" s="21" t="n">
        <v>1</v>
      </c>
      <c r="U560" s="21" t="inlineStr">
        <is>
          <t>已完工</t>
        </is>
      </c>
      <c r="V560" s="21" t="inlineStr">
        <is>
          <t>2025-05-15 10:51:44</t>
        </is>
      </c>
      <c r="W560" s="21" t="inlineStr">
        <is>
          <t>2025-05-15 13:20:00</t>
        </is>
      </c>
      <c r="X560" s="128" t="n">
        <v>45792.57638888889</v>
      </c>
      <c r="Y560" s="21" t="inlineStr">
        <is>
          <t>2025-05-16 14:51:00</t>
        </is>
      </c>
      <c r="Z560" s="21" t="n">
        <v>0.5</v>
      </c>
      <c r="AA560" s="21" t="n"/>
      <c r="AB560" s="21" t="inlineStr">
        <is>
          <t>到場處理</t>
        </is>
      </c>
      <c r="AC560" s="23" t="inlineStr">
        <is>
          <t>MMK重新開機,重新抓取IP連線正常</t>
        </is>
      </c>
      <c r="AD560" s="21" t="n"/>
      <c r="AE560" s="21" t="n"/>
      <c r="AF560" s="21" t="n"/>
      <c r="AG560" s="21" t="n"/>
      <c r="AH560" s="21" t="n"/>
      <c r="AI560" s="21" t="n"/>
      <c r="AJ560" s="21" t="n"/>
      <c r="AK560" s="21" t="inlineStr">
        <is>
          <t>O</t>
        </is>
      </c>
      <c r="AL560" s="304">
        <f>DATEVALUE(TEXT(I560, "yyyy/mm/dd"))</f>
        <v/>
      </c>
      <c r="AM560" s="108">
        <f>DATEVALUE(TEXT(X560, "yyyy/mm/dd"))</f>
        <v/>
      </c>
    </row>
    <row r="561" ht="21.6" customHeight="1" s="127">
      <c r="A561" s="24" t="n">
        <v>84</v>
      </c>
      <c r="B561" s="24" t="inlineStr">
        <is>
          <t>服務</t>
        </is>
      </c>
      <c r="C561" s="24" t="n">
        <v>2025052082</v>
      </c>
      <c r="D561" s="24" t="n"/>
      <c r="E561" s="24" t="n"/>
      <c r="F561" s="24" t="inlineStr">
        <is>
          <t>D138</t>
        </is>
      </c>
      <c r="G561" s="24" t="inlineStr">
        <is>
          <t>三重中興北二</t>
        </is>
      </c>
      <c r="H561" s="24" t="inlineStr">
        <is>
          <t>新北市三重區</t>
        </is>
      </c>
      <c r="I561" s="24" t="n"/>
      <c r="J561" s="24" t="n"/>
      <c r="K561" s="24" t="n"/>
      <c r="L561" s="24" t="n"/>
      <c r="M561" s="25" t="n"/>
      <c r="N561" s="24" t="n"/>
      <c r="O561" s="25" t="n"/>
      <c r="P561" s="26" t="n"/>
      <c r="Q561" s="24" t="inlineStr">
        <is>
          <t>THILF0D138</t>
        </is>
      </c>
      <c r="R561" s="24" t="inlineStr">
        <is>
          <t>新北一</t>
        </is>
      </c>
      <c r="S561" s="24" t="inlineStr">
        <is>
          <t>吳宗鴻</t>
        </is>
      </c>
      <c r="T561" s="24" t="n">
        <v>1</v>
      </c>
      <c r="U561" s="24" t="inlineStr">
        <is>
          <t>已完工</t>
        </is>
      </c>
      <c r="V561" s="24" t="inlineStr">
        <is>
          <t>2025-05-15 11:52:24</t>
        </is>
      </c>
      <c r="W561" s="24" t="inlineStr">
        <is>
          <t>2025-05-15 11:20:00</t>
        </is>
      </c>
      <c r="X561" s="199" t="n">
        <v>45792.49375</v>
      </c>
      <c r="Y561" s="24" t="n"/>
      <c r="Z561" s="24" t="n">
        <v>0.5</v>
      </c>
      <c r="AA561" s="24" t="n"/>
      <c r="AB561" s="24" t="inlineStr">
        <is>
          <t>到場處理</t>
        </is>
      </c>
      <c r="AC561" s="26" t="inlineStr">
        <is>
          <t>PMQ2+EDC</t>
        </is>
      </c>
      <c r="AD561" s="24" t="inlineStr">
        <is>
          <t>O</t>
        </is>
      </c>
      <c r="AE561" s="24" t="n"/>
      <c r="AF561" s="24" t="n"/>
      <c r="AG561" s="24" t="n"/>
      <c r="AH561" s="24" t="n"/>
      <c r="AI561" s="24" t="n"/>
      <c r="AJ561" s="24" t="n"/>
      <c r="AK561" s="24" t="inlineStr">
        <is>
          <t>O</t>
        </is>
      </c>
      <c r="AL561" s="304">
        <f>DATEVALUE(TEXT(I561, "yyyy/mm/dd"))</f>
        <v/>
      </c>
      <c r="AM561" s="108">
        <f>DATEVALUE(TEXT(X561, "yyyy/mm/dd"))</f>
        <v/>
      </c>
    </row>
    <row r="562" ht="21.6" customHeight="1" s="127">
      <c r="A562" s="21" t="n">
        <v>85</v>
      </c>
      <c r="B562" s="21" t="inlineStr">
        <is>
          <t>服務</t>
        </is>
      </c>
      <c r="C562" s="21" t="n">
        <v>2025052095</v>
      </c>
      <c r="D562" s="21" t="n"/>
      <c r="E562" s="21" t="n"/>
      <c r="F562" s="21" t="n">
        <v>4036</v>
      </c>
      <c r="G562" s="21" t="inlineStr">
        <is>
          <t>蘆洲永樂店</t>
        </is>
      </c>
      <c r="H562" s="21" t="inlineStr">
        <is>
          <t>新北市蘆洲區</t>
        </is>
      </c>
      <c r="I562" s="21" t="n"/>
      <c r="J562" s="21" t="n"/>
      <c r="K562" s="21" t="n"/>
      <c r="L562" s="21" t="n"/>
      <c r="M562" s="22" t="n"/>
      <c r="N562" s="21" t="n"/>
      <c r="O562" s="22" t="n"/>
      <c r="P562" s="23" t="n"/>
      <c r="Q562" s="21" t="inlineStr">
        <is>
          <t>THILF04036</t>
        </is>
      </c>
      <c r="R562" s="21" t="inlineStr">
        <is>
          <t>新北一</t>
        </is>
      </c>
      <c r="S562" s="21" t="inlineStr">
        <is>
          <t>吳宗鴻</t>
        </is>
      </c>
      <c r="T562" s="21" t="n">
        <v>1</v>
      </c>
      <c r="U562" s="21" t="inlineStr">
        <is>
          <t>已完工</t>
        </is>
      </c>
      <c r="V562" s="21" t="inlineStr">
        <is>
          <t>2025-05-15 13:53:27</t>
        </is>
      </c>
      <c r="W562" s="21" t="inlineStr">
        <is>
          <t>2025-05-15 13:15:00</t>
        </is>
      </c>
      <c r="X562" s="128" t="n">
        <v>45792.57777777778</v>
      </c>
      <c r="Y562" s="21" t="n"/>
      <c r="Z562" s="21" t="n">
        <v>0.6</v>
      </c>
      <c r="AA562" s="21" t="n"/>
      <c r="AB562" s="21" t="inlineStr">
        <is>
          <t>到場處理</t>
        </is>
      </c>
      <c r="AC562" s="23" t="inlineStr">
        <is>
          <t>PMQ2+EDC</t>
        </is>
      </c>
      <c r="AD562" s="21" t="inlineStr">
        <is>
          <t>O</t>
        </is>
      </c>
      <c r="AE562" s="21" t="n"/>
      <c r="AF562" s="21" t="n"/>
      <c r="AG562" s="21" t="n"/>
      <c r="AH562" s="21" t="n"/>
      <c r="AI562" s="21" t="n"/>
      <c r="AJ562" s="21" t="n"/>
      <c r="AK562" s="21" t="inlineStr">
        <is>
          <t>O</t>
        </is>
      </c>
      <c r="AL562" s="304">
        <f>DATEVALUE(TEXT(I562, "yyyy/mm/dd"))</f>
        <v/>
      </c>
      <c r="AM562" s="108">
        <f>DATEVALUE(TEXT(X562, "yyyy/mm/dd"))</f>
        <v/>
      </c>
    </row>
    <row r="563" ht="21.6" customHeight="1" s="127">
      <c r="A563" s="24" t="n">
        <v>86</v>
      </c>
      <c r="B563" s="24" t="inlineStr">
        <is>
          <t>服務</t>
        </is>
      </c>
      <c r="C563" s="24" t="n">
        <v>2025052107</v>
      </c>
      <c r="D563" s="24" t="n"/>
      <c r="E563" s="24" t="n"/>
      <c r="F563" s="24" t="n">
        <v>2301</v>
      </c>
      <c r="G563" s="24" t="inlineStr">
        <is>
          <t>蘆洲樂平店</t>
        </is>
      </c>
      <c r="H563" s="24" t="inlineStr">
        <is>
          <t>新北市蘆洲區</t>
        </is>
      </c>
      <c r="I563" s="24" t="n"/>
      <c r="J563" s="24" t="n"/>
      <c r="K563" s="24" t="n"/>
      <c r="L563" s="24" t="n"/>
      <c r="M563" s="25" t="n"/>
      <c r="N563" s="24" t="n"/>
      <c r="O563" s="25" t="n"/>
      <c r="P563" s="26" t="n"/>
      <c r="Q563" s="24" t="inlineStr">
        <is>
          <t>THILF02301</t>
        </is>
      </c>
      <c r="R563" s="24" t="inlineStr">
        <is>
          <t>新北一</t>
        </is>
      </c>
      <c r="S563" s="24" t="inlineStr">
        <is>
          <t>吳宗鴻</t>
        </is>
      </c>
      <c r="T563" s="24" t="n">
        <v>1</v>
      </c>
      <c r="U563" s="24" t="inlineStr">
        <is>
          <t>已完工</t>
        </is>
      </c>
      <c r="V563" s="24" t="inlineStr">
        <is>
          <t>2025-05-15 14:34:12</t>
        </is>
      </c>
      <c r="W563" s="24" t="inlineStr">
        <is>
          <t>2025-05-15 14:10:00</t>
        </is>
      </c>
      <c r="X563" s="199" t="n">
        <v>45792.60625</v>
      </c>
      <c r="Y563" s="24" t="n"/>
      <c r="Z563" s="24" t="n">
        <v>0.4</v>
      </c>
      <c r="AA563" s="24" t="n"/>
      <c r="AB563" s="24" t="inlineStr">
        <is>
          <t>到場處理</t>
        </is>
      </c>
      <c r="AC563" s="26" t="inlineStr">
        <is>
          <t>PMQ2+EDC</t>
        </is>
      </c>
      <c r="AD563" s="24" t="inlineStr">
        <is>
          <t>O</t>
        </is>
      </c>
      <c r="AE563" s="24" t="n"/>
      <c r="AF563" s="24" t="n"/>
      <c r="AG563" s="24" t="n"/>
      <c r="AH563" s="24" t="n"/>
      <c r="AI563" s="24" t="n"/>
      <c r="AJ563" s="24" t="n"/>
      <c r="AK563" s="24" t="inlineStr">
        <is>
          <t>O</t>
        </is>
      </c>
      <c r="AL563" s="304">
        <f>DATEVALUE(TEXT(I563, "yyyy/mm/dd"))</f>
        <v/>
      </c>
      <c r="AM563" s="108">
        <f>DATEVALUE(TEXT(X563, "yyyy/mm/dd"))</f>
        <v/>
      </c>
    </row>
    <row r="564" ht="21.6" customHeight="1" s="127">
      <c r="A564" s="21" t="n">
        <v>87</v>
      </c>
      <c r="B564" s="21" t="inlineStr">
        <is>
          <t>服務</t>
        </is>
      </c>
      <c r="C564" s="21" t="n">
        <v>2025052111</v>
      </c>
      <c r="D564" s="21" t="n"/>
      <c r="E564" s="21" t="n"/>
      <c r="F564" s="21" t="n">
        <v>4923</v>
      </c>
      <c r="G564" s="21" t="inlineStr">
        <is>
          <t>蘆洲永平店</t>
        </is>
      </c>
      <c r="H564" s="21" t="inlineStr">
        <is>
          <t>新北市蘆洲區</t>
        </is>
      </c>
      <c r="I564" s="21" t="n"/>
      <c r="J564" s="21" t="n"/>
      <c r="K564" s="21" t="n"/>
      <c r="L564" s="21" t="n"/>
      <c r="M564" s="22" t="n"/>
      <c r="N564" s="21" t="n"/>
      <c r="O564" s="22" t="n"/>
      <c r="P564" s="22" t="n"/>
      <c r="Q564" s="21" t="inlineStr">
        <is>
          <t>THILF04923</t>
        </is>
      </c>
      <c r="R564" s="21" t="inlineStr">
        <is>
          <t>新北一</t>
        </is>
      </c>
      <c r="S564" s="21" t="inlineStr">
        <is>
          <t>吳宗鴻</t>
        </is>
      </c>
      <c r="T564" s="21" t="n">
        <v>1</v>
      </c>
      <c r="U564" s="21" t="inlineStr">
        <is>
          <t>已完工</t>
        </is>
      </c>
      <c r="V564" s="21" t="inlineStr">
        <is>
          <t>2025-05-15 15:04:53</t>
        </is>
      </c>
      <c r="W564" s="21" t="inlineStr">
        <is>
          <t>2025-05-15 14:39:00</t>
        </is>
      </c>
      <c r="X564" s="128" t="n">
        <v>45792.62708333333</v>
      </c>
      <c r="Y564" s="21" t="n"/>
      <c r="Z564" s="21" t="n">
        <v>0.4</v>
      </c>
      <c r="AA564" s="21" t="n"/>
      <c r="AB564" s="21" t="inlineStr">
        <is>
          <t>到場處理</t>
        </is>
      </c>
      <c r="AC564" s="22" t="inlineStr">
        <is>
          <t>PMQ2+EDC</t>
        </is>
      </c>
      <c r="AD564" s="21" t="inlineStr">
        <is>
          <t>O</t>
        </is>
      </c>
      <c r="AE564" s="21" t="n"/>
      <c r="AF564" s="21" t="n"/>
      <c r="AG564" s="21" t="n"/>
      <c r="AH564" s="21" t="n"/>
      <c r="AI564" s="21" t="n"/>
      <c r="AJ564" s="21" t="n"/>
      <c r="AK564" s="21" t="inlineStr">
        <is>
          <t>O</t>
        </is>
      </c>
      <c r="AL564" s="304">
        <f>DATEVALUE(TEXT(I564, "yyyy/mm/dd"))</f>
        <v/>
      </c>
      <c r="AM564" s="108">
        <f>DATEVALUE(TEXT(X564, "yyyy/mm/dd"))</f>
        <v/>
      </c>
    </row>
    <row r="565" ht="21.6" customHeight="1" s="127">
      <c r="A565" s="24" t="n">
        <v>90</v>
      </c>
      <c r="B565" s="24" t="inlineStr">
        <is>
          <t>服務</t>
        </is>
      </c>
      <c r="C565" s="24" t="n">
        <v>2025052216</v>
      </c>
      <c r="D565" s="24" t="n"/>
      <c r="E565" s="24" t="n"/>
      <c r="F565" s="24" t="n">
        <v>5057</v>
      </c>
      <c r="G565" s="24" t="inlineStr">
        <is>
          <t>新莊中港店</t>
        </is>
      </c>
      <c r="H565" s="24" t="inlineStr">
        <is>
          <t>新北市新莊區</t>
        </is>
      </c>
      <c r="I565" s="24" t="n"/>
      <c r="J565" s="24" t="n"/>
      <c r="K565" s="24" t="n"/>
      <c r="L565" s="24" t="n"/>
      <c r="M565" s="25" t="n"/>
      <c r="N565" s="24" t="n"/>
      <c r="O565" s="25" t="n"/>
      <c r="P565" s="25" t="n"/>
      <c r="Q565" s="24" t="inlineStr">
        <is>
          <t>THILF05057</t>
        </is>
      </c>
      <c r="R565" s="24" t="inlineStr">
        <is>
          <t>新北一</t>
        </is>
      </c>
      <c r="S565" s="24" t="inlineStr">
        <is>
          <t>湯家瑋</t>
        </is>
      </c>
      <c r="T565" s="24" t="n">
        <v>1</v>
      </c>
      <c r="U565" s="24" t="inlineStr">
        <is>
          <t>已完工</t>
        </is>
      </c>
      <c r="V565" s="24" t="inlineStr">
        <is>
          <t>2025-05-16 10:04:00</t>
        </is>
      </c>
      <c r="W565" s="24" t="inlineStr">
        <is>
          <t>2025-05-16 09:30:00</t>
        </is>
      </c>
      <c r="X565" s="199" t="n">
        <v>45793.41666666666</v>
      </c>
      <c r="Y565" s="24" t="n"/>
      <c r="Z565" s="24" t="n">
        <v>0.5</v>
      </c>
      <c r="AA565" s="24" t="n"/>
      <c r="AB565" s="24" t="inlineStr">
        <is>
          <t>到場處理</t>
        </is>
      </c>
      <c r="AC565" s="25" t="inlineStr">
        <is>
          <t>PMQ2+EDC</t>
        </is>
      </c>
      <c r="AD565" s="24" t="inlineStr">
        <is>
          <t>O</t>
        </is>
      </c>
      <c r="AE565" s="24" t="n"/>
      <c r="AF565" s="24" t="n"/>
      <c r="AG565" s="24" t="n"/>
      <c r="AH565" s="24" t="n"/>
      <c r="AI565" s="24" t="n"/>
      <c r="AJ565" s="24" t="inlineStr">
        <is>
          <t>O</t>
        </is>
      </c>
      <c r="AK565" s="24" t="inlineStr">
        <is>
          <t>O</t>
        </is>
      </c>
      <c r="AL565" s="304">
        <f>DATEVALUE(TEXT(I565, "yyyy/mm/dd"))</f>
        <v/>
      </c>
      <c r="AM565" s="108">
        <f>DATEVALUE(TEXT(X565, "yyyy/mm/dd"))</f>
        <v/>
      </c>
    </row>
    <row r="566" ht="21.6" customHeight="1" s="127">
      <c r="A566" s="21" t="n">
        <v>91</v>
      </c>
      <c r="B566" s="21" t="inlineStr">
        <is>
          <t>維修</t>
        </is>
      </c>
      <c r="C566" s="21" t="n">
        <v>2025052503</v>
      </c>
      <c r="D566" s="21" t="inlineStr">
        <is>
          <t>E2349114051601</t>
        </is>
      </c>
      <c r="E566" s="21" t="inlineStr">
        <is>
          <t>一般件</t>
        </is>
      </c>
      <c r="F566" s="21" t="n">
        <v>2349</v>
      </c>
      <c r="G566" s="21" t="inlineStr">
        <is>
          <t>三重永福店</t>
        </is>
      </c>
      <c r="H566" s="21" t="inlineStr">
        <is>
          <t>新北市三重區</t>
        </is>
      </c>
      <c r="I566" s="21" t="inlineStr">
        <is>
          <t>2025-05-16 16:24:30</t>
        </is>
      </c>
      <c r="J566" s="21" t="inlineStr">
        <is>
          <t>星期五</t>
        </is>
      </c>
      <c r="K566" s="21" t="inlineStr">
        <is>
          <t>下午</t>
        </is>
      </c>
      <c r="L566" s="21" t="inlineStr">
        <is>
          <t>HL23</t>
        </is>
      </c>
      <c r="M566" s="22" t="inlineStr">
        <is>
          <t>HL-TM主機</t>
        </is>
      </c>
      <c r="N566" s="21" t="n">
        <v>2306</v>
      </c>
      <c r="O566" s="22" t="inlineStr">
        <is>
          <t>無電源反應、無法開機</t>
        </is>
      </c>
      <c r="P566" s="23" t="inlineStr">
        <is>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is>
      </c>
      <c r="Q566" s="21" t="inlineStr">
        <is>
          <t>THILF02349</t>
        </is>
      </c>
      <c r="R566" s="21" t="inlineStr">
        <is>
          <t>新北一</t>
        </is>
      </c>
      <c r="S566" s="21" t="inlineStr">
        <is>
          <t>吳宗鴻</t>
        </is>
      </c>
      <c r="T566" s="21" t="n">
        <v>1</v>
      </c>
      <c r="U566" s="21" t="inlineStr">
        <is>
          <t>已完工</t>
        </is>
      </c>
      <c r="V566" s="21" t="inlineStr">
        <is>
          <t>2025-05-16 16:52:22</t>
        </is>
      </c>
      <c r="W566" s="21" t="inlineStr">
        <is>
          <t>2025-05-19 10:44:00</t>
        </is>
      </c>
      <c r="X566" s="128" t="n">
        <v>45796.46805555555</v>
      </c>
      <c r="Y566" s="21" t="inlineStr">
        <is>
          <t>2025-05-19 20:52:00</t>
        </is>
      </c>
      <c r="Z566" s="21" t="n">
        <v>0.5</v>
      </c>
      <c r="AA566" s="21" t="n"/>
      <c r="AB566" s="21" t="inlineStr">
        <is>
          <t>到場處理</t>
        </is>
      </c>
      <c r="AC566" s="23" t="inlineStr">
        <is>
          <t>電源變壓器鬆脫，插緊後請店員日後觀察狀況</t>
        </is>
      </c>
      <c r="AD566" s="21" t="n"/>
      <c r="AE566" s="21" t="n"/>
      <c r="AF566" s="21" t="n"/>
      <c r="AG566" s="21" t="n"/>
      <c r="AH566" s="21" t="n"/>
      <c r="AI566" s="21" t="n"/>
      <c r="AJ566" s="21" t="n"/>
      <c r="AK566" s="21" t="inlineStr">
        <is>
          <t>O</t>
        </is>
      </c>
      <c r="AL566" s="304">
        <f>DATEVALUE(TEXT(I566, "yyyy/mm/dd"))</f>
        <v/>
      </c>
      <c r="AM566" s="108">
        <f>DATEVALUE(TEXT(X566, "yyyy/mm/dd"))</f>
        <v/>
      </c>
    </row>
    <row r="567" ht="21.6" customHeight="1" s="127">
      <c r="A567" s="24" t="n">
        <v>92</v>
      </c>
      <c r="B567" s="24" t="inlineStr">
        <is>
          <t>服務</t>
        </is>
      </c>
      <c r="C567" s="24" t="n">
        <v>2025052584</v>
      </c>
      <c r="D567" s="24" t="n"/>
      <c r="E567" s="24" t="n"/>
      <c r="F567" s="24" t="n">
        <v>4856</v>
      </c>
      <c r="G567" s="24" t="inlineStr">
        <is>
          <t>新莊小胖店</t>
        </is>
      </c>
      <c r="H567" s="24" t="inlineStr">
        <is>
          <t>新北市新莊區</t>
        </is>
      </c>
      <c r="I567" s="24" t="n"/>
      <c r="J567" s="24" t="n"/>
      <c r="K567" s="24" t="n"/>
      <c r="L567" s="24" t="n"/>
      <c r="M567" s="25" t="n"/>
      <c r="N567" s="24" t="n"/>
      <c r="O567" s="25" t="n"/>
      <c r="P567" s="26" t="n"/>
      <c r="Q567" s="24" t="inlineStr">
        <is>
          <t>THILF04856</t>
        </is>
      </c>
      <c r="R567" s="24" t="inlineStr">
        <is>
          <t>新北一</t>
        </is>
      </c>
      <c r="S567" s="24" t="inlineStr">
        <is>
          <t>湯家瑋</t>
        </is>
      </c>
      <c r="T567" s="24" t="n">
        <v>1</v>
      </c>
      <c r="U567" s="24" t="inlineStr">
        <is>
          <t>已完工</t>
        </is>
      </c>
      <c r="V567" s="24" t="inlineStr">
        <is>
          <t>2025-05-19 13:27:39</t>
        </is>
      </c>
      <c r="W567" s="24" t="inlineStr">
        <is>
          <t>2025-05-19 13:00:00</t>
        </is>
      </c>
      <c r="X567" s="199" t="n">
        <v>45796.55555555555</v>
      </c>
      <c r="Y567" s="24" t="n"/>
      <c r="Z567" s="24" t="n">
        <v>0.3</v>
      </c>
      <c r="AA567" s="24" t="n"/>
      <c r="AB567" s="24" t="inlineStr">
        <is>
          <t>到場處理</t>
        </is>
      </c>
      <c r="AC567" s="26" t="inlineStr">
        <is>
          <t>STAR(補單）</t>
        </is>
      </c>
      <c r="AD567" s="24" t="n"/>
      <c r="AE567" s="24" t="n"/>
      <c r="AF567" s="24" t="n"/>
      <c r="AG567" s="24" t="n"/>
      <c r="AH567" s="24" t="n"/>
      <c r="AI567" s="24" t="n"/>
      <c r="AJ567" s="24" t="inlineStr">
        <is>
          <t>O</t>
        </is>
      </c>
      <c r="AK567" s="24" t="inlineStr">
        <is>
          <t>O</t>
        </is>
      </c>
      <c r="AL567" s="304">
        <f>DATEVALUE(TEXT(I567, "yyyy/mm/dd"))</f>
        <v/>
      </c>
      <c r="AM567" s="108">
        <f>DATEVALUE(TEXT(X567, "yyyy/mm/dd"))</f>
        <v/>
      </c>
    </row>
    <row r="568" ht="21.6" customHeight="1" s="127">
      <c r="A568" s="21" t="n">
        <v>93</v>
      </c>
      <c r="B568" s="21" t="inlineStr">
        <is>
          <t>服務</t>
        </is>
      </c>
      <c r="C568" s="21" t="n">
        <v>2025052587</v>
      </c>
      <c r="D568" s="21" t="n"/>
      <c r="E568" s="21" t="n"/>
      <c r="F568" s="21" t="n">
        <v>3380</v>
      </c>
      <c r="G568" s="21" t="inlineStr">
        <is>
          <t>北縣莊勝店</t>
        </is>
      </c>
      <c r="H568" s="21" t="inlineStr">
        <is>
          <t>新北市新莊區</t>
        </is>
      </c>
      <c r="I568" s="21" t="n"/>
      <c r="J568" s="21" t="n"/>
      <c r="K568" s="21" t="n"/>
      <c r="L568" s="21" t="n"/>
      <c r="M568" s="22" t="n"/>
      <c r="N568" s="21" t="n"/>
      <c r="O568" s="22" t="n"/>
      <c r="P568" s="23" t="n"/>
      <c r="Q568" s="21" t="inlineStr">
        <is>
          <t>THILF03380</t>
        </is>
      </c>
      <c r="R568" s="21" t="inlineStr">
        <is>
          <t>新北一</t>
        </is>
      </c>
      <c r="S568" s="21" t="inlineStr">
        <is>
          <t>湯家瑋</t>
        </is>
      </c>
      <c r="T568" s="21" t="n">
        <v>1</v>
      </c>
      <c r="U568" s="21" t="inlineStr">
        <is>
          <t>已完工</t>
        </is>
      </c>
      <c r="V568" s="21" t="inlineStr">
        <is>
          <t>2025-05-19 13:54:25</t>
        </is>
      </c>
      <c r="W568" s="21" t="inlineStr">
        <is>
          <t>2025-05-19 13:20:00</t>
        </is>
      </c>
      <c r="X568" s="128" t="n">
        <v>45796.57638888889</v>
      </c>
      <c r="Y568" s="21" t="n"/>
      <c r="Z568" s="21" t="n">
        <v>0.5</v>
      </c>
      <c r="AA568" s="21" t="n"/>
      <c r="AB568" s="21" t="inlineStr">
        <is>
          <t>到場處理</t>
        </is>
      </c>
      <c r="AC568" s="23" t="inlineStr">
        <is>
          <t>PMQ2+EDC+STAR</t>
        </is>
      </c>
      <c r="AD568" s="21" t="inlineStr">
        <is>
          <t>O</t>
        </is>
      </c>
      <c r="AE568" s="21" t="n"/>
      <c r="AF568" s="21" t="n"/>
      <c r="AG568" s="21" t="n"/>
      <c r="AH568" s="21" t="n"/>
      <c r="AI568" s="21" t="n"/>
      <c r="AJ568" s="21" t="inlineStr">
        <is>
          <t>O</t>
        </is>
      </c>
      <c r="AK568" s="21" t="inlineStr">
        <is>
          <t>O</t>
        </is>
      </c>
      <c r="AL568" s="304">
        <f>DATEVALUE(TEXT(I568, "yyyy/mm/dd"))</f>
        <v/>
      </c>
      <c r="AM568" s="108">
        <f>DATEVALUE(TEXT(X568, "yyyy/mm/dd"))</f>
        <v/>
      </c>
    </row>
    <row r="569" ht="21.6" customHeight="1" s="127">
      <c r="A569" s="24" t="n">
        <v>94</v>
      </c>
      <c r="B569" s="24" t="inlineStr">
        <is>
          <t>服務</t>
        </is>
      </c>
      <c r="C569" s="24" t="n">
        <v>2025052631</v>
      </c>
      <c r="D569" s="24" t="n"/>
      <c r="E569" s="24" t="n"/>
      <c r="F569" s="24" t="n">
        <v>4167</v>
      </c>
      <c r="G569" s="24" t="inlineStr">
        <is>
          <t>板橋松翠店</t>
        </is>
      </c>
      <c r="H569" s="24" t="inlineStr">
        <is>
          <t>新北市板橋區</t>
        </is>
      </c>
      <c r="I569" s="24" t="n"/>
      <c r="J569" s="24" t="n"/>
      <c r="K569" s="24" t="n"/>
      <c r="L569" s="24" t="n"/>
      <c r="M569" s="25" t="n"/>
      <c r="N569" s="24" t="n"/>
      <c r="O569" s="25" t="n"/>
      <c r="P569" s="25" t="n"/>
      <c r="Q569" s="24" t="inlineStr">
        <is>
          <t>THILF04167</t>
        </is>
      </c>
      <c r="R569" s="24" t="inlineStr">
        <is>
          <t>新北一</t>
        </is>
      </c>
      <c r="S569" s="24" t="inlineStr">
        <is>
          <t>狄澤洋</t>
        </is>
      </c>
      <c r="T569" s="24" t="n">
        <v>1</v>
      </c>
      <c r="U569" s="24" t="inlineStr">
        <is>
          <t>已完工</t>
        </is>
      </c>
      <c r="V569" s="24" t="inlineStr">
        <is>
          <t>2025-05-19 15:55:39</t>
        </is>
      </c>
      <c r="W569" s="24" t="inlineStr">
        <is>
          <t>2025-05-19 15:10:00</t>
        </is>
      </c>
      <c r="X569" s="199" t="n">
        <v>45796.66319444445</v>
      </c>
      <c r="Y569" s="24" t="n"/>
      <c r="Z569" s="24" t="n">
        <v>0.8</v>
      </c>
      <c r="AA569" s="24" t="n"/>
      <c r="AB569" s="24" t="inlineStr">
        <is>
          <t>到場處理</t>
        </is>
      </c>
      <c r="AC569" s="25" t="inlineStr">
        <is>
          <t>PMQ2+EDC+STAR</t>
        </is>
      </c>
      <c r="AD569" s="24" t="inlineStr">
        <is>
          <t>O</t>
        </is>
      </c>
      <c r="AE569" s="24" t="n"/>
      <c r="AF569" s="24" t="n"/>
      <c r="AG569" s="24" t="n"/>
      <c r="AH569" s="24" t="n"/>
      <c r="AI569" s="24" t="n"/>
      <c r="AJ569" s="24" t="inlineStr">
        <is>
          <t>O</t>
        </is>
      </c>
      <c r="AK569" s="24" t="inlineStr">
        <is>
          <t>O</t>
        </is>
      </c>
      <c r="AL569" s="304">
        <f>DATEVALUE(TEXT(I569, "yyyy/mm/dd"))</f>
        <v/>
      </c>
      <c r="AM569" s="108">
        <f>DATEVALUE(TEXT(X569, "yyyy/mm/dd"))</f>
        <v/>
      </c>
    </row>
    <row r="570" ht="21.6" customHeight="1" s="127">
      <c r="A570" s="24" t="n">
        <v>96</v>
      </c>
      <c r="B570" s="24" t="inlineStr">
        <is>
          <t>維修</t>
        </is>
      </c>
      <c r="C570" s="24" t="n">
        <v>2025052699</v>
      </c>
      <c r="D570" s="24" t="inlineStr">
        <is>
          <t>ED390114052001</t>
        </is>
      </c>
      <c r="E570" s="24" t="inlineStr">
        <is>
          <t>一般件</t>
        </is>
      </c>
      <c r="F570" s="24" t="inlineStr">
        <is>
          <t>D390</t>
        </is>
      </c>
      <c r="G570" s="24" t="inlineStr">
        <is>
          <t>三重大有店</t>
        </is>
      </c>
      <c r="H570" s="24" t="inlineStr">
        <is>
          <t>新北市三重區</t>
        </is>
      </c>
      <c r="I570" s="24" t="inlineStr">
        <is>
          <t>2025-05-20 08:18:58</t>
        </is>
      </c>
      <c r="J570" s="24" t="inlineStr">
        <is>
          <t>星期二</t>
        </is>
      </c>
      <c r="K570" s="24" t="inlineStr">
        <is>
          <t>上午</t>
        </is>
      </c>
      <c r="L570" s="24" t="inlineStr">
        <is>
          <t>HL23</t>
        </is>
      </c>
      <c r="M570" s="25" t="inlineStr">
        <is>
          <t>HL-TM主機</t>
        </is>
      </c>
      <c r="N570" s="24" t="n">
        <v>2305</v>
      </c>
      <c r="O570" s="25" t="inlineStr">
        <is>
          <t>抽屜無法正常開關</t>
        </is>
      </c>
      <c r="P570" s="26" t="inlineStr">
        <is>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is>
      </c>
      <c r="Q570" s="24" t="inlineStr">
        <is>
          <t>THILF0D390</t>
        </is>
      </c>
      <c r="R570" s="24" t="inlineStr">
        <is>
          <t>新北一</t>
        </is>
      </c>
      <c r="S570" s="24" t="inlineStr">
        <is>
          <t>吳宗鴻</t>
        </is>
      </c>
      <c r="T570" s="24" t="n">
        <v>1</v>
      </c>
      <c r="U570" s="24" t="inlineStr">
        <is>
          <t>已完工</t>
        </is>
      </c>
      <c r="V570" s="24" t="inlineStr">
        <is>
          <t>2025-05-20 09:41:29</t>
        </is>
      </c>
      <c r="W570" s="24" t="inlineStr">
        <is>
          <t>2025-05-20 10:05:00</t>
        </is>
      </c>
      <c r="X570" s="199" t="n">
        <v>45797.44097222222</v>
      </c>
      <c r="Y570" s="24" t="inlineStr">
        <is>
          <t>2025-05-21 13:41:00</t>
        </is>
      </c>
      <c r="Z570" s="24" t="n">
        <v>0.5</v>
      </c>
      <c r="AA570" s="24" t="n"/>
      <c r="AB570" s="24" t="inlineStr">
        <is>
          <t>到場處理</t>
        </is>
      </c>
      <c r="AC570" s="26" t="inlineStr">
        <is>
          <t>錢櫃裝回後可正常使用</t>
        </is>
      </c>
      <c r="AD570" s="24" t="n"/>
      <c r="AE570" s="24" t="n"/>
      <c r="AF570" s="24" t="n"/>
      <c r="AG570" s="24" t="n"/>
      <c r="AH570" s="24" t="n"/>
      <c r="AI570" s="24" t="n"/>
      <c r="AJ570" s="24" t="n"/>
      <c r="AK570" s="24" t="inlineStr">
        <is>
          <t>O</t>
        </is>
      </c>
      <c r="AL570" s="304">
        <f>DATEVALUE(TEXT(I570, "yyyy/mm/dd"))</f>
        <v/>
      </c>
      <c r="AM570" s="108">
        <f>DATEVALUE(TEXT(X570, "yyyy/mm/dd"))</f>
        <v/>
      </c>
    </row>
    <row r="571" ht="21.6" customHeight="1" s="127">
      <c r="A571" s="21" t="n">
        <v>97</v>
      </c>
      <c r="B571" s="21" t="inlineStr">
        <is>
          <t>維修</t>
        </is>
      </c>
      <c r="C571" s="21" t="n">
        <v>2025052703</v>
      </c>
      <c r="D571" s="21" t="inlineStr">
        <is>
          <t>ED087114052001</t>
        </is>
      </c>
      <c r="E571" s="21" t="inlineStr">
        <is>
          <t>一般件</t>
        </is>
      </c>
      <c r="F571" s="21" t="inlineStr">
        <is>
          <t>D087</t>
        </is>
      </c>
      <c r="G571" s="21" t="inlineStr">
        <is>
          <t>三重中興北</t>
        </is>
      </c>
      <c r="H571" s="21" t="inlineStr">
        <is>
          <t>新北市三重區</t>
        </is>
      </c>
      <c r="I571" s="21" t="inlineStr">
        <is>
          <t>2025-05-20 03:13:38</t>
        </is>
      </c>
      <c r="J571" s="21" t="inlineStr">
        <is>
          <t>星期二</t>
        </is>
      </c>
      <c r="K571" s="21" t="inlineStr">
        <is>
          <t>凌晨</t>
        </is>
      </c>
      <c r="L571" s="21" t="inlineStr">
        <is>
          <t>HL25</t>
        </is>
      </c>
      <c r="M571" s="22" t="inlineStr">
        <is>
          <t>HL-SC螢幕</t>
        </is>
      </c>
      <c r="N571" s="21" t="n">
        <v>2501</v>
      </c>
      <c r="O571" s="22" t="inlineStr">
        <is>
          <t>螢幕畫面閃爍頻繁或無畫面</t>
        </is>
      </c>
      <c r="P571" s="23" t="inlineStr">
        <is>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is>
      </c>
      <c r="Q571" s="21" t="inlineStr">
        <is>
          <t>THILF0D087</t>
        </is>
      </c>
      <c r="R571" s="21" t="inlineStr">
        <is>
          <t>新北一</t>
        </is>
      </c>
      <c r="S571" s="21" t="inlineStr">
        <is>
          <t>吳宗鴻</t>
        </is>
      </c>
      <c r="T571" s="21" t="n">
        <v>1</v>
      </c>
      <c r="U571" s="21" t="inlineStr">
        <is>
          <t>已完工</t>
        </is>
      </c>
      <c r="V571" s="21" t="inlineStr">
        <is>
          <t>2025-05-20 09:49:27</t>
        </is>
      </c>
      <c r="W571" s="21" t="inlineStr">
        <is>
          <t>2025-05-20 15:08:00</t>
        </is>
      </c>
      <c r="X571" s="128" t="n">
        <v>45797.65138888889</v>
      </c>
      <c r="Y571" s="21" t="inlineStr">
        <is>
          <t>2025-05-21 13:49:00</t>
        </is>
      </c>
      <c r="Z571" s="21" t="n">
        <v>0.5</v>
      </c>
      <c r="AA571" s="21" t="n"/>
      <c r="AB571" s="21" t="inlineStr">
        <is>
          <t>到場處理</t>
        </is>
      </c>
      <c r="AC571" s="23" t="inlineStr">
        <is>
          <t>更換螢幕
換下：8133000450
換上：8133003667</t>
        </is>
      </c>
      <c r="AD571" s="21" t="n"/>
      <c r="AE571" s="21" t="n"/>
      <c r="AF571" s="21" t="n"/>
      <c r="AG571" s="21" t="n"/>
      <c r="AH571" s="21" t="n"/>
      <c r="AI571" s="21" t="n"/>
      <c r="AJ571" s="21" t="n"/>
      <c r="AK571" s="21" t="inlineStr">
        <is>
          <t>O</t>
        </is>
      </c>
      <c r="AL571" s="304">
        <f>DATEVALUE(TEXT(I571, "yyyy/mm/dd"))</f>
        <v/>
      </c>
      <c r="AM571" s="108">
        <f>DATEVALUE(TEXT(X571, "yyyy/mm/dd"))</f>
        <v/>
      </c>
    </row>
    <row r="572" ht="21.6" customHeight="1" s="127">
      <c r="A572" s="24" t="n">
        <v>98</v>
      </c>
      <c r="B572" s="24" t="inlineStr">
        <is>
          <t>維修</t>
        </is>
      </c>
      <c r="C572" s="24" t="n">
        <v>2025052717</v>
      </c>
      <c r="D572" s="24" t="inlineStr">
        <is>
          <t>E3380114052001</t>
        </is>
      </c>
      <c r="E572" s="24" t="inlineStr">
        <is>
          <t>一般件</t>
        </is>
      </c>
      <c r="F572" s="24" t="n">
        <v>3380</v>
      </c>
      <c r="G572" s="24" t="inlineStr">
        <is>
          <t>北縣莊勝店</t>
        </is>
      </c>
      <c r="H572" s="24" t="inlineStr">
        <is>
          <t>新北市新莊區</t>
        </is>
      </c>
      <c r="I572" s="24" t="inlineStr">
        <is>
          <t>2025-05-20 10:21:27</t>
        </is>
      </c>
      <c r="J572" s="24" t="inlineStr">
        <is>
          <t>星期二</t>
        </is>
      </c>
      <c r="K572" s="24" t="inlineStr">
        <is>
          <t>上午</t>
        </is>
      </c>
      <c r="L572" s="24" t="inlineStr">
        <is>
          <t>HL58</t>
        </is>
      </c>
      <c r="M572" s="25" t="inlineStr">
        <is>
          <t>HL-LIFE-ET主機</t>
        </is>
      </c>
      <c r="N572" s="24" t="n">
        <v>5802</v>
      </c>
      <c r="O572" s="25" t="inlineStr">
        <is>
          <t>螢幕畫面異常/觸控不良(游標偏移)</t>
        </is>
      </c>
      <c r="P572" s="26" t="inlineStr">
        <is>
          <t>門市反應MMK四代機螢幕左側有一條藍色直條紋；協助門市作遠端重啟後狀況依舊...請台芝到店協助(螢幕上有一條細細藍光.......)</t>
        </is>
      </c>
      <c r="Q572" s="24" t="inlineStr">
        <is>
          <t>THILF03380</t>
        </is>
      </c>
      <c r="R572" s="24" t="inlineStr">
        <is>
          <t>新北一</t>
        </is>
      </c>
      <c r="S572" s="24" t="inlineStr">
        <is>
          <t>湯家瑋</t>
        </is>
      </c>
      <c r="T572" s="24" t="n">
        <v>1</v>
      </c>
      <c r="U572" s="24" t="inlineStr">
        <is>
          <t>已完工</t>
        </is>
      </c>
      <c r="V572" s="24" t="inlineStr">
        <is>
          <t>2025-05-20 10:31:26</t>
        </is>
      </c>
      <c r="W572" s="24" t="inlineStr">
        <is>
          <t>2025-05-20 13:00:00</t>
        </is>
      </c>
      <c r="X572" s="199" t="n">
        <v>45797.58333333334</v>
      </c>
      <c r="Y572" s="24" t="inlineStr">
        <is>
          <t>2025-05-21 14:31:00</t>
        </is>
      </c>
      <c r="Z572" s="24" t="n">
        <v>1</v>
      </c>
      <c r="AA572" s="24" t="n"/>
      <c r="AB572" s="24" t="inlineStr">
        <is>
          <t>到場處理</t>
        </is>
      </c>
      <c r="AC572" s="26" t="inlineStr">
        <is>
          <t>更換mmk螢幕</t>
        </is>
      </c>
      <c r="AD572" s="24" t="n"/>
      <c r="AE572" s="24" t="n"/>
      <c r="AF572" s="24" t="n"/>
      <c r="AG572" s="24" t="n"/>
      <c r="AH572" s="24" t="n"/>
      <c r="AI572" s="24" t="n"/>
      <c r="AJ572" s="24" t="n"/>
      <c r="AK572" s="24" t="inlineStr">
        <is>
          <t>O</t>
        </is>
      </c>
      <c r="AL572" s="304">
        <f>DATEVALUE(TEXT(I572, "yyyy/mm/dd"))</f>
        <v/>
      </c>
      <c r="AM572" s="108">
        <f>DATEVALUE(TEXT(X572, "yyyy/mm/dd"))</f>
        <v/>
      </c>
    </row>
    <row r="573" ht="21.6" customHeight="1" s="127">
      <c r="A573" s="21" t="n">
        <v>99</v>
      </c>
      <c r="B573" s="21" t="inlineStr">
        <is>
          <t>服務</t>
        </is>
      </c>
      <c r="C573" s="21" t="n">
        <v>2025052744</v>
      </c>
      <c r="D573" s="21" t="n"/>
      <c r="E573" s="21" t="n"/>
      <c r="F573" s="21" t="inlineStr">
        <is>
          <t>D767</t>
        </is>
      </c>
      <c r="G573" s="21" t="inlineStr">
        <is>
          <t>板橋寶翠店</t>
        </is>
      </c>
      <c r="H573" s="21" t="inlineStr">
        <is>
          <t>新北市板橋區</t>
        </is>
      </c>
      <c r="I573" s="21" t="n"/>
      <c r="J573" s="21" t="n"/>
      <c r="K573" s="21" t="n"/>
      <c r="L573" s="21" t="n"/>
      <c r="M573" s="22" t="n"/>
      <c r="N573" s="21" t="n"/>
      <c r="O573" s="22" t="n"/>
      <c r="P573" s="23" t="n"/>
      <c r="Q573" s="21" t="inlineStr">
        <is>
          <t>THILF0D767</t>
        </is>
      </c>
      <c r="R573" s="21" t="inlineStr">
        <is>
          <t>新北一</t>
        </is>
      </c>
      <c r="S573" s="21" t="inlineStr">
        <is>
          <t>狄澤洋</t>
        </is>
      </c>
      <c r="T573" s="21" t="n">
        <v>1</v>
      </c>
      <c r="U573" s="21" t="inlineStr">
        <is>
          <t>已完工</t>
        </is>
      </c>
      <c r="V573" s="21" t="inlineStr">
        <is>
          <t>2025-05-20 12:23:53</t>
        </is>
      </c>
      <c r="W573" s="21" t="inlineStr">
        <is>
          <t>2025-05-20 11:40:00</t>
        </is>
      </c>
      <c r="X573" s="128" t="n">
        <v>45797.51041666666</v>
      </c>
      <c r="Y573" s="21" t="n"/>
      <c r="Z573" s="21" t="n">
        <v>0.6</v>
      </c>
      <c r="AA573" s="21" t="n"/>
      <c r="AB573" s="21" t="inlineStr">
        <is>
          <t>到場處理</t>
        </is>
      </c>
      <c r="AC573" s="23" t="inlineStr">
        <is>
          <t>PMQ2+EDC+STAR</t>
        </is>
      </c>
      <c r="AD573" s="21" t="inlineStr">
        <is>
          <t>O</t>
        </is>
      </c>
      <c r="AE573" s="21" t="n"/>
      <c r="AF573" s="21" t="n"/>
      <c r="AG573" s="21" t="n"/>
      <c r="AH573" s="21" t="n"/>
      <c r="AI573" s="21" t="n"/>
      <c r="AJ573" s="21" t="inlineStr">
        <is>
          <t>O</t>
        </is>
      </c>
      <c r="AK573" s="21" t="inlineStr">
        <is>
          <t>O</t>
        </is>
      </c>
      <c r="AL573" s="304">
        <f>DATEVALUE(TEXT(I573, "yyyy/mm/dd"))</f>
        <v/>
      </c>
      <c r="AM573" s="108">
        <f>DATEVALUE(TEXT(X573, "yyyy/mm/dd"))</f>
        <v/>
      </c>
    </row>
    <row r="574" ht="21.6" customHeight="1" s="127">
      <c r="A574" s="24" t="n">
        <v>100</v>
      </c>
      <c r="B574" s="24" t="inlineStr">
        <is>
          <t>服務</t>
        </is>
      </c>
      <c r="C574" s="24" t="n">
        <v>2025052788</v>
      </c>
      <c r="D574" s="24" t="n"/>
      <c r="E574" s="24" t="n"/>
      <c r="F574" s="24" t="n">
        <v>4260</v>
      </c>
      <c r="G574" s="24" t="inlineStr">
        <is>
          <t>三重高中店</t>
        </is>
      </c>
      <c r="H574" s="24" t="inlineStr">
        <is>
          <t>新北市三重區</t>
        </is>
      </c>
      <c r="I574" s="24" t="n"/>
      <c r="J574" s="24" t="n"/>
      <c r="K574" s="24" t="n"/>
      <c r="L574" s="24" t="n"/>
      <c r="M574" s="25" t="n"/>
      <c r="N574" s="24" t="n"/>
      <c r="O574" s="25" t="n"/>
      <c r="P574" s="26" t="n"/>
      <c r="Q574" s="24" t="inlineStr">
        <is>
          <t>THILF04260</t>
        </is>
      </c>
      <c r="R574" s="24" t="inlineStr">
        <is>
          <t>新北一</t>
        </is>
      </c>
      <c r="S574" s="24" t="inlineStr">
        <is>
          <t>吳宗鴻</t>
        </is>
      </c>
      <c r="T574" s="24" t="n">
        <v>1</v>
      </c>
      <c r="U574" s="24" t="inlineStr">
        <is>
          <t>已完工</t>
        </is>
      </c>
      <c r="V574" s="24" t="inlineStr">
        <is>
          <t>2025-05-20 15:03:01</t>
        </is>
      </c>
      <c r="W574" s="24" t="inlineStr">
        <is>
          <t>2025-05-20 14:00:00</t>
        </is>
      </c>
      <c r="X574" s="199" t="n">
        <v>45797.62569444445</v>
      </c>
      <c r="Y574" s="24" t="n"/>
      <c r="Z574" s="24" t="n">
        <v>1</v>
      </c>
      <c r="AA574" s="24" t="n"/>
      <c r="AB574" s="24" t="inlineStr">
        <is>
          <t>到場處理</t>
        </is>
      </c>
      <c r="AC574" s="26" t="inlineStr">
        <is>
          <t>閉店撤機完成</t>
        </is>
      </c>
      <c r="AD574" s="24" t="n"/>
      <c r="AE574" s="24" t="inlineStr">
        <is>
          <t>O</t>
        </is>
      </c>
      <c r="AF574" s="24" t="n"/>
      <c r="AG574" s="24" t="n"/>
      <c r="AH574" s="24" t="n"/>
      <c r="AI574" s="24" t="n"/>
      <c r="AJ574" s="24" t="n"/>
      <c r="AK574" s="24" t="inlineStr">
        <is>
          <t>O</t>
        </is>
      </c>
      <c r="AL574" s="304">
        <f>DATEVALUE(TEXT(I574, "yyyy/mm/dd"))</f>
        <v/>
      </c>
      <c r="AM574" s="108">
        <f>DATEVALUE(TEXT(X574, "yyyy/mm/dd"))</f>
        <v/>
      </c>
    </row>
    <row r="575" ht="21.6" customHeight="1" s="127">
      <c r="A575" s="21" t="n">
        <v>101</v>
      </c>
      <c r="B575" s="21" t="inlineStr">
        <is>
          <t>服務</t>
        </is>
      </c>
      <c r="C575" s="21" t="n">
        <v>2025052820</v>
      </c>
      <c r="D575" s="21" t="n"/>
      <c r="E575" s="21" t="n"/>
      <c r="F575" s="21" t="inlineStr">
        <is>
          <t>D087</t>
        </is>
      </c>
      <c r="G575" s="21" t="inlineStr">
        <is>
          <t>三重中興北</t>
        </is>
      </c>
      <c r="H575" s="21" t="inlineStr">
        <is>
          <t>新北市三重區</t>
        </is>
      </c>
      <c r="I575" s="21" t="n"/>
      <c r="J575" s="21" t="n"/>
      <c r="K575" s="21" t="n"/>
      <c r="L575" s="21" t="n"/>
      <c r="M575" s="22" t="n"/>
      <c r="N575" s="21" t="n"/>
      <c r="O575" s="22" t="n"/>
      <c r="P575" s="22" t="n"/>
      <c r="Q575" s="21" t="inlineStr">
        <is>
          <t>THILF0D087</t>
        </is>
      </c>
      <c r="R575" s="21" t="inlineStr">
        <is>
          <t>新北一</t>
        </is>
      </c>
      <c r="S575" s="21" t="inlineStr">
        <is>
          <t>吳宗鴻</t>
        </is>
      </c>
      <c r="T575" s="21" t="n">
        <v>1</v>
      </c>
      <c r="U575" s="21" t="inlineStr">
        <is>
          <t>已完工</t>
        </is>
      </c>
      <c r="V575" s="21" t="inlineStr">
        <is>
          <t>2025-05-20 16:24:31</t>
        </is>
      </c>
      <c r="W575" s="21" t="inlineStr">
        <is>
          <t>2025-05-20 15:15:00</t>
        </is>
      </c>
      <c r="X575" s="128" t="n">
        <v>45797.68263888889</v>
      </c>
      <c r="Y575" s="21" t="n"/>
      <c r="Z575" s="21" t="n">
        <v>1.1</v>
      </c>
      <c r="AA575" s="21" t="n"/>
      <c r="AB575" s="21" t="inlineStr">
        <is>
          <t>到場處理</t>
        </is>
      </c>
      <c r="AC575" s="22" t="inlineStr">
        <is>
          <t>PMQ2+EDC+STAR</t>
        </is>
      </c>
      <c r="AD575" s="21" t="inlineStr">
        <is>
          <t>O</t>
        </is>
      </c>
      <c r="AE575" s="21" t="n"/>
      <c r="AF575" s="21" t="n"/>
      <c r="AG575" s="21" t="n"/>
      <c r="AH575" s="21" t="n"/>
      <c r="AI575" s="21" t="n"/>
      <c r="AJ575" s="21" t="inlineStr">
        <is>
          <t>O</t>
        </is>
      </c>
      <c r="AK575" s="21" t="inlineStr">
        <is>
          <t>O</t>
        </is>
      </c>
      <c r="AL575" s="304">
        <f>DATEVALUE(TEXT(I575, "yyyy/mm/dd"))</f>
        <v/>
      </c>
      <c r="AM575" s="108">
        <f>DATEVALUE(TEXT(X575, "yyyy/mm/dd"))</f>
        <v/>
      </c>
    </row>
    <row r="576" ht="21.6" customHeight="1" s="127">
      <c r="A576" s="24" t="n">
        <v>104</v>
      </c>
      <c r="B576" s="24" t="inlineStr">
        <is>
          <t>服務</t>
        </is>
      </c>
      <c r="C576" s="24" t="n">
        <v>2025052903</v>
      </c>
      <c r="D576" s="24" t="n"/>
      <c r="E576" s="24" t="n"/>
      <c r="F576" s="24" t="inlineStr">
        <is>
          <t>D620</t>
        </is>
      </c>
      <c r="G576" s="24" t="inlineStr">
        <is>
          <t>北縣三愛三店</t>
        </is>
      </c>
      <c r="H576" s="24" t="inlineStr">
        <is>
          <t>新北市三重區</t>
        </is>
      </c>
      <c r="I576" s="24" t="n"/>
      <c r="J576" s="24" t="n"/>
      <c r="K576" s="24" t="n"/>
      <c r="L576" s="24" t="n"/>
      <c r="M576" s="25" t="n"/>
      <c r="N576" s="24" t="n"/>
      <c r="O576" s="25" t="n"/>
      <c r="P576" s="26" t="n"/>
      <c r="Q576" s="24" t="inlineStr">
        <is>
          <t>THILF0D620</t>
        </is>
      </c>
      <c r="R576" s="24" t="inlineStr">
        <is>
          <t>新北一</t>
        </is>
      </c>
      <c r="S576" s="24" t="inlineStr">
        <is>
          <t>吳宗鴻</t>
        </is>
      </c>
      <c r="T576" s="24" t="n">
        <v>1</v>
      </c>
      <c r="U576" s="24" t="inlineStr">
        <is>
          <t>已完工</t>
        </is>
      </c>
      <c r="V576" s="24" t="inlineStr">
        <is>
          <t>2025-05-21 11:43:27</t>
        </is>
      </c>
      <c r="W576" s="24" t="inlineStr">
        <is>
          <t>2025-05-21 10:50:00</t>
        </is>
      </c>
      <c r="X576" s="199" t="n">
        <v>45798.4875</v>
      </c>
      <c r="Y576" s="24" t="n"/>
      <c r="Z576" s="24" t="n">
        <v>0.9</v>
      </c>
      <c r="AA576" s="24" t="n"/>
      <c r="AB576" s="24" t="n"/>
      <c r="AC576" s="26" t="inlineStr">
        <is>
          <t>STAR</t>
        </is>
      </c>
      <c r="AD576" s="24" t="n"/>
      <c r="AE576" s="24" t="n"/>
      <c r="AF576" s="24" t="n"/>
      <c r="AG576" s="24" t="n"/>
      <c r="AH576" s="24" t="n"/>
      <c r="AI576" s="24" t="n"/>
      <c r="AJ576" s="24" t="inlineStr">
        <is>
          <t>O</t>
        </is>
      </c>
      <c r="AK576" s="24" t="inlineStr">
        <is>
          <t>O</t>
        </is>
      </c>
      <c r="AL576" s="304">
        <f>DATEVALUE(TEXT(I576, "yyyy/mm/dd"))</f>
        <v/>
      </c>
      <c r="AM576" s="108">
        <f>DATEVALUE(TEXT(X576, "yyyy/mm/dd"))</f>
        <v/>
      </c>
    </row>
    <row r="577" ht="21.6" customHeight="1" s="127">
      <c r="A577" s="21" t="n">
        <v>105</v>
      </c>
      <c r="B577" s="21" t="inlineStr">
        <is>
          <t>服務</t>
        </is>
      </c>
      <c r="C577" s="21" t="n">
        <v>2025052919</v>
      </c>
      <c r="D577" s="21" t="n"/>
      <c r="E577" s="21" t="n"/>
      <c r="F577" s="21" t="n">
        <v>4483</v>
      </c>
      <c r="G577" s="21" t="inlineStr">
        <is>
          <t>林口築夢店</t>
        </is>
      </c>
      <c r="H577" s="21" t="inlineStr">
        <is>
          <t>新北市林口區</t>
        </is>
      </c>
      <c r="I577" s="21" t="n"/>
      <c r="J577" s="21" t="n"/>
      <c r="K577" s="21" t="n"/>
      <c r="L577" s="21" t="n"/>
      <c r="M577" s="22" t="n"/>
      <c r="N577" s="21" t="n"/>
      <c r="O577" s="22" t="n"/>
      <c r="P577" s="23" t="n"/>
      <c r="Q577" s="21" t="inlineStr">
        <is>
          <t>THILF04483</t>
        </is>
      </c>
      <c r="R577" s="21" t="inlineStr">
        <is>
          <t>新北一</t>
        </is>
      </c>
      <c r="S577" s="21" t="inlineStr">
        <is>
          <t>湯家瑋</t>
        </is>
      </c>
      <c r="T577" s="21" t="n">
        <v>1</v>
      </c>
      <c r="U577" s="21" t="inlineStr">
        <is>
          <t>已完工</t>
        </is>
      </c>
      <c r="V577" s="21" t="inlineStr">
        <is>
          <t>2025-05-21 12:15:14</t>
        </is>
      </c>
      <c r="W577" s="21" t="inlineStr">
        <is>
          <t>2025-05-21 11:00:00</t>
        </is>
      </c>
      <c r="X577" s="128" t="n">
        <v>45798.5</v>
      </c>
      <c r="Y577" s="21" t="n"/>
      <c r="Z577" s="21" t="n">
        <v>1</v>
      </c>
      <c r="AA577" s="21" t="n"/>
      <c r="AB577" s="21" t="inlineStr">
        <is>
          <t>到場處理</t>
        </is>
      </c>
      <c r="AC577" s="23" t="inlineStr">
        <is>
          <t>PMQ2+EDC+STAR</t>
        </is>
      </c>
      <c r="AD577" s="21" t="inlineStr">
        <is>
          <t>O</t>
        </is>
      </c>
      <c r="AE577" s="21" t="n"/>
      <c r="AF577" s="21" t="n"/>
      <c r="AG577" s="21" t="n"/>
      <c r="AH577" s="21" t="n"/>
      <c r="AI577" s="21" t="n"/>
      <c r="AJ577" s="21" t="inlineStr">
        <is>
          <t>O</t>
        </is>
      </c>
      <c r="AK577" s="21" t="inlineStr">
        <is>
          <t>O</t>
        </is>
      </c>
      <c r="AL577" s="304">
        <f>DATEVALUE(TEXT(I577, "yyyy/mm/dd"))</f>
        <v/>
      </c>
      <c r="AM577" s="108">
        <f>DATEVALUE(TEXT(X577, "yyyy/mm/dd"))</f>
        <v/>
      </c>
    </row>
    <row r="578" ht="21.6" customHeight="1" s="127">
      <c r="A578" s="24" t="n">
        <v>106</v>
      </c>
      <c r="B578" s="24" t="inlineStr">
        <is>
          <t>服務</t>
        </is>
      </c>
      <c r="C578" s="24" t="n">
        <v>2025052948</v>
      </c>
      <c r="D578" s="24" t="n"/>
      <c r="E578" s="24" t="n"/>
      <c r="F578" s="24" t="n">
        <v>4282</v>
      </c>
      <c r="G578" s="24" t="inlineStr">
        <is>
          <t>林口建林店</t>
        </is>
      </c>
      <c r="H578" s="24" t="inlineStr">
        <is>
          <t>新北市林口區</t>
        </is>
      </c>
      <c r="I578" s="24" t="n"/>
      <c r="J578" s="24" t="n"/>
      <c r="K578" s="24" t="n"/>
      <c r="L578" s="24" t="n"/>
      <c r="M578" s="25" t="n"/>
      <c r="N578" s="24" t="n"/>
      <c r="O578" s="25" t="n"/>
      <c r="P578" s="26" t="n"/>
      <c r="Q578" s="24" t="inlineStr">
        <is>
          <t>THILF04282</t>
        </is>
      </c>
      <c r="R578" s="24" t="inlineStr">
        <is>
          <t>新北一</t>
        </is>
      </c>
      <c r="S578" s="24" t="inlineStr">
        <is>
          <t>湯家瑋</t>
        </is>
      </c>
      <c r="T578" s="24" t="n">
        <v>1</v>
      </c>
      <c r="U578" s="24" t="inlineStr">
        <is>
          <t>已完工</t>
        </is>
      </c>
      <c r="V578" s="24" t="inlineStr">
        <is>
          <t>2025-05-21 14:26:49</t>
        </is>
      </c>
      <c r="W578" s="24" t="inlineStr">
        <is>
          <t>2025-05-21 13:00:00</t>
        </is>
      </c>
      <c r="X578" s="199" t="n">
        <v>45798.60416666666</v>
      </c>
      <c r="Y578" s="24" t="n"/>
      <c r="Z578" s="24" t="n">
        <v>1.5</v>
      </c>
      <c r="AA578" s="24" t="n"/>
      <c r="AB578" s="24" t="inlineStr">
        <is>
          <t>到場處理</t>
        </is>
      </c>
      <c r="AC578" s="26" t="inlineStr">
        <is>
          <t>萊爾富通知線路已更新，到店測試仍無法連線，網路線線對錯誤</t>
        </is>
      </c>
      <c r="AD578" s="24" t="n"/>
      <c r="AE578" s="24" t="n"/>
      <c r="AF578" s="24" t="n"/>
      <c r="AG578" s="24" t="n"/>
      <c r="AH578" s="24" t="n"/>
      <c r="AI578" s="24" t="n"/>
      <c r="AJ578" s="24" t="inlineStr">
        <is>
          <t>O</t>
        </is>
      </c>
      <c r="AK578" s="24" t="inlineStr">
        <is>
          <t>O</t>
        </is>
      </c>
      <c r="AL578" s="304">
        <f>DATEVALUE(TEXT(I578, "yyyy/mm/dd"))</f>
        <v/>
      </c>
      <c r="AM578" s="108">
        <f>DATEVALUE(TEXT(X578, "yyyy/mm/dd"))</f>
        <v/>
      </c>
    </row>
    <row r="579" ht="21.6" customHeight="1" s="127">
      <c r="A579" s="21" t="n">
        <v>107</v>
      </c>
      <c r="B579" s="21" t="inlineStr">
        <is>
          <t>服務</t>
        </is>
      </c>
      <c r="C579" s="21" t="n">
        <v>2025052949</v>
      </c>
      <c r="D579" s="21" t="n"/>
      <c r="E579" s="21" t="n"/>
      <c r="F579" s="21" t="inlineStr">
        <is>
          <t>D138</t>
        </is>
      </c>
      <c r="G579" s="21" t="inlineStr">
        <is>
          <t>三重中興北二</t>
        </is>
      </c>
      <c r="H579" s="21" t="inlineStr">
        <is>
          <t>新北市三重區</t>
        </is>
      </c>
      <c r="I579" s="21" t="n"/>
      <c r="J579" s="21" t="n"/>
      <c r="K579" s="21" t="n"/>
      <c r="L579" s="21" t="n"/>
      <c r="M579" s="22" t="n"/>
      <c r="N579" s="21" t="n"/>
      <c r="O579" s="22" t="n"/>
      <c r="P579" s="23" t="n"/>
      <c r="Q579" s="21" t="inlineStr">
        <is>
          <t>THILF0D138</t>
        </is>
      </c>
      <c r="R579" s="21" t="inlineStr">
        <is>
          <t>新北一</t>
        </is>
      </c>
      <c r="S579" s="21" t="inlineStr">
        <is>
          <t>吳宗鴻</t>
        </is>
      </c>
      <c r="T579" s="21" t="n">
        <v>1</v>
      </c>
      <c r="U579" s="21" t="inlineStr">
        <is>
          <t>已完工</t>
        </is>
      </c>
      <c r="V579" s="21" t="inlineStr">
        <is>
          <t>2025-05-21 14:28:52</t>
        </is>
      </c>
      <c r="W579" s="21" t="inlineStr">
        <is>
          <t>2025-05-21 14:00:00</t>
        </is>
      </c>
      <c r="X579" s="128" t="n">
        <v>45798.60416666666</v>
      </c>
      <c r="Y579" s="21" t="n"/>
      <c r="Z579" s="21" t="n">
        <v>0.5</v>
      </c>
      <c r="AA579" s="21" t="n"/>
      <c r="AB579" s="21" t="inlineStr">
        <is>
          <t>到場處理</t>
        </is>
      </c>
      <c r="AC579" s="23" t="inlineStr">
        <is>
          <t>STAR</t>
        </is>
      </c>
      <c r="AD579" s="21" t="n"/>
      <c r="AE579" s="21" t="n"/>
      <c r="AF579" s="21" t="n"/>
      <c r="AG579" s="21" t="n"/>
      <c r="AH579" s="21" t="n"/>
      <c r="AI579" s="21" t="n"/>
      <c r="AJ579" s="21" t="inlineStr">
        <is>
          <t>O</t>
        </is>
      </c>
      <c r="AK579" s="21" t="inlineStr">
        <is>
          <t>O</t>
        </is>
      </c>
      <c r="AL579" s="304">
        <f>DATEVALUE(TEXT(I579, "yyyy/mm/dd"))</f>
        <v/>
      </c>
      <c r="AM579" s="108">
        <f>DATEVALUE(TEXT(X579, "yyyy/mm/dd"))</f>
        <v/>
      </c>
    </row>
    <row r="580" ht="21.6" customHeight="1" s="127">
      <c r="A580" s="24" t="n">
        <v>108</v>
      </c>
      <c r="B580" s="24" t="inlineStr">
        <is>
          <t>服務</t>
        </is>
      </c>
      <c r="C580" s="24" t="n">
        <v>2025052957</v>
      </c>
      <c r="D580" s="24" t="n"/>
      <c r="E580" s="24" t="n"/>
      <c r="F580" s="24" t="n">
        <v>4514</v>
      </c>
      <c r="G580" s="24" t="inlineStr">
        <is>
          <t>林口老師店</t>
        </is>
      </c>
      <c r="H580" s="24" t="inlineStr">
        <is>
          <t>新北市林口區</t>
        </is>
      </c>
      <c r="I580" s="24" t="n"/>
      <c r="J580" s="24" t="n"/>
      <c r="K580" s="24" t="n"/>
      <c r="L580" s="24" t="n"/>
      <c r="M580" s="25" t="n"/>
      <c r="N580" s="24" t="n"/>
      <c r="O580" s="25" t="n"/>
      <c r="P580" s="26" t="n"/>
      <c r="Q580" s="24" t="inlineStr">
        <is>
          <t>THILF04514</t>
        </is>
      </c>
      <c r="R580" s="24" t="inlineStr">
        <is>
          <t>新北一</t>
        </is>
      </c>
      <c r="S580" s="24" t="inlineStr">
        <is>
          <t>湯家瑋</t>
        </is>
      </c>
      <c r="T580" s="24" t="n">
        <v>1</v>
      </c>
      <c r="U580" s="24" t="inlineStr">
        <is>
          <t>已完工</t>
        </is>
      </c>
      <c r="V580" s="24" t="inlineStr">
        <is>
          <t>2025-05-21 14:54:55</t>
        </is>
      </c>
      <c r="W580" s="24" t="inlineStr">
        <is>
          <t>2025-05-21 14:30:00</t>
        </is>
      </c>
      <c r="X580" s="199" t="n">
        <v>45798.61805555555</v>
      </c>
      <c r="Y580" s="24" t="n"/>
      <c r="Z580" s="24" t="n">
        <v>0.3</v>
      </c>
      <c r="AA580" s="24" t="n"/>
      <c r="AB580" s="24" t="inlineStr">
        <is>
          <t>到場處理</t>
        </is>
      </c>
      <c r="AC580" s="26" t="inlineStr">
        <is>
          <t>PMQ2+EDC</t>
        </is>
      </c>
      <c r="AD580" s="24" t="inlineStr">
        <is>
          <t>O</t>
        </is>
      </c>
      <c r="AE580" s="24" t="n"/>
      <c r="AF580" s="24" t="n"/>
      <c r="AG580" s="24" t="n"/>
      <c r="AH580" s="24" t="n"/>
      <c r="AI580" s="24" t="n"/>
      <c r="AJ580" s="24" t="inlineStr">
        <is>
          <t>O</t>
        </is>
      </c>
      <c r="AK580" s="24" t="inlineStr">
        <is>
          <t>O</t>
        </is>
      </c>
      <c r="AL580" s="304">
        <f>DATEVALUE(TEXT(I580, "yyyy/mm/dd"))</f>
        <v/>
      </c>
      <c r="AM580" s="108">
        <f>DATEVALUE(TEXT(X580, "yyyy/mm/dd"))</f>
        <v/>
      </c>
    </row>
    <row r="581" ht="21.6" customHeight="1" s="127">
      <c r="A581" s="21" t="n">
        <v>109</v>
      </c>
      <c r="B581" s="21" t="inlineStr">
        <is>
          <t>服務</t>
        </is>
      </c>
      <c r="C581" s="21" t="n">
        <v>2025052962</v>
      </c>
      <c r="D581" s="21" t="n"/>
      <c r="E581" s="21" t="n"/>
      <c r="F581" s="21" t="n">
        <v>3137</v>
      </c>
      <c r="G581" s="21" t="inlineStr">
        <is>
          <t>北縣黎明店</t>
        </is>
      </c>
      <c r="H581" s="21" t="inlineStr">
        <is>
          <t>新北市泰山區</t>
        </is>
      </c>
      <c r="I581" s="21" t="n"/>
      <c r="J581" s="21" t="n"/>
      <c r="K581" s="21" t="n"/>
      <c r="L581" s="21" t="n"/>
      <c r="M581" s="22" t="n"/>
      <c r="N581" s="21" t="n"/>
      <c r="O581" s="22" t="n"/>
      <c r="P581" s="23" t="n"/>
      <c r="Q581" s="21" t="inlineStr">
        <is>
          <t>THILF03137</t>
        </is>
      </c>
      <c r="R581" s="21" t="inlineStr">
        <is>
          <t>新北一</t>
        </is>
      </c>
      <c r="S581" s="21" t="inlineStr">
        <is>
          <t>湯家瑋</t>
        </is>
      </c>
      <c r="T581" s="21" t="n">
        <v>1</v>
      </c>
      <c r="U581" s="21" t="inlineStr">
        <is>
          <t>已完工</t>
        </is>
      </c>
      <c r="V581" s="21" t="inlineStr">
        <is>
          <t>2025-05-21 15:14:26</t>
        </is>
      </c>
      <c r="W581" s="21" t="inlineStr">
        <is>
          <t>2025-05-21 15:00:00</t>
        </is>
      </c>
      <c r="X581" s="128" t="n">
        <v>45798.63541666666</v>
      </c>
      <c r="Y581" s="21" t="n"/>
      <c r="Z581" s="21" t="n">
        <v>0.3</v>
      </c>
      <c r="AA581" s="21" t="n"/>
      <c r="AB581" s="21" t="inlineStr">
        <is>
          <t>到場處理</t>
        </is>
      </c>
      <c r="AC581" s="23" t="inlineStr">
        <is>
          <t>PMQ2+EDC</t>
        </is>
      </c>
      <c r="AD581" s="21" t="inlineStr">
        <is>
          <t>O</t>
        </is>
      </c>
      <c r="AE581" s="21" t="n"/>
      <c r="AF581" s="21" t="n"/>
      <c r="AG581" s="21" t="n"/>
      <c r="AH581" s="21" t="n"/>
      <c r="AI581" s="21" t="n"/>
      <c r="AJ581" s="21" t="inlineStr">
        <is>
          <t>O</t>
        </is>
      </c>
      <c r="AK581" s="21" t="inlineStr">
        <is>
          <t>O</t>
        </is>
      </c>
      <c r="AL581" s="304">
        <f>DATEVALUE(TEXT(I581, "yyyy/mm/dd"))</f>
        <v/>
      </c>
      <c r="AM581" s="108">
        <f>DATEVALUE(TEXT(X581, "yyyy/mm/dd"))</f>
        <v/>
      </c>
    </row>
    <row r="582" ht="21.6" customHeight="1" s="127">
      <c r="A582" s="24" t="n">
        <v>110</v>
      </c>
      <c r="B582" s="24" t="inlineStr">
        <is>
          <t>服務</t>
        </is>
      </c>
      <c r="C582" s="24" t="n">
        <v>2025052974</v>
      </c>
      <c r="D582" s="24" t="n"/>
      <c r="E582" s="24" t="n"/>
      <c r="F582" s="24" t="n">
        <v>4977</v>
      </c>
      <c r="G582" s="24" t="inlineStr">
        <is>
          <t>三重初戀店</t>
        </is>
      </c>
      <c r="H582" s="24" t="inlineStr">
        <is>
          <t>新北市三重區</t>
        </is>
      </c>
      <c r="I582" s="24" t="n"/>
      <c r="J582" s="24" t="n"/>
      <c r="K582" s="24" t="n"/>
      <c r="L582" s="24" t="n"/>
      <c r="M582" s="25" t="n"/>
      <c r="N582" s="24" t="n"/>
      <c r="O582" s="25" t="n"/>
      <c r="P582" s="26" t="n"/>
      <c r="Q582" s="24" t="inlineStr">
        <is>
          <t>THILF04977</t>
        </is>
      </c>
      <c r="R582" s="24" t="inlineStr">
        <is>
          <t>新北一</t>
        </is>
      </c>
      <c r="S582" s="24" t="inlineStr">
        <is>
          <t>吳宗鴻</t>
        </is>
      </c>
      <c r="T582" s="24" t="n">
        <v>1</v>
      </c>
      <c r="U582" s="24" t="inlineStr">
        <is>
          <t>已完工</t>
        </is>
      </c>
      <c r="V582" s="24" t="inlineStr">
        <is>
          <t>2025-05-21 16:00:14</t>
        </is>
      </c>
      <c r="W582" s="24" t="inlineStr">
        <is>
          <t>2025-05-21 15:30:00</t>
        </is>
      </c>
      <c r="X582" s="199" t="n">
        <v>45798.66597222222</v>
      </c>
      <c r="Y582" s="24" t="n"/>
      <c r="Z582" s="24" t="n">
        <v>0.5</v>
      </c>
      <c r="AA582" s="24" t="n"/>
      <c r="AB582" s="24" t="inlineStr">
        <is>
          <t>到場處理</t>
        </is>
      </c>
      <c r="AC582" s="26" t="inlineStr">
        <is>
          <t>PMQ2+EDC</t>
        </is>
      </c>
      <c r="AD582" s="24" t="inlineStr">
        <is>
          <t>O</t>
        </is>
      </c>
      <c r="AE582" s="24" t="n"/>
      <c r="AF582" s="24" t="n"/>
      <c r="AG582" s="24" t="n"/>
      <c r="AH582" s="24" t="n"/>
      <c r="AI582" s="24" t="n"/>
      <c r="AJ582" s="24" t="n"/>
      <c r="AK582" s="24" t="inlineStr">
        <is>
          <t>O</t>
        </is>
      </c>
      <c r="AL582" s="304">
        <f>DATEVALUE(TEXT(I582, "yyyy/mm/dd"))</f>
        <v/>
      </c>
      <c r="AM582" s="108">
        <f>DATEVALUE(TEXT(X582, "yyyy/mm/dd"))</f>
        <v/>
      </c>
    </row>
    <row r="583" ht="21.6" customHeight="1" s="127">
      <c r="A583" s="21" t="n">
        <v>111</v>
      </c>
      <c r="B583" s="21" t="inlineStr">
        <is>
          <t>服務</t>
        </is>
      </c>
      <c r="C583" s="21" t="n">
        <v>2025052992</v>
      </c>
      <c r="D583" s="21" t="n"/>
      <c r="E583" s="21" t="n"/>
      <c r="F583" s="21" t="n">
        <v>4483</v>
      </c>
      <c r="G583" s="21" t="inlineStr">
        <is>
          <t>林口築夢店</t>
        </is>
      </c>
      <c r="H583" s="21" t="inlineStr">
        <is>
          <t>新北市林口區</t>
        </is>
      </c>
      <c r="I583" s="21" t="n"/>
      <c r="J583" s="21" t="n"/>
      <c r="K583" s="21" t="n"/>
      <c r="L583" s="21" t="n"/>
      <c r="M583" s="22" t="n"/>
      <c r="N583" s="21" t="n"/>
      <c r="O583" s="22" t="n"/>
      <c r="P583" s="23" t="n"/>
      <c r="Q583" s="21" t="inlineStr">
        <is>
          <t>THILF04483</t>
        </is>
      </c>
      <c r="R583" s="21" t="inlineStr">
        <is>
          <t>新北一</t>
        </is>
      </c>
      <c r="S583" s="21" t="inlineStr">
        <is>
          <t>湯家瑋</t>
        </is>
      </c>
      <c r="T583" s="21" t="n">
        <v>1</v>
      </c>
      <c r="U583" s="21" t="inlineStr">
        <is>
          <t>已完工</t>
        </is>
      </c>
      <c r="V583" s="21" t="inlineStr">
        <is>
          <t>2025-05-21 16:55:27</t>
        </is>
      </c>
      <c r="W583" s="21" t="inlineStr">
        <is>
          <t>2025-05-21 16:39:00</t>
        </is>
      </c>
      <c r="X583" s="128" t="n">
        <v>45798.70416666667</v>
      </c>
      <c r="Y583" s="21" t="n"/>
      <c r="Z583" s="21" t="n">
        <v>0.3</v>
      </c>
      <c r="AA583" s="21" t="n"/>
      <c r="AB583" s="21" t="inlineStr">
        <is>
          <t>到場處理</t>
        </is>
      </c>
      <c r="AC583" s="23" t="inlineStr">
        <is>
          <t>補交易作廢發票照片</t>
        </is>
      </c>
      <c r="AD583" s="21" t="inlineStr">
        <is>
          <t>O</t>
        </is>
      </c>
      <c r="AE583" s="21" t="n"/>
      <c r="AF583" s="21" t="n"/>
      <c r="AG583" s="21" t="n"/>
      <c r="AH583" s="21" t="n"/>
      <c r="AI583" s="21" t="n"/>
      <c r="AJ583" s="21" t="inlineStr">
        <is>
          <t>O</t>
        </is>
      </c>
      <c r="AK583" s="21" t="inlineStr">
        <is>
          <t>O</t>
        </is>
      </c>
      <c r="AL583" s="304">
        <f>DATEVALUE(TEXT(I583, "yyyy/mm/dd"))</f>
        <v/>
      </c>
      <c r="AM583" s="108">
        <f>DATEVALUE(TEXT(X583, "yyyy/mm/dd"))</f>
        <v/>
      </c>
    </row>
    <row r="584" ht="21.6" customHeight="1" s="127">
      <c r="A584" s="24" t="n">
        <v>112</v>
      </c>
      <c r="B584" s="24" t="inlineStr">
        <is>
          <t>服務</t>
        </is>
      </c>
      <c r="C584" s="24" t="n">
        <v>2025053058</v>
      </c>
      <c r="D584" s="24" t="n"/>
      <c r="E584" s="24" t="n"/>
      <c r="F584" s="24" t="n">
        <v>4282</v>
      </c>
      <c r="G584" s="24" t="inlineStr">
        <is>
          <t>林口建林店</t>
        </is>
      </c>
      <c r="H584" s="24" t="inlineStr">
        <is>
          <t>新北市林口區</t>
        </is>
      </c>
      <c r="I584" s="24" t="n"/>
      <c r="J584" s="24" t="n"/>
      <c r="K584" s="24" t="n"/>
      <c r="L584" s="24" t="n"/>
      <c r="M584" s="25" t="n"/>
      <c r="N584" s="24" t="n"/>
      <c r="O584" s="25" t="n"/>
      <c r="P584" s="26" t="n"/>
      <c r="Q584" s="24" t="inlineStr">
        <is>
          <t>THILF04282</t>
        </is>
      </c>
      <c r="R584" s="24" t="inlineStr">
        <is>
          <t>新北一</t>
        </is>
      </c>
      <c r="S584" s="24" t="inlineStr">
        <is>
          <t>湯家瑋</t>
        </is>
      </c>
      <c r="T584" s="24" t="n">
        <v>1</v>
      </c>
      <c r="U584" s="24" t="inlineStr">
        <is>
          <t>已完工</t>
        </is>
      </c>
      <c r="V584" s="24" t="inlineStr">
        <is>
          <t>2025-05-22 11:53:18</t>
        </is>
      </c>
      <c r="W584" s="24" t="inlineStr">
        <is>
          <t>2025-05-22 11:00:00</t>
        </is>
      </c>
      <c r="X584" s="199" t="n">
        <v>45799.49305555555</v>
      </c>
      <c r="Y584" s="24" t="n"/>
      <c r="Z584" s="24" t="n">
        <v>0.8</v>
      </c>
      <c r="AA584" s="24" t="n"/>
      <c r="AB584" s="24" t="inlineStr">
        <is>
          <t>到場處理</t>
        </is>
      </c>
      <c r="AC584" s="26" t="inlineStr">
        <is>
          <t>萊爾富通知線路已更新，到店網路線孔插錯，重插網路線 測試正常</t>
        </is>
      </c>
      <c r="AD584" s="24" t="n"/>
      <c r="AE584" s="24" t="n"/>
      <c r="AF584" s="24" t="n"/>
      <c r="AG584" s="24" t="n"/>
      <c r="AH584" s="24" t="n"/>
      <c r="AI584" s="24" t="n"/>
      <c r="AJ584" s="24" t="inlineStr">
        <is>
          <t>O</t>
        </is>
      </c>
      <c r="AK584" s="24" t="inlineStr">
        <is>
          <t>O</t>
        </is>
      </c>
      <c r="AL584" s="304">
        <f>DATEVALUE(TEXT(I584, "yyyy/mm/dd"))</f>
        <v/>
      </c>
      <c r="AM584" s="108">
        <f>DATEVALUE(TEXT(X584, "yyyy/mm/dd"))</f>
        <v/>
      </c>
    </row>
    <row r="585" ht="21.6" customHeight="1" s="127">
      <c r="A585" s="21" t="n">
        <v>113</v>
      </c>
      <c r="B585" s="21" t="inlineStr">
        <is>
          <t>維修</t>
        </is>
      </c>
      <c r="C585" s="21" t="n">
        <v>2025053124</v>
      </c>
      <c r="D585" s="21" t="inlineStr">
        <is>
          <t>15352114052201</t>
        </is>
      </c>
      <c r="E585" s="21" t="inlineStr">
        <is>
          <t>一般件</t>
        </is>
      </c>
      <c r="F585" s="21" t="n">
        <v>5352</v>
      </c>
      <c r="G585" s="21" t="inlineStr">
        <is>
          <t>三重重陽店</t>
        </is>
      </c>
      <c r="H585" s="21" t="inlineStr">
        <is>
          <t>新北市三重區</t>
        </is>
      </c>
      <c r="I585" s="21" t="inlineStr">
        <is>
          <t>2025-05-22 15:48:15</t>
        </is>
      </c>
      <c r="J585" s="21" t="inlineStr">
        <is>
          <t>星期四</t>
        </is>
      </c>
      <c r="K585" s="21" t="inlineStr">
        <is>
          <t>下午</t>
        </is>
      </c>
      <c r="L585" s="21" t="inlineStr">
        <is>
          <t>HLD3</t>
        </is>
      </c>
      <c r="M585" s="22" t="inlineStr">
        <is>
          <t>HL-熱感發票機</t>
        </is>
      </c>
      <c r="N585" s="21" t="inlineStr">
        <is>
          <t>D305</t>
        </is>
      </c>
      <c r="O585" s="22" t="inlineStr">
        <is>
          <t>無電源反應、無法開機</t>
        </is>
      </c>
      <c r="P585" s="22" t="inlineStr">
        <is>
          <t>門市反應tm1發票機(bsc-10)更換完新紙捲後無電源反應，已有重按開機健重拔後方線路仍異常....須請台芝到店協助</t>
        </is>
      </c>
      <c r="Q585" s="21" t="inlineStr">
        <is>
          <t>THILF05352</t>
        </is>
      </c>
      <c r="R585" s="21" t="inlineStr">
        <is>
          <t>新北一</t>
        </is>
      </c>
      <c r="S585" s="21" t="inlineStr">
        <is>
          <t>吳宗鴻</t>
        </is>
      </c>
      <c r="T585" s="21" t="n">
        <v>1</v>
      </c>
      <c r="U585" s="21" t="inlineStr">
        <is>
          <t>已完工</t>
        </is>
      </c>
      <c r="V585" s="21" t="inlineStr">
        <is>
          <t>2025-05-22 15:50:29</t>
        </is>
      </c>
      <c r="W585" s="21" t="inlineStr">
        <is>
          <t>2025-05-22 15:46:00</t>
        </is>
      </c>
      <c r="X585" s="128" t="n">
        <v>45799.67777777778</v>
      </c>
      <c r="Y585" s="21" t="inlineStr">
        <is>
          <t>2025-05-23 19:50:00</t>
        </is>
      </c>
      <c r="Z585" s="21" t="n">
        <v>0.5</v>
      </c>
      <c r="AA585" s="21" t="n"/>
      <c r="AB585" s="21" t="inlineStr">
        <is>
          <t>取消叫修</t>
        </is>
      </c>
      <c r="AC585" s="22" t="inlineStr">
        <is>
          <t>取消報修</t>
        </is>
      </c>
      <c r="AD585" s="21" t="n"/>
      <c r="AE585" s="21" t="n"/>
      <c r="AF585" s="21" t="n"/>
      <c r="AG585" s="21" t="n"/>
      <c r="AH585" s="21" t="n"/>
      <c r="AI585" s="21" t="n"/>
      <c r="AJ585" s="21" t="n"/>
      <c r="AK585" s="21" t="inlineStr">
        <is>
          <t>O</t>
        </is>
      </c>
      <c r="AL585" s="304">
        <f>DATEVALUE(TEXT(I585, "yyyy/mm/dd"))</f>
        <v/>
      </c>
      <c r="AM585" s="108">
        <f>DATEVALUE(TEXT(X585, "yyyy/mm/dd"))</f>
        <v/>
      </c>
    </row>
    <row r="586" ht="21.6" customHeight="1" s="127">
      <c r="A586" s="21" t="n">
        <v>115</v>
      </c>
      <c r="B586" s="21" t="inlineStr">
        <is>
          <t>服務</t>
        </is>
      </c>
      <c r="C586" s="21" t="n">
        <v>2025053201</v>
      </c>
      <c r="D586" s="21" t="n"/>
      <c r="E586" s="21" t="n"/>
      <c r="F586" s="21" t="n">
        <v>3890</v>
      </c>
      <c r="G586" s="21" t="inlineStr">
        <is>
          <t>三重美堤店</t>
        </is>
      </c>
      <c r="H586" s="21" t="inlineStr">
        <is>
          <t>新北市三重區</t>
        </is>
      </c>
      <c r="I586" s="21" t="n"/>
      <c r="J586" s="21" t="n"/>
      <c r="K586" s="21" t="n"/>
      <c r="L586" s="21" t="n"/>
      <c r="M586" s="22" t="n"/>
      <c r="N586" s="21" t="n"/>
      <c r="O586" s="22" t="n"/>
      <c r="P586" s="23" t="n"/>
      <c r="Q586" s="21" t="inlineStr">
        <is>
          <t>THILF03890</t>
        </is>
      </c>
      <c r="R586" s="21" t="inlineStr">
        <is>
          <t>新北一</t>
        </is>
      </c>
      <c r="S586" s="21" t="inlineStr">
        <is>
          <t>吳宗鴻</t>
        </is>
      </c>
      <c r="T586" s="21" t="n">
        <v>1</v>
      </c>
      <c r="U586" s="21" t="inlineStr">
        <is>
          <t>已完工</t>
        </is>
      </c>
      <c r="V586" s="21" t="inlineStr">
        <is>
          <t>2025-05-23 11:53:36</t>
        </is>
      </c>
      <c r="W586" s="21" t="inlineStr">
        <is>
          <t>2025-05-23 10:30:00</t>
        </is>
      </c>
      <c r="X586" s="128" t="n">
        <v>45800.49444444444</v>
      </c>
      <c r="Y586" s="21" t="n"/>
      <c r="Z586" s="21" t="n">
        <v>1.4</v>
      </c>
      <c r="AA586" s="21" t="n"/>
      <c r="AB586" s="21" t="inlineStr">
        <is>
          <t>到場處理</t>
        </is>
      </c>
      <c r="AC586" s="23" t="inlineStr">
        <is>
          <t>PMQ2+EDC+STAR</t>
        </is>
      </c>
      <c r="AD586" s="21" t="inlineStr">
        <is>
          <t>O</t>
        </is>
      </c>
      <c r="AE586" s="21" t="n"/>
      <c r="AF586" s="21" t="n"/>
      <c r="AG586" s="21" t="n"/>
      <c r="AH586" s="21" t="n"/>
      <c r="AI586" s="21" t="n"/>
      <c r="AJ586" s="21" t="inlineStr">
        <is>
          <t>O</t>
        </is>
      </c>
      <c r="AK586" s="21" t="inlineStr">
        <is>
          <t>O</t>
        </is>
      </c>
      <c r="AL586" s="304">
        <f>DATEVALUE(TEXT(I586, "yyyy/mm/dd"))</f>
        <v/>
      </c>
      <c r="AM586" s="108">
        <f>DATEVALUE(TEXT(X586, "yyyy/mm/dd"))</f>
        <v/>
      </c>
    </row>
    <row r="587" ht="21.6" customHeight="1" s="127">
      <c r="A587" s="24" t="n">
        <v>116</v>
      </c>
      <c r="B587" s="24" t="inlineStr">
        <is>
          <t>服務</t>
        </is>
      </c>
      <c r="C587" s="24" t="n">
        <v>2025053236</v>
      </c>
      <c r="D587" s="24" t="n"/>
      <c r="E587" s="24" t="n"/>
      <c r="F587" s="24" t="n">
        <v>4388</v>
      </c>
      <c r="G587" s="24" t="inlineStr">
        <is>
          <t>三重薔薇店</t>
        </is>
      </c>
      <c r="H587" s="24" t="inlineStr">
        <is>
          <t>新北市三重區</t>
        </is>
      </c>
      <c r="I587" s="24" t="n"/>
      <c r="J587" s="24" t="n"/>
      <c r="K587" s="24" t="n"/>
      <c r="L587" s="24" t="n"/>
      <c r="M587" s="25" t="n"/>
      <c r="N587" s="24" t="n"/>
      <c r="O587" s="25" t="n"/>
      <c r="P587" s="25" t="n"/>
      <c r="Q587" s="24" t="inlineStr">
        <is>
          <t>THILF04388</t>
        </is>
      </c>
      <c r="R587" s="24" t="inlineStr">
        <is>
          <t>新北一</t>
        </is>
      </c>
      <c r="S587" s="24" t="inlineStr">
        <is>
          <t>吳宗鴻</t>
        </is>
      </c>
      <c r="T587" s="24" t="n">
        <v>1</v>
      </c>
      <c r="U587" s="24" t="inlineStr">
        <is>
          <t>已完工</t>
        </is>
      </c>
      <c r="V587" s="24" t="inlineStr">
        <is>
          <t>2025-05-23 16:07:00</t>
        </is>
      </c>
      <c r="W587" s="24" t="inlineStr">
        <is>
          <t>2025-05-23 15:00:00</t>
        </is>
      </c>
      <c r="X587" s="199" t="n">
        <v>45800.67083333333</v>
      </c>
      <c r="Y587" s="24" t="n"/>
      <c r="Z587" s="24" t="n">
        <v>1.1</v>
      </c>
      <c r="AA587" s="24" t="n"/>
      <c r="AB587" s="24" t="inlineStr">
        <is>
          <t>到場處理</t>
        </is>
      </c>
      <c r="AC587" s="25" t="inlineStr">
        <is>
          <t>PMQ2+EDC+STAR</t>
        </is>
      </c>
      <c r="AD587" s="24" t="inlineStr">
        <is>
          <t>O</t>
        </is>
      </c>
      <c r="AE587" s="24" t="n"/>
      <c r="AF587" s="24" t="n"/>
      <c r="AG587" s="24" t="n"/>
      <c r="AH587" s="24" t="n"/>
      <c r="AI587" s="24" t="n"/>
      <c r="AJ587" s="24" t="inlineStr">
        <is>
          <t>O</t>
        </is>
      </c>
      <c r="AK587" s="24" t="inlineStr">
        <is>
          <t>O</t>
        </is>
      </c>
      <c r="AL587" s="304">
        <f>DATEVALUE(TEXT(I587, "yyyy/mm/dd"))</f>
        <v/>
      </c>
      <c r="AM587" s="108">
        <f>DATEVALUE(TEXT(X587, "yyyy/mm/dd"))</f>
        <v/>
      </c>
    </row>
    <row r="588" ht="21.6" customHeight="1" s="127">
      <c r="A588" s="21" t="n">
        <v>117</v>
      </c>
      <c r="B588" s="21" t="inlineStr">
        <is>
          <t>維修</t>
        </is>
      </c>
      <c r="C588" s="21" t="n">
        <v>2025053253</v>
      </c>
      <c r="D588" s="21" t="inlineStr">
        <is>
          <t>12259114052401</t>
        </is>
      </c>
      <c r="E588" s="21" t="inlineStr">
        <is>
          <t>急修件</t>
        </is>
      </c>
      <c r="F588" s="21" t="n">
        <v>2259</v>
      </c>
      <c r="G588" s="21" t="inlineStr">
        <is>
          <t>三重興華店</t>
        </is>
      </c>
      <c r="H588" s="21" t="inlineStr">
        <is>
          <t>新北市三重區</t>
        </is>
      </c>
      <c r="I588" s="21" t="inlineStr">
        <is>
          <t>2025-05-24 09:12:19</t>
        </is>
      </c>
      <c r="J588" s="21" t="inlineStr">
        <is>
          <t>星期六</t>
        </is>
      </c>
      <c r="K588" s="21" t="inlineStr">
        <is>
          <t>上午</t>
        </is>
      </c>
      <c r="L588" s="21" t="inlineStr">
        <is>
          <t>HL24</t>
        </is>
      </c>
      <c r="M588" s="22" t="inlineStr">
        <is>
          <t>HL-SC主機</t>
        </is>
      </c>
      <c r="N588" s="21" t="n">
        <v>2405</v>
      </c>
      <c r="O588" s="22" t="inlineStr">
        <is>
          <t>檔案損毀(更換硬碟)</t>
        </is>
      </c>
      <c r="P588" s="23" t="inlineStr">
        <is>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is>
      </c>
      <c r="Q588" s="21" t="inlineStr">
        <is>
          <t>THILF02259</t>
        </is>
      </c>
      <c r="R588" s="21" t="inlineStr">
        <is>
          <t>新北一</t>
        </is>
      </c>
      <c r="S588" s="21" t="inlineStr">
        <is>
          <t>湯家瑋</t>
        </is>
      </c>
      <c r="T588" s="21" t="n">
        <v>1</v>
      </c>
      <c r="U588" s="21" t="inlineStr">
        <is>
          <t>已完工</t>
        </is>
      </c>
      <c r="V588" s="21" t="inlineStr">
        <is>
          <t>2025-05-24 09:22:34</t>
        </is>
      </c>
      <c r="W588" s="21" t="inlineStr">
        <is>
          <t>2025-05-24 12:30:00</t>
        </is>
      </c>
      <c r="X588" s="128" t="n">
        <v>45801.60069444445</v>
      </c>
      <c r="Y588" s="21" t="inlineStr">
        <is>
          <t>2025-05-24 15:22:00</t>
        </is>
      </c>
      <c r="Z588" s="21" t="n">
        <v>1.9</v>
      </c>
      <c r="AA588" s="21" t="n"/>
      <c r="AB588" s="21" t="inlineStr">
        <is>
          <t>到場處理</t>
        </is>
      </c>
      <c r="AC588" s="23" t="inlineStr">
        <is>
          <t>更換第二顆硬碟不備份還原
並告知楊小姐更換硬碟應注意事項
SC = 20250408
SC_Slave = 20250408</t>
        </is>
      </c>
      <c r="AD588" s="21" t="n"/>
      <c r="AE588" s="21" t="n"/>
      <c r="AF588" s="21" t="n"/>
      <c r="AG588" s="21" t="n"/>
      <c r="AH588" s="21" t="n"/>
      <c r="AI588" s="21" t="n"/>
      <c r="AJ588" s="21" t="n"/>
      <c r="AK588" s="21" t="inlineStr">
        <is>
          <t>O</t>
        </is>
      </c>
      <c r="AL588" s="304">
        <f>DATEVALUE(TEXT(I588, "yyyy/mm/dd"))</f>
        <v/>
      </c>
      <c r="AM588" s="108">
        <f>DATEVALUE(TEXT(X588, "yyyy/mm/dd"))</f>
        <v/>
      </c>
    </row>
    <row r="589" ht="21.6" customHeight="1" s="127">
      <c r="A589" s="24" t="n">
        <v>118</v>
      </c>
      <c r="B589" s="24" t="inlineStr">
        <is>
          <t>維修</t>
        </is>
      </c>
      <c r="C589" s="24" t="n">
        <v>2025053255</v>
      </c>
      <c r="D589" s="24" t="inlineStr">
        <is>
          <t>15080114052401</t>
        </is>
      </c>
      <c r="E589" s="24" t="inlineStr">
        <is>
          <t>一般件</t>
        </is>
      </c>
      <c r="F589" s="24" t="n">
        <v>5080</v>
      </c>
      <c r="G589" s="24" t="inlineStr">
        <is>
          <t>三芝楓愛林</t>
        </is>
      </c>
      <c r="H589" s="24" t="inlineStr">
        <is>
          <t>新北市三芝區</t>
        </is>
      </c>
      <c r="I589" s="24" t="inlineStr">
        <is>
          <t>2025-05-24 11:01:10</t>
        </is>
      </c>
      <c r="J589" s="24" t="inlineStr">
        <is>
          <t>星期六</t>
        </is>
      </c>
      <c r="K589" s="24" t="inlineStr">
        <is>
          <t>上午</t>
        </is>
      </c>
      <c r="L589" s="24" t="inlineStr">
        <is>
          <t>HL58</t>
        </is>
      </c>
      <c r="M589" s="25" t="inlineStr">
        <is>
          <t>HL-LIFE-ET主機</t>
        </is>
      </c>
      <c r="N589" s="24" t="n">
        <v>5804</v>
      </c>
      <c r="O589" s="25" t="inlineStr">
        <is>
          <t>無法連線</t>
        </is>
      </c>
      <c r="P589" s="26" t="inlineStr">
        <is>
          <t>門市反應跳電後MMK 四代機顯示尚未連線到網路，無跳出偵測網路小視窗，已關機休息再開機仍異常，ping60不通...請台芝到店協助</t>
        </is>
      </c>
      <c r="Q589" s="24" t="inlineStr">
        <is>
          <t>THILF05080</t>
        </is>
      </c>
      <c r="R589" s="24" t="inlineStr">
        <is>
          <t>新北一</t>
        </is>
      </c>
      <c r="S589" s="24" t="inlineStr">
        <is>
          <t>吳宗鴻</t>
        </is>
      </c>
      <c r="T589" s="24" t="n">
        <v>1</v>
      </c>
      <c r="U589" s="24" t="inlineStr">
        <is>
          <t>已完工</t>
        </is>
      </c>
      <c r="V589" s="24" t="inlineStr">
        <is>
          <t>2025-05-24 11:02:44</t>
        </is>
      </c>
      <c r="W589" s="24" t="inlineStr">
        <is>
          <t>2025-05-26 10:46:00</t>
        </is>
      </c>
      <c r="X589" s="199" t="n">
        <v>45803.46944444445</v>
      </c>
      <c r="Y589" s="24" t="inlineStr">
        <is>
          <t>2025-05-27 13:00:00</t>
        </is>
      </c>
      <c r="Z589" s="24" t="n">
        <v>0.5</v>
      </c>
      <c r="AA589" s="24" t="n"/>
      <c r="AB589" s="24" t="inlineStr">
        <is>
          <t>到場處理</t>
        </is>
      </c>
      <c r="AC589" s="26" t="inlineStr">
        <is>
          <t>重新開機後連上網路測試正常</t>
        </is>
      </c>
      <c r="AD589" s="24" t="n"/>
      <c r="AE589" s="24" t="n"/>
      <c r="AF589" s="24" t="n"/>
      <c r="AG589" s="24" t="n"/>
      <c r="AH589" s="24" t="n"/>
      <c r="AI589" s="24" t="n"/>
      <c r="AJ589" s="24" t="n"/>
      <c r="AK589" s="24" t="inlineStr">
        <is>
          <t>O</t>
        </is>
      </c>
      <c r="AL589" s="304">
        <f>DATEVALUE(TEXT(I589, "yyyy/mm/dd"))</f>
        <v/>
      </c>
      <c r="AM589" s="108">
        <f>DATEVALUE(TEXT(X589, "yyyy/mm/dd"))</f>
        <v/>
      </c>
    </row>
    <row r="590" ht="21.6" customHeight="1" s="127">
      <c r="A590" s="21" t="n">
        <v>119</v>
      </c>
      <c r="B590" s="21" t="inlineStr">
        <is>
          <t>服務</t>
        </is>
      </c>
      <c r="C590" s="21" t="n">
        <v>2025053298</v>
      </c>
      <c r="D590" s="21" t="n"/>
      <c r="E590" s="21" t="n"/>
      <c r="F590" s="21" t="n">
        <v>4341</v>
      </c>
      <c r="G590" s="21" t="inlineStr">
        <is>
          <t>新莊莊美店</t>
        </is>
      </c>
      <c r="H590" s="21" t="inlineStr">
        <is>
          <t>新北市新莊區</t>
        </is>
      </c>
      <c r="I590" s="21" t="n"/>
      <c r="J590" s="21" t="n"/>
      <c r="K590" s="21" t="n"/>
      <c r="L590" s="21" t="n"/>
      <c r="M590" s="22" t="n"/>
      <c r="N590" s="21" t="n"/>
      <c r="O590" s="22" t="n"/>
      <c r="P590" s="23" t="n"/>
      <c r="Q590" s="21" t="inlineStr">
        <is>
          <t>THILF04341</t>
        </is>
      </c>
      <c r="R590" s="21" t="inlineStr">
        <is>
          <t>新北一</t>
        </is>
      </c>
      <c r="S590" s="21" t="inlineStr">
        <is>
          <t>湯家瑋</t>
        </is>
      </c>
      <c r="T590" s="21" t="n">
        <v>1</v>
      </c>
      <c r="U590" s="21" t="inlineStr">
        <is>
          <t>已完工</t>
        </is>
      </c>
      <c r="V590" s="21" t="inlineStr">
        <is>
          <t>2025-05-26 11:53:31</t>
        </is>
      </c>
      <c r="W590" s="21" t="inlineStr">
        <is>
          <t>2025-05-26 11:00:00</t>
        </is>
      </c>
      <c r="X590" s="128" t="n">
        <v>45803.5</v>
      </c>
      <c r="Y590" s="21" t="n"/>
      <c r="Z590" s="21" t="n">
        <v>1</v>
      </c>
      <c r="AA590" s="21" t="n"/>
      <c r="AB590" s="21" t="inlineStr">
        <is>
          <t>到場處理</t>
        </is>
      </c>
      <c r="AC590" s="23" t="inlineStr">
        <is>
          <t>PMQ2+EDC+STAR</t>
        </is>
      </c>
      <c r="AD590" s="21" t="inlineStr">
        <is>
          <t>O</t>
        </is>
      </c>
      <c r="AE590" s="21" t="n"/>
      <c r="AF590" s="21" t="n"/>
      <c r="AG590" s="21" t="n"/>
      <c r="AH590" s="21" t="n"/>
      <c r="AI590" s="21" t="n"/>
      <c r="AJ590" s="21" t="inlineStr">
        <is>
          <t>O</t>
        </is>
      </c>
      <c r="AK590" s="21" t="inlineStr">
        <is>
          <t>O</t>
        </is>
      </c>
      <c r="AL590" s="304">
        <f>DATEVALUE(TEXT(I590, "yyyy/mm/dd"))</f>
        <v/>
      </c>
      <c r="AM590" s="108">
        <f>DATEVALUE(TEXT(X590, "yyyy/mm/dd"))</f>
        <v/>
      </c>
    </row>
    <row r="591" ht="21.6" customHeight="1" s="127">
      <c r="A591" s="24" t="n">
        <v>120</v>
      </c>
      <c r="B591" s="24" t="inlineStr">
        <is>
          <t>服務</t>
        </is>
      </c>
      <c r="C591" s="24" t="n">
        <v>2025053303</v>
      </c>
      <c r="D591" s="24" t="n"/>
      <c r="E591" s="24" t="n"/>
      <c r="F591" s="24" t="n">
        <v>3751</v>
      </c>
      <c r="G591" s="24" t="inlineStr">
        <is>
          <t>淡水真理大</t>
        </is>
      </c>
      <c r="H591" s="24" t="inlineStr">
        <is>
          <t>新北市淡水區</t>
        </is>
      </c>
      <c r="I591" s="24" t="n"/>
      <c r="J591" s="24" t="n"/>
      <c r="K591" s="24" t="n"/>
      <c r="L591" s="24" t="n"/>
      <c r="M591" s="25" t="n"/>
      <c r="N591" s="24" t="n"/>
      <c r="O591" s="25" t="n"/>
      <c r="P591" s="26" t="n"/>
      <c r="Q591" s="24" t="inlineStr">
        <is>
          <t>THILF03751</t>
        </is>
      </c>
      <c r="R591" s="24" t="inlineStr">
        <is>
          <t>新北一</t>
        </is>
      </c>
      <c r="S591" s="24" t="inlineStr">
        <is>
          <t>吳宗鴻</t>
        </is>
      </c>
      <c r="T591" s="24" t="n">
        <v>1</v>
      </c>
      <c r="U591" s="24" t="inlineStr">
        <is>
          <t>已完工</t>
        </is>
      </c>
      <c r="V591" s="24" t="inlineStr">
        <is>
          <t>2025-05-26 12:29:28</t>
        </is>
      </c>
      <c r="W591" s="24" t="inlineStr">
        <is>
          <t>2025-05-26 11:21:00</t>
        </is>
      </c>
      <c r="X591" s="199" t="n">
        <v>45803.51944444444</v>
      </c>
      <c r="Y591" s="24" t="n"/>
      <c r="Z591" s="24" t="n">
        <v>1.1</v>
      </c>
      <c r="AA591" s="24" t="n"/>
      <c r="AB591" s="24" t="inlineStr">
        <is>
          <t>到場處理</t>
        </is>
      </c>
      <c r="AC591" s="26" t="inlineStr">
        <is>
          <t>PMQ2+EDC+STAR</t>
        </is>
      </c>
      <c r="AD591" s="24" t="inlineStr">
        <is>
          <t>O</t>
        </is>
      </c>
      <c r="AE591" s="24" t="n"/>
      <c r="AF591" s="24" t="n"/>
      <c r="AG591" s="24" t="n"/>
      <c r="AH591" s="24" t="n"/>
      <c r="AI591" s="24" t="n"/>
      <c r="AJ591" s="24" t="inlineStr">
        <is>
          <t>O</t>
        </is>
      </c>
      <c r="AK591" s="24" t="inlineStr">
        <is>
          <t>O</t>
        </is>
      </c>
      <c r="AL591" s="304">
        <f>DATEVALUE(TEXT(I591, "yyyy/mm/dd"))</f>
        <v/>
      </c>
      <c r="AM591" s="108">
        <f>DATEVALUE(TEXT(X591, "yyyy/mm/dd"))</f>
        <v/>
      </c>
    </row>
    <row r="592" ht="21.6" customHeight="1" s="127">
      <c r="A592" s="21" t="n">
        <v>121</v>
      </c>
      <c r="B592" s="21" t="inlineStr">
        <is>
          <t>服務</t>
        </is>
      </c>
      <c r="C592" s="21" t="n">
        <v>2025053312</v>
      </c>
      <c r="D592" s="21" t="n"/>
      <c r="E592" s="21" t="n"/>
      <c r="F592" s="21" t="n">
        <v>4093</v>
      </c>
      <c r="G592" s="21" t="inlineStr">
        <is>
          <t>淡水新市一</t>
        </is>
      </c>
      <c r="H592" s="21" t="inlineStr">
        <is>
          <t>新北市淡水區</t>
        </is>
      </c>
      <c r="I592" s="21" t="n"/>
      <c r="J592" s="21" t="n"/>
      <c r="K592" s="21" t="n"/>
      <c r="L592" s="21" t="n"/>
      <c r="M592" s="22" t="n"/>
      <c r="N592" s="21" t="n"/>
      <c r="O592" s="22" t="n"/>
      <c r="P592" s="23" t="n"/>
      <c r="Q592" s="21" t="inlineStr">
        <is>
          <t>THILF04093</t>
        </is>
      </c>
      <c r="R592" s="21" t="inlineStr">
        <is>
          <t>新北一</t>
        </is>
      </c>
      <c r="S592" s="21" t="inlineStr">
        <is>
          <t>吳宗鴻</t>
        </is>
      </c>
      <c r="T592" s="21" t="n">
        <v>1</v>
      </c>
      <c r="U592" s="21" t="inlineStr">
        <is>
          <t>已完工</t>
        </is>
      </c>
      <c r="V592" s="21" t="inlineStr">
        <is>
          <t>2025-05-26 13:21:18</t>
        </is>
      </c>
      <c r="W592" s="21" t="inlineStr">
        <is>
          <t>2025-05-26 12:45:00</t>
        </is>
      </c>
      <c r="X592" s="128" t="n">
        <v>45803.55555555555</v>
      </c>
      <c r="Y592" s="21" t="n"/>
      <c r="Z592" s="21" t="n">
        <v>0.6</v>
      </c>
      <c r="AA592" s="21" t="n"/>
      <c r="AB592" s="21" t="inlineStr">
        <is>
          <t>到場處理</t>
        </is>
      </c>
      <c r="AC592" s="23" t="inlineStr">
        <is>
          <t>PMQ2+EDC+STAR</t>
        </is>
      </c>
      <c r="AD592" s="21" t="inlineStr">
        <is>
          <t>O</t>
        </is>
      </c>
      <c r="AE592" s="21" t="n"/>
      <c r="AF592" s="21" t="n"/>
      <c r="AG592" s="21" t="n"/>
      <c r="AH592" s="21" t="n"/>
      <c r="AI592" s="21" t="n"/>
      <c r="AJ592" s="21" t="n"/>
      <c r="AK592" s="21" t="inlineStr">
        <is>
          <t>O</t>
        </is>
      </c>
      <c r="AL592" s="304">
        <f>DATEVALUE(TEXT(I592, "yyyy/mm/dd"))</f>
        <v/>
      </c>
      <c r="AM592" s="108">
        <f>DATEVALUE(TEXT(X592, "yyyy/mm/dd"))</f>
        <v/>
      </c>
    </row>
    <row r="593" ht="21.6" customHeight="1" s="127">
      <c r="A593" s="24" t="n">
        <v>122</v>
      </c>
      <c r="B593" s="24" t="inlineStr">
        <is>
          <t>服務</t>
        </is>
      </c>
      <c r="C593" s="24" t="n">
        <v>2025053314</v>
      </c>
      <c r="D593" s="24" t="n"/>
      <c r="E593" s="24" t="n"/>
      <c r="F593" s="24" t="n">
        <v>4228</v>
      </c>
      <c r="G593" s="24" t="inlineStr">
        <is>
          <t>新莊頭前公園</t>
        </is>
      </c>
      <c r="H593" s="24" t="inlineStr">
        <is>
          <t>新北市新莊區</t>
        </is>
      </c>
      <c r="I593" s="24" t="n"/>
      <c r="J593" s="24" t="n"/>
      <c r="K593" s="24" t="n"/>
      <c r="L593" s="24" t="n"/>
      <c r="M593" s="25" t="n"/>
      <c r="N593" s="24" t="n"/>
      <c r="O593" s="25" t="n"/>
      <c r="P593" s="26" t="n"/>
      <c r="Q593" s="24" t="inlineStr">
        <is>
          <t>THILF04228</t>
        </is>
      </c>
      <c r="R593" s="24" t="inlineStr">
        <is>
          <t>新北一</t>
        </is>
      </c>
      <c r="S593" s="24" t="inlineStr">
        <is>
          <t>湯家瑋</t>
        </is>
      </c>
      <c r="T593" s="24" t="n">
        <v>1</v>
      </c>
      <c r="U593" s="24" t="inlineStr">
        <is>
          <t>已完工</t>
        </is>
      </c>
      <c r="V593" s="24" t="inlineStr">
        <is>
          <t>2025-05-26 13:32:21</t>
        </is>
      </c>
      <c r="W593" s="24" t="inlineStr">
        <is>
          <t>2025-05-26 12:30:00</t>
        </is>
      </c>
      <c r="X593" s="199" t="n">
        <v>45803.5625</v>
      </c>
      <c r="Y593" s="24" t="n"/>
      <c r="Z593" s="24" t="n">
        <v>1</v>
      </c>
      <c r="AA593" s="24" t="n"/>
      <c r="AB593" s="24" t="inlineStr">
        <is>
          <t>到場處理</t>
        </is>
      </c>
      <c r="AC593" s="26" t="inlineStr">
        <is>
          <t>PMQ2+EDC+STAR</t>
        </is>
      </c>
      <c r="AD593" s="24" t="inlineStr">
        <is>
          <t>O</t>
        </is>
      </c>
      <c r="AE593" s="24" t="n"/>
      <c r="AF593" s="24" t="n"/>
      <c r="AG593" s="24" t="n"/>
      <c r="AH593" s="24" t="n"/>
      <c r="AI593" s="24" t="n"/>
      <c r="AJ593" s="24" t="inlineStr">
        <is>
          <t>O</t>
        </is>
      </c>
      <c r="AK593" s="24" t="inlineStr">
        <is>
          <t>O</t>
        </is>
      </c>
      <c r="AL593" s="304">
        <f>DATEVALUE(TEXT(I593, "yyyy/mm/dd"))</f>
        <v/>
      </c>
      <c r="AM593" s="108">
        <f>DATEVALUE(TEXT(X593, "yyyy/mm/dd"))</f>
        <v/>
      </c>
    </row>
    <row r="594" ht="21.6" customHeight="1" s="127">
      <c r="A594" s="21" t="n">
        <v>123</v>
      </c>
      <c r="B594" s="21" t="inlineStr">
        <is>
          <t>服務</t>
        </is>
      </c>
      <c r="C594" s="21" t="n">
        <v>2025053327</v>
      </c>
      <c r="D594" s="21" t="n"/>
      <c r="E594" s="21" t="n"/>
      <c r="F594" s="21" t="n">
        <v>4153</v>
      </c>
      <c r="G594" s="21" t="inlineStr">
        <is>
          <t>淡水莊園店</t>
        </is>
      </c>
      <c r="H594" s="21" t="inlineStr">
        <is>
          <t>新北市淡水區</t>
        </is>
      </c>
      <c r="I594" s="21" t="n"/>
      <c r="J594" s="21" t="n"/>
      <c r="K594" s="21" t="n"/>
      <c r="L594" s="21" t="n"/>
      <c r="M594" s="22" t="n"/>
      <c r="N594" s="21" t="n"/>
      <c r="O594" s="22" t="n"/>
      <c r="P594" s="23" t="n"/>
      <c r="Q594" s="21" t="inlineStr">
        <is>
          <t>THILF04153</t>
        </is>
      </c>
      <c r="R594" s="21" t="inlineStr">
        <is>
          <t>新北一</t>
        </is>
      </c>
      <c r="S594" s="21" t="inlineStr">
        <is>
          <t>吳宗鴻</t>
        </is>
      </c>
      <c r="T594" s="21" t="n">
        <v>1</v>
      </c>
      <c r="U594" s="21" t="inlineStr">
        <is>
          <t>已完工</t>
        </is>
      </c>
      <c r="V594" s="21" t="inlineStr">
        <is>
          <t>2025-05-26 14:29:43</t>
        </is>
      </c>
      <c r="W594" s="21" t="inlineStr">
        <is>
          <t>2025-05-26 13:40:00</t>
        </is>
      </c>
      <c r="X594" s="128" t="n">
        <v>45803.60347222222</v>
      </c>
      <c r="Y594" s="21" t="n"/>
      <c r="Z594" s="21" t="n">
        <v>0.8</v>
      </c>
      <c r="AA594" s="21" t="n"/>
      <c r="AB594" s="21" t="inlineStr">
        <is>
          <t>到場處理</t>
        </is>
      </c>
      <c r="AC594" s="23" t="inlineStr">
        <is>
          <t>PMQ2+EDC+STAR</t>
        </is>
      </c>
      <c r="AD594" s="21" t="inlineStr">
        <is>
          <t>O</t>
        </is>
      </c>
      <c r="AE594" s="21" t="n"/>
      <c r="AF594" s="21" t="n"/>
      <c r="AG594" s="21" t="n"/>
      <c r="AH594" s="21" t="n"/>
      <c r="AI594" s="21" t="n"/>
      <c r="AJ594" s="21" t="inlineStr">
        <is>
          <t>O</t>
        </is>
      </c>
      <c r="AK594" s="21" t="inlineStr">
        <is>
          <t>O</t>
        </is>
      </c>
      <c r="AL594" s="304">
        <f>DATEVALUE(TEXT(I594, "yyyy/mm/dd"))</f>
        <v/>
      </c>
      <c r="AM594" s="108">
        <f>DATEVALUE(TEXT(X594, "yyyy/mm/dd"))</f>
        <v/>
      </c>
    </row>
    <row r="595" ht="21.6" customHeight="1" s="127">
      <c r="A595" s="24" t="n">
        <v>124</v>
      </c>
      <c r="B595" s="24" t="inlineStr">
        <is>
          <t>服務</t>
        </is>
      </c>
      <c r="C595" s="24" t="n">
        <v>2025053351</v>
      </c>
      <c r="D595" s="24" t="n"/>
      <c r="E595" s="24" t="n"/>
      <c r="F595" s="24" t="n">
        <v>4529</v>
      </c>
      <c r="G595" s="24" t="inlineStr">
        <is>
          <t>淡水新洲店</t>
        </is>
      </c>
      <c r="H595" s="24" t="inlineStr">
        <is>
          <t>新北市淡水區</t>
        </is>
      </c>
      <c r="I595" s="24" t="n"/>
      <c r="J595" s="24" t="n"/>
      <c r="K595" s="24" t="n"/>
      <c r="L595" s="24" t="n"/>
      <c r="M595" s="25" t="n"/>
      <c r="N595" s="24" t="n"/>
      <c r="O595" s="25" t="n"/>
      <c r="P595" s="25" t="n"/>
      <c r="Q595" s="24" t="inlineStr">
        <is>
          <t>THILF04529</t>
        </is>
      </c>
      <c r="R595" s="24" t="inlineStr">
        <is>
          <t>新北一</t>
        </is>
      </c>
      <c r="S595" s="24" t="inlineStr">
        <is>
          <t>吳宗鴻</t>
        </is>
      </c>
      <c r="T595" s="24" t="n">
        <v>1</v>
      </c>
      <c r="U595" s="24" t="inlineStr">
        <is>
          <t>已完工</t>
        </is>
      </c>
      <c r="V595" s="24" t="inlineStr">
        <is>
          <t>2025-05-26 15:52:06</t>
        </is>
      </c>
      <c r="W595" s="24" t="inlineStr">
        <is>
          <t>2025-05-26 15:00:00</t>
        </is>
      </c>
      <c r="X595" s="199" t="n">
        <v>45803.66041666667</v>
      </c>
      <c r="Y595" s="24" t="n"/>
      <c r="Z595" s="24" t="n">
        <v>0.9</v>
      </c>
      <c r="AA595" s="24" t="n"/>
      <c r="AB595" s="24" t="inlineStr">
        <is>
          <t>到場處理</t>
        </is>
      </c>
      <c r="AC595" s="25" t="inlineStr">
        <is>
          <t>PMQ2+EDC+STAR</t>
        </is>
      </c>
      <c r="AD595" s="24" t="inlineStr">
        <is>
          <t>O</t>
        </is>
      </c>
      <c r="AE595" s="24" t="n"/>
      <c r="AF595" s="24" t="n"/>
      <c r="AG595" s="24" t="n"/>
      <c r="AH595" s="24" t="n"/>
      <c r="AI595" s="24" t="n"/>
      <c r="AJ595" s="24" t="inlineStr">
        <is>
          <t>O</t>
        </is>
      </c>
      <c r="AK595" s="24" t="inlineStr">
        <is>
          <t>O</t>
        </is>
      </c>
      <c r="AL595" s="304">
        <f>DATEVALUE(TEXT(I595, "yyyy/mm/dd"))</f>
        <v/>
      </c>
      <c r="AM595" s="108">
        <f>DATEVALUE(TEXT(X595, "yyyy/mm/dd"))</f>
        <v/>
      </c>
    </row>
    <row r="596" ht="21.66" customHeight="1" s="127">
      <c r="A596" s="24" t="n">
        <v>127</v>
      </c>
      <c r="B596" s="24" t="inlineStr">
        <is>
          <t>服務</t>
        </is>
      </c>
      <c r="C596" s="24" t="n">
        <v>2025053392</v>
      </c>
      <c r="D596" s="24" t="n"/>
      <c r="E596" s="24" t="n"/>
      <c r="F596" s="24" t="n">
        <v>4788</v>
      </c>
      <c r="G596" s="24" t="inlineStr">
        <is>
          <t>淡水國家店</t>
        </is>
      </c>
      <c r="H596" s="24" t="inlineStr">
        <is>
          <t>新北市淡水區</t>
        </is>
      </c>
      <c r="I596" s="24" t="n"/>
      <c r="J596" s="24" t="n"/>
      <c r="K596" s="24" t="n"/>
      <c r="L596" s="24" t="n"/>
      <c r="M596" s="25" t="n"/>
      <c r="N596" s="24" t="n"/>
      <c r="O596" s="25" t="n"/>
      <c r="P596" s="25" t="n"/>
      <c r="Q596" s="24" t="inlineStr">
        <is>
          <t>THILF04788</t>
        </is>
      </c>
      <c r="R596" s="24" t="inlineStr">
        <is>
          <t>新北一</t>
        </is>
      </c>
      <c r="S596" s="24" t="inlineStr">
        <is>
          <t>吳宗鴻</t>
        </is>
      </c>
      <c r="T596" s="24" t="n">
        <v>1</v>
      </c>
      <c r="U596" s="24" t="inlineStr">
        <is>
          <t>已完工</t>
        </is>
      </c>
      <c r="V596" s="24" t="inlineStr">
        <is>
          <t>2025-05-26 17:17:08</t>
        </is>
      </c>
      <c r="W596" s="24" t="inlineStr">
        <is>
          <t>2025-05-26 16:01:00</t>
        </is>
      </c>
      <c r="X596" s="24" t="inlineStr">
        <is>
          <t>2025-05-26 17:00:00</t>
        </is>
      </c>
      <c r="Y596" s="24" t="n"/>
      <c r="Z596" s="24" t="n">
        <v>1</v>
      </c>
      <c r="AA596" s="24" t="n"/>
      <c r="AB596" s="24" t="inlineStr">
        <is>
          <t>到場處理</t>
        </is>
      </c>
      <c r="AC596" s="25" t="inlineStr">
        <is>
          <t>PMQ2+EDC+STAR</t>
        </is>
      </c>
      <c r="AD596" s="24" t="inlineStr">
        <is>
          <t>O</t>
        </is>
      </c>
      <c r="AE596" s="24" t="n"/>
      <c r="AF596" s="24" t="n"/>
      <c r="AG596" s="24" t="n"/>
      <c r="AH596" s="24" t="n"/>
      <c r="AI596" s="24" t="n"/>
      <c r="AJ596" s="24" t="inlineStr">
        <is>
          <t>O</t>
        </is>
      </c>
      <c r="AK596" s="24" t="inlineStr">
        <is>
          <t>O</t>
        </is>
      </c>
      <c r="AL596" s="368">
        <f>DATEVALUE(TEXT(I596, "yyyy/mm/dd"))</f>
        <v/>
      </c>
      <c r="AM596" s="369">
        <f>DATEVALUE(TEXT(X596, "yyyy/mm/dd"))</f>
        <v/>
      </c>
    </row>
    <row r="597" ht="21.66" customHeight="1" s="127">
      <c r="A597" s="24" t="n">
        <v>128</v>
      </c>
      <c r="B597" s="24" t="inlineStr">
        <is>
          <t>服務</t>
        </is>
      </c>
      <c r="C597" s="24" t="n">
        <v>2025053401</v>
      </c>
      <c r="D597" s="24" t="n"/>
      <c r="E597" s="24" t="n"/>
      <c r="F597" s="24" t="n">
        <v>4298</v>
      </c>
      <c r="G597" s="24" t="inlineStr">
        <is>
          <t>淡水後洲店</t>
        </is>
      </c>
      <c r="H597" s="24" t="inlineStr">
        <is>
          <t>新北市淡水區</t>
        </is>
      </c>
      <c r="I597" s="24" t="n"/>
      <c r="J597" s="24" t="n"/>
      <c r="K597" s="24" t="n"/>
      <c r="L597" s="24" t="n"/>
      <c r="M597" s="25" t="n"/>
      <c r="N597" s="24" t="n"/>
      <c r="O597" s="25" t="n"/>
      <c r="P597" s="25" t="n"/>
      <c r="Q597" s="24" t="inlineStr">
        <is>
          <t>THILF04298</t>
        </is>
      </c>
      <c r="R597" s="24" t="inlineStr">
        <is>
          <t>新北一</t>
        </is>
      </c>
      <c r="S597" s="24" t="inlineStr">
        <is>
          <t>吳宗鴻</t>
        </is>
      </c>
      <c r="T597" s="24" t="n">
        <v>1</v>
      </c>
      <c r="U597" s="24" t="inlineStr">
        <is>
          <t>已完工</t>
        </is>
      </c>
      <c r="V597" s="24" t="inlineStr">
        <is>
          <t>2025-05-26 18:10:44</t>
        </is>
      </c>
      <c r="W597" s="24" t="inlineStr">
        <is>
          <t>2025-05-26 17:20:00</t>
        </is>
      </c>
      <c r="X597" s="24" t="inlineStr">
        <is>
          <t>2025-05-26 18:10:00</t>
        </is>
      </c>
      <c r="Y597" s="24" t="n"/>
      <c r="Z597" s="24" t="n">
        <v>0.8</v>
      </c>
      <c r="AA597" s="24" t="n"/>
      <c r="AB597" s="24" t="inlineStr">
        <is>
          <t>到場處理</t>
        </is>
      </c>
      <c r="AC597" s="25" t="inlineStr">
        <is>
          <t>PMQ2+EDC+STAR</t>
        </is>
      </c>
      <c r="AD597" s="24" t="inlineStr">
        <is>
          <t>O</t>
        </is>
      </c>
      <c r="AE597" s="24" t="n"/>
      <c r="AF597" s="24" t="n"/>
      <c r="AG597" s="24" t="n"/>
      <c r="AH597" s="24" t="n"/>
      <c r="AI597" s="24" t="n"/>
      <c r="AJ597" s="24" t="inlineStr">
        <is>
          <t>O</t>
        </is>
      </c>
      <c r="AK597" s="24" t="inlineStr">
        <is>
          <t>O</t>
        </is>
      </c>
      <c r="AL597" s="368">
        <f>DATEVALUE(TEXT(I597, "yyyy/mm/dd"))</f>
        <v/>
      </c>
      <c r="AM597" s="369">
        <f>DATEVALUE(TEXT(X597, "yyyy/mm/dd"))</f>
        <v/>
      </c>
    </row>
    <row r="598" ht="21.66" customHeight="1" s="127">
      <c r="A598" s="24" t="n">
        <v>129</v>
      </c>
      <c r="B598" s="24" t="inlineStr">
        <is>
          <t>維修</t>
        </is>
      </c>
      <c r="C598" s="24" t="n">
        <v>2025053409</v>
      </c>
      <c r="D598" s="24" t="inlineStr">
        <is>
          <t>E4834114052601</t>
        </is>
      </c>
      <c r="E598" s="24" t="inlineStr">
        <is>
          <t>一般件</t>
        </is>
      </c>
      <c r="F598" s="24" t="n">
        <v>4834</v>
      </c>
      <c r="G598" s="24" t="inlineStr">
        <is>
          <t>林口大千苑店</t>
        </is>
      </c>
      <c r="H598" s="24" t="inlineStr">
        <is>
          <t>新北市林口區</t>
        </is>
      </c>
      <c r="I598" s="372" t="n">
        <v>45803.98920138889</v>
      </c>
      <c r="J598" s="24" t="inlineStr">
        <is>
          <t>星期一</t>
        </is>
      </c>
      <c r="K598" s="24" t="inlineStr">
        <is>
          <t>夜間</t>
        </is>
      </c>
      <c r="L598" s="24" t="inlineStr">
        <is>
          <t>HL23</t>
        </is>
      </c>
      <c r="M598" s="25" t="inlineStr">
        <is>
          <t>HL-TM主機</t>
        </is>
      </c>
      <c r="N598" s="24" t="n">
        <v>2304</v>
      </c>
      <c r="O598" s="25" t="inlineStr">
        <is>
          <t>錢匣損壞</t>
        </is>
      </c>
      <c r="P598" s="25" t="inlineStr">
        <is>
          <t>性質交接:TM1錢箱(外觀顏色白色，鎖頭置中，無編號)夾子壞掉1個、錢盤破裂，請台芝到店協助(錢盤有裂)</t>
        </is>
      </c>
      <c r="Q598" s="24" t="inlineStr">
        <is>
          <t>THILF04834</t>
        </is>
      </c>
      <c r="R598" s="24" t="inlineStr">
        <is>
          <t>新北一</t>
        </is>
      </c>
      <c r="S598" s="24" t="inlineStr">
        <is>
          <t>湯家瑋</t>
        </is>
      </c>
      <c r="T598" s="24" t="n">
        <v>1</v>
      </c>
      <c r="U598" s="24" t="inlineStr">
        <is>
          <t>已完工</t>
        </is>
      </c>
      <c r="V598" s="24" t="inlineStr">
        <is>
          <t>2025-05-27 09:15:30</t>
        </is>
      </c>
      <c r="W598" s="24" t="inlineStr">
        <is>
          <t>2025-05-27 13:00:00</t>
        </is>
      </c>
      <c r="X598" s="24" t="inlineStr">
        <is>
          <t>2025-05-27 13:20:00</t>
        </is>
      </c>
      <c r="Y598" s="24" t="inlineStr">
        <is>
          <t>2025-05-28 13:15:00</t>
        </is>
      </c>
      <c r="Z598" s="24" t="n">
        <v>0.3</v>
      </c>
      <c r="AA598" s="24" t="n"/>
      <c r="AB598" s="24" t="inlineStr">
        <is>
          <t>到場處理</t>
        </is>
      </c>
      <c r="AC598" s="25" t="inlineStr">
        <is>
          <t>更換錢箱
換上81Z1004271
換下81Z1000619</t>
        </is>
      </c>
      <c r="AD598" s="24" t="n"/>
      <c r="AE598" s="24" t="n"/>
      <c r="AF598" s="24" t="n"/>
      <c r="AG598" s="24" t="n"/>
      <c r="AH598" s="24" t="n"/>
      <c r="AI598" s="24" t="n"/>
      <c r="AJ598" s="24" t="n"/>
      <c r="AK598" s="24" t="inlineStr">
        <is>
          <t>O</t>
        </is>
      </c>
      <c r="AL598" s="368">
        <f>DATEVALUE(TEXT(I598, "yyyy/mm/dd"))</f>
        <v/>
      </c>
      <c r="AM598" s="369">
        <f>DATEVALUE(TEXT(X598, "yyyy/mm/dd"))</f>
        <v/>
      </c>
    </row>
    <row r="599" ht="21.66" customHeight="1" s="127">
      <c r="A599" s="24" t="n">
        <v>130</v>
      </c>
      <c r="B599" s="24" t="inlineStr">
        <is>
          <t>維修</t>
        </is>
      </c>
      <c r="C599" s="24" t="n">
        <v>2025053410</v>
      </c>
      <c r="D599" s="24" t="inlineStr">
        <is>
          <t>14834114052701</t>
        </is>
      </c>
      <c r="E599" s="24" t="inlineStr">
        <is>
          <t>一般件</t>
        </is>
      </c>
      <c r="F599" s="24" t="n">
        <v>4834</v>
      </c>
      <c r="G599" s="24" t="inlineStr">
        <is>
          <t>林口大千苑店</t>
        </is>
      </c>
      <c r="H599" s="24" t="inlineStr">
        <is>
          <t>新北市林口區</t>
        </is>
      </c>
      <c r="I599" s="372" t="n">
        <v>45804.38412037037</v>
      </c>
      <c r="J599" s="24" t="inlineStr">
        <is>
          <t>星期二</t>
        </is>
      </c>
      <c r="K599" s="24" t="inlineStr">
        <is>
          <t>上午</t>
        </is>
      </c>
      <c r="L599" s="24" t="inlineStr">
        <is>
          <t>HL23</t>
        </is>
      </c>
      <c r="M599" s="25" t="inlineStr">
        <is>
          <t>HL-TM主機</t>
        </is>
      </c>
      <c r="N599" s="24" t="n">
        <v>2304</v>
      </c>
      <c r="O599" s="25" t="inlineStr">
        <is>
          <t>錢匣損壞</t>
        </is>
      </c>
      <c r="P599" s="25" t="inlineStr">
        <is>
          <t>性質交接:TM2錢箱(外觀顏色白色，鎖頭置中，無編號)錢盤破裂，請台芝到店協助(錢盤有裂)</t>
        </is>
      </c>
      <c r="Q599" s="24" t="inlineStr">
        <is>
          <t>THILF04834</t>
        </is>
      </c>
      <c r="R599" s="24" t="inlineStr">
        <is>
          <t>新北一</t>
        </is>
      </c>
      <c r="S599" s="24" t="inlineStr">
        <is>
          <t>湯家瑋</t>
        </is>
      </c>
      <c r="T599" s="24" t="n">
        <v>1</v>
      </c>
      <c r="U599" s="24" t="inlineStr">
        <is>
          <t>已完工</t>
        </is>
      </c>
      <c r="V599" s="24" t="inlineStr">
        <is>
          <t>2025-05-27 09:15:51</t>
        </is>
      </c>
      <c r="W599" s="24" t="inlineStr">
        <is>
          <t>2025-05-27 13:20:00</t>
        </is>
      </c>
      <c r="X599" s="24" t="inlineStr">
        <is>
          <t>2025-05-27 13:40:00</t>
        </is>
      </c>
      <c r="Y599" s="24" t="inlineStr">
        <is>
          <t>2025-05-28 13:15:00</t>
        </is>
      </c>
      <c r="Z599" s="24" t="n">
        <v>0.3</v>
      </c>
      <c r="AA599" s="24" t="n"/>
      <c r="AB599" s="24" t="inlineStr">
        <is>
          <t>到場處理</t>
        </is>
      </c>
      <c r="AC599" s="25" t="inlineStr">
        <is>
          <t>更換錢箱
換上81Z1004272
換下81Z1000618</t>
        </is>
      </c>
      <c r="AD599" s="24" t="n"/>
      <c r="AE599" s="24" t="n"/>
      <c r="AF599" s="24" t="n"/>
      <c r="AG599" s="24" t="n"/>
      <c r="AH599" s="24" t="n"/>
      <c r="AI599" s="24" t="n"/>
      <c r="AJ599" s="24" t="n"/>
      <c r="AK599" s="24" t="inlineStr">
        <is>
          <t>O</t>
        </is>
      </c>
      <c r="AL599" s="368">
        <f>DATEVALUE(TEXT(I599, "yyyy/mm/dd"))</f>
        <v/>
      </c>
      <c r="AM599" s="369">
        <f>DATEVALUE(TEXT(X599, "yyyy/mm/dd"))</f>
        <v/>
      </c>
    </row>
    <row r="600" ht="21.66" customHeight="1" s="127">
      <c r="A600" s="24" t="n">
        <v>131</v>
      </c>
      <c r="B600" s="24" t="inlineStr">
        <is>
          <t>維修</t>
        </is>
      </c>
      <c r="C600" s="24" t="n">
        <v>2025053411</v>
      </c>
      <c r="D600" s="24" t="inlineStr">
        <is>
          <t>E4834114052602</t>
        </is>
      </c>
      <c r="E600" s="24" t="inlineStr">
        <is>
          <t>一般件</t>
        </is>
      </c>
      <c r="F600" s="24" t="n">
        <v>4834</v>
      </c>
      <c r="G600" s="24" t="inlineStr">
        <is>
          <t>林口大千苑店</t>
        </is>
      </c>
      <c r="H600" s="24" t="inlineStr">
        <is>
          <t>新北市林口區</t>
        </is>
      </c>
      <c r="I600" s="372" t="n">
        <v>45803.99048611111</v>
      </c>
      <c r="J600" s="24" t="inlineStr">
        <is>
          <t>星期一</t>
        </is>
      </c>
      <c r="K600" s="24" t="inlineStr">
        <is>
          <t>夜間</t>
        </is>
      </c>
      <c r="L600" s="24" t="inlineStr">
        <is>
          <t>HLF2</t>
        </is>
      </c>
      <c r="M600" s="25" t="inlineStr">
        <is>
          <t>HL-CCD掃描器(TM)</t>
        </is>
      </c>
      <c r="N600" s="24" t="inlineStr">
        <is>
          <t>F201</t>
        </is>
      </c>
      <c r="O600" s="25" t="inlineStr">
        <is>
          <t>掃描無反應或感應不良</t>
        </is>
      </c>
      <c r="P600" s="25" t="inlineStr">
        <is>
          <t xml:space="preserve">性質交接:TM1CCD掃瞄器(HC76-TR)外殼損傷線有裂，目前可正常刷讀，請台芝到店協助(掃描器外殼損傷線有裂)
</t>
        </is>
      </c>
      <c r="Q600" s="24" t="inlineStr">
        <is>
          <t>THILF04834</t>
        </is>
      </c>
      <c r="R600" s="24" t="inlineStr">
        <is>
          <t>新北一</t>
        </is>
      </c>
      <c r="S600" s="24" t="inlineStr">
        <is>
          <t>湯家瑋</t>
        </is>
      </c>
      <c r="T600" s="24" t="n">
        <v>1</v>
      </c>
      <c r="U600" s="24" t="inlineStr">
        <is>
          <t>已完工</t>
        </is>
      </c>
      <c r="V600" s="24" t="inlineStr">
        <is>
          <t>2025-05-27 09:18:25</t>
        </is>
      </c>
      <c r="W600" s="24" t="inlineStr">
        <is>
          <t>2025-05-27 13:40:00</t>
        </is>
      </c>
      <c r="X600" s="24" t="inlineStr">
        <is>
          <t>2025-05-27 14:00:00</t>
        </is>
      </c>
      <c r="Y600" s="24" t="inlineStr">
        <is>
          <t>2025-05-28 13:18:00</t>
        </is>
      </c>
      <c r="Z600" s="24" t="n">
        <v>0.3</v>
      </c>
      <c r="AA600" s="24" t="n"/>
      <c r="AB600" s="24" t="inlineStr">
        <is>
          <t>到場處理</t>
        </is>
      </c>
      <c r="AC600" s="25" t="inlineStr">
        <is>
          <t>更換手持
換上8119012855
換下811901724</t>
        </is>
      </c>
      <c r="AD600" s="24" t="n"/>
      <c r="AE600" s="24" t="n"/>
      <c r="AF600" s="24" t="n"/>
      <c r="AG600" s="24" t="n"/>
      <c r="AH600" s="24" t="n"/>
      <c r="AI600" s="24" t="n"/>
      <c r="AJ600" s="24" t="n"/>
      <c r="AK600" s="24" t="inlineStr">
        <is>
          <t>O</t>
        </is>
      </c>
      <c r="AL600" s="368">
        <f>DATEVALUE(TEXT(I600, "yyyy/mm/dd"))</f>
        <v/>
      </c>
      <c r="AM600" s="369">
        <f>DATEVALUE(TEXT(X600, "yyyy/mm/dd"))</f>
        <v/>
      </c>
    </row>
    <row r="601" ht="21.66" customHeight="1" s="127">
      <c r="A601" s="24" t="n">
        <v>132</v>
      </c>
      <c r="B601" s="24" t="inlineStr">
        <is>
          <t>維修</t>
        </is>
      </c>
      <c r="C601" s="24" t="n">
        <v>2025053412</v>
      </c>
      <c r="D601" s="24" t="inlineStr">
        <is>
          <t>14834114052702</t>
        </is>
      </c>
      <c r="E601" s="24" t="inlineStr">
        <is>
          <t>一般件</t>
        </is>
      </c>
      <c r="F601" s="24" t="n">
        <v>4834</v>
      </c>
      <c r="G601" s="24" t="inlineStr">
        <is>
          <t>林口大千苑店</t>
        </is>
      </c>
      <c r="H601" s="24" t="inlineStr">
        <is>
          <t>新北市林口區</t>
        </is>
      </c>
      <c r="I601" s="372" t="n">
        <v>45804.38715277778</v>
      </c>
      <c r="J601" s="24" t="inlineStr">
        <is>
          <t>星期二</t>
        </is>
      </c>
      <c r="K601" s="24" t="inlineStr">
        <is>
          <t>上午</t>
        </is>
      </c>
      <c r="L601" s="24" t="inlineStr">
        <is>
          <t>HLF2</t>
        </is>
      </c>
      <c r="M601" s="25" t="inlineStr">
        <is>
          <t>HL-CCD掃描器(TM)</t>
        </is>
      </c>
      <c r="N601" s="24" t="inlineStr">
        <is>
          <t>F201</t>
        </is>
      </c>
      <c r="O601" s="25" t="inlineStr">
        <is>
          <t>掃描無反應或感應不良</t>
        </is>
      </c>
      <c r="P601" s="25" t="inlineStr">
        <is>
          <t xml:space="preserve">性質交接:TM2CCD掃瞄器(HC76-TR)外殼損傷線有裂，目前可正常刷讀，請台芝到店協助(掃描器外殼損傷線有裂)
</t>
        </is>
      </c>
      <c r="Q601" s="24" t="inlineStr">
        <is>
          <t>THILF04834</t>
        </is>
      </c>
      <c r="R601" s="24" t="inlineStr">
        <is>
          <t>新北一</t>
        </is>
      </c>
      <c r="S601" s="24" t="inlineStr">
        <is>
          <t>湯家瑋</t>
        </is>
      </c>
      <c r="T601" s="24" t="n">
        <v>1</v>
      </c>
      <c r="U601" s="24" t="inlineStr">
        <is>
          <t>已完工</t>
        </is>
      </c>
      <c r="V601" s="24" t="inlineStr">
        <is>
          <t>2025-05-27 09:18:39</t>
        </is>
      </c>
      <c r="W601" s="24" t="inlineStr">
        <is>
          <t>2025-05-27 14:00:00</t>
        </is>
      </c>
      <c r="X601" s="24" t="inlineStr">
        <is>
          <t>2025-05-27 14:20:00</t>
        </is>
      </c>
      <c r="Y601" s="24" t="inlineStr">
        <is>
          <t>2025-05-28 13:18:00</t>
        </is>
      </c>
      <c r="Z601" s="24" t="n">
        <v>0.3</v>
      </c>
      <c r="AA601" s="24" t="n"/>
      <c r="AB601" s="24" t="inlineStr">
        <is>
          <t>到場處理</t>
        </is>
      </c>
      <c r="AC601" s="25" t="inlineStr">
        <is>
          <t>更換手持
換上8119011316
換下8119010725</t>
        </is>
      </c>
      <c r="AD601" s="24" t="n"/>
      <c r="AE601" s="24" t="n"/>
      <c r="AF601" s="24" t="n"/>
      <c r="AG601" s="24" t="n"/>
      <c r="AH601" s="24" t="n"/>
      <c r="AI601" s="24" t="n"/>
      <c r="AJ601" s="24" t="n"/>
      <c r="AK601" s="24" t="inlineStr">
        <is>
          <t>O</t>
        </is>
      </c>
      <c r="AL601" s="368">
        <f>DATEVALUE(TEXT(I601, "yyyy/mm/dd"))</f>
        <v/>
      </c>
      <c r="AM601" s="369">
        <f>DATEVALUE(TEXT(X601, "yyyy/mm/dd"))</f>
        <v/>
      </c>
    </row>
    <row r="602" ht="21.66" customHeight="1" s="127">
      <c r="A602" s="24" t="n">
        <v>133</v>
      </c>
      <c r="B602" s="24" t="inlineStr">
        <is>
          <t>維修</t>
        </is>
      </c>
      <c r="C602" s="24" t="n">
        <v>2025053414</v>
      </c>
      <c r="D602" s="24" t="inlineStr">
        <is>
          <t>E4538114052601</t>
        </is>
      </c>
      <c r="E602" s="24" t="inlineStr">
        <is>
          <t>一般件</t>
        </is>
      </c>
      <c r="F602" s="24" t="n">
        <v>4538</v>
      </c>
      <c r="G602" s="24" t="inlineStr">
        <is>
          <t>林口童樂店</t>
        </is>
      </c>
      <c r="H602" s="24" t="inlineStr">
        <is>
          <t>新北市林口區</t>
        </is>
      </c>
      <c r="I602" s="372" t="n">
        <v>45803.95237268518</v>
      </c>
      <c r="J602" s="24" t="inlineStr">
        <is>
          <t>星期一</t>
        </is>
      </c>
      <c r="K602" s="24" t="inlineStr">
        <is>
          <t>夜間</t>
        </is>
      </c>
      <c r="L602" s="24" t="inlineStr">
        <is>
          <t>HLF2</t>
        </is>
      </c>
      <c r="M602" s="25" t="inlineStr">
        <is>
          <t>HL-CCD掃描器(TM)</t>
        </is>
      </c>
      <c r="N602" s="24" t="inlineStr">
        <is>
          <t>F201</t>
        </is>
      </c>
      <c r="O602" s="25" t="inlineStr">
        <is>
          <t>掃描無反應或感應不良</t>
        </is>
      </c>
      <c r="P602" s="25" t="inlineStr">
        <is>
          <t>性質交接:門市反應確認到TM1 CCD掃描器(HC76-TR)外殼刮傷、外觀狀態不良但功能尚正常，請台芝到店協助(掃描器損傷)</t>
        </is>
      </c>
      <c r="Q602" s="24" t="inlineStr">
        <is>
          <t>THILF04538</t>
        </is>
      </c>
      <c r="R602" s="24" t="inlineStr">
        <is>
          <t>新北一</t>
        </is>
      </c>
      <c r="S602" s="24" t="inlineStr">
        <is>
          <t>湯家瑋</t>
        </is>
      </c>
      <c r="T602" s="24" t="n">
        <v>1</v>
      </c>
      <c r="U602" s="24" t="inlineStr">
        <is>
          <t>已完工</t>
        </is>
      </c>
      <c r="V602" s="24" t="inlineStr">
        <is>
          <t>2025-05-27 09:33:23</t>
        </is>
      </c>
      <c r="W602" s="24" t="inlineStr">
        <is>
          <t>2025-05-27 11:00:00</t>
        </is>
      </c>
      <c r="X602" s="24" t="inlineStr">
        <is>
          <t>2025-05-27 11:30:00</t>
        </is>
      </c>
      <c r="Y602" s="24" t="inlineStr">
        <is>
          <t>2025-05-28 13:33:00</t>
        </is>
      </c>
      <c r="Z602" s="24" t="n">
        <v>0.5</v>
      </c>
      <c r="AA602" s="24" t="n"/>
      <c r="AB602" s="24" t="inlineStr">
        <is>
          <t>到場處理</t>
        </is>
      </c>
      <c r="AC602" s="25" t="inlineStr">
        <is>
          <t>更換手持
換上H8119011170
換下H8119012065</t>
        </is>
      </c>
      <c r="AD602" s="24" t="n"/>
      <c r="AE602" s="24" t="n"/>
      <c r="AF602" s="24" t="n"/>
      <c r="AG602" s="24" t="n"/>
      <c r="AH602" s="24" t="n"/>
      <c r="AI602" s="24" t="n"/>
      <c r="AJ602" s="24" t="n"/>
      <c r="AK602" s="24" t="inlineStr">
        <is>
          <t>O</t>
        </is>
      </c>
      <c r="AL602" s="368">
        <f>DATEVALUE(TEXT(I602, "yyyy/mm/dd"))</f>
        <v/>
      </c>
      <c r="AM602" s="369">
        <f>DATEVALUE(TEXT(X602, "yyyy/mm/dd"))</f>
        <v/>
      </c>
    </row>
    <row r="603" ht="21.66" customHeight="1" s="127">
      <c r="A603" s="24" t="n">
        <v>134</v>
      </c>
      <c r="B603" s="24" t="inlineStr">
        <is>
          <t>維修</t>
        </is>
      </c>
      <c r="C603" s="24" t="n">
        <v>2025053415</v>
      </c>
      <c r="D603" s="24" t="inlineStr">
        <is>
          <t>E4538114052603</t>
        </is>
      </c>
      <c r="E603" s="24" t="inlineStr">
        <is>
          <t>一般件</t>
        </is>
      </c>
      <c r="F603" s="24" t="n">
        <v>4538</v>
      </c>
      <c r="G603" s="24" t="inlineStr">
        <is>
          <t>林口童樂店</t>
        </is>
      </c>
      <c r="H603" s="24" t="inlineStr">
        <is>
          <t>新北市林口區</t>
        </is>
      </c>
      <c r="I603" s="372" t="n">
        <v>45803.95498842592</v>
      </c>
      <c r="J603" s="24" t="inlineStr">
        <is>
          <t>星期一</t>
        </is>
      </c>
      <c r="K603" s="24" t="inlineStr">
        <is>
          <t>夜間</t>
        </is>
      </c>
      <c r="L603" s="24" t="inlineStr">
        <is>
          <t>HL24</t>
        </is>
      </c>
      <c r="M603" s="25" t="inlineStr">
        <is>
          <t>HL-SC主機</t>
        </is>
      </c>
      <c r="N603" s="24" t="n">
        <v>2402</v>
      </c>
      <c r="O603" s="25" t="inlineStr">
        <is>
          <t>鍵盤按鍵不良或無反應</t>
        </is>
      </c>
      <c r="P603" s="25" t="inlineStr">
        <is>
          <t>性質交接:門市反應SC鍵盤本體之墊高用的鍵盤腳(左邊)損壞、無法墊高使用，請台芝到店協助(鍵盤腳架損傷)</t>
        </is>
      </c>
      <c r="Q603" s="24" t="inlineStr">
        <is>
          <t>THILF04538</t>
        </is>
      </c>
      <c r="R603" s="24" t="inlineStr">
        <is>
          <t>新北一</t>
        </is>
      </c>
      <c r="S603" s="24" t="inlineStr">
        <is>
          <t>湯家瑋</t>
        </is>
      </c>
      <c r="T603" s="24" t="n">
        <v>1</v>
      </c>
      <c r="U603" s="24" t="inlineStr">
        <is>
          <t>已完工</t>
        </is>
      </c>
      <c r="V603" s="24" t="inlineStr">
        <is>
          <t>2025-05-27 09:34:31</t>
        </is>
      </c>
      <c r="W603" s="24" t="inlineStr">
        <is>
          <t>2025-05-27 11:30:00</t>
        </is>
      </c>
      <c r="X603" s="24" t="inlineStr">
        <is>
          <t>2025-05-27 12:00:00</t>
        </is>
      </c>
      <c r="Y603" s="24" t="inlineStr">
        <is>
          <t>2025-05-28 13:34:00</t>
        </is>
      </c>
      <c r="Z603" s="24" t="n">
        <v>0.5</v>
      </c>
      <c r="AA603" s="24" t="n"/>
      <c r="AB603" s="24" t="inlineStr">
        <is>
          <t>到場處理</t>
        </is>
      </c>
      <c r="AC603" s="25" t="inlineStr">
        <is>
          <t>更換鍵盤</t>
        </is>
      </c>
      <c r="AD603" s="24" t="n"/>
      <c r="AE603" s="24" t="n"/>
      <c r="AF603" s="24" t="n"/>
      <c r="AG603" s="24" t="n"/>
      <c r="AH603" s="24" t="n"/>
      <c r="AI603" s="24" t="n"/>
      <c r="AJ603" s="24" t="n"/>
      <c r="AK603" s="24" t="inlineStr">
        <is>
          <t>O</t>
        </is>
      </c>
      <c r="AL603" s="368">
        <f>DATEVALUE(TEXT(I603, "yyyy/mm/dd"))</f>
        <v/>
      </c>
      <c r="AM603" s="369">
        <f>DATEVALUE(TEXT(X603, "yyyy/mm/dd"))</f>
        <v/>
      </c>
    </row>
    <row r="604" ht="21.66" customHeight="1" s="127">
      <c r="A604" s="24" t="n">
        <v>135</v>
      </c>
      <c r="B604" s="24" t="inlineStr">
        <is>
          <t>維修</t>
        </is>
      </c>
      <c r="C604" s="24" t="n">
        <v>2025053434</v>
      </c>
      <c r="D604" s="24" t="inlineStr">
        <is>
          <t>12209114052701</t>
        </is>
      </c>
      <c r="E604" s="24" t="inlineStr">
        <is>
          <t>一般件</t>
        </is>
      </c>
      <c r="F604" s="24" t="n">
        <v>2209</v>
      </c>
      <c r="G604" s="24" t="inlineStr">
        <is>
          <t>北縣重強店</t>
        </is>
      </c>
      <c r="H604" s="24" t="inlineStr">
        <is>
          <t>新北市三重區</t>
        </is>
      </c>
      <c r="I604" s="372" t="n">
        <v>45804.5084375</v>
      </c>
      <c r="J604" s="24" t="inlineStr">
        <is>
          <t>星期二</t>
        </is>
      </c>
      <c r="K604" s="24" t="inlineStr">
        <is>
          <t>下午</t>
        </is>
      </c>
      <c r="L604" s="24" t="inlineStr">
        <is>
          <t>HLD3</t>
        </is>
      </c>
      <c r="M604" s="25" t="inlineStr">
        <is>
          <t>HL-熱感發票機</t>
        </is>
      </c>
      <c r="N604" s="24" t="inlineStr">
        <is>
          <t>D303</t>
        </is>
      </c>
      <c r="O604" s="25" t="inlineStr">
        <is>
          <t>無反應，不會轉動</t>
        </is>
      </c>
      <c r="P604" s="25" t="inlineStr">
        <is>
          <t>TM1發票機(BSC-10)亮紅燈，已有關機、重裝紙捲後，重開仍異常，請台芝到店協助</t>
        </is>
      </c>
      <c r="Q604" s="24" t="inlineStr">
        <is>
          <t>THILF02209</t>
        </is>
      </c>
      <c r="R604" s="24" t="inlineStr">
        <is>
          <t>新北一</t>
        </is>
      </c>
      <c r="S604" s="24" t="inlineStr">
        <is>
          <t>吳宗鴻</t>
        </is>
      </c>
      <c r="T604" s="24" t="n">
        <v>1</v>
      </c>
      <c r="U604" s="24" t="inlineStr">
        <is>
          <t>已完工</t>
        </is>
      </c>
      <c r="V604" s="24" t="inlineStr">
        <is>
          <t>2025-05-27 12:13:39</t>
        </is>
      </c>
      <c r="W604" s="24" t="inlineStr">
        <is>
          <t>2025-05-27 12:34:00</t>
        </is>
      </c>
      <c r="X604" s="24" t="inlineStr">
        <is>
          <t>2025-05-27 13:04:00</t>
        </is>
      </c>
      <c r="Y604" s="24" t="inlineStr">
        <is>
          <t>2025-05-28 16:13:00</t>
        </is>
      </c>
      <c r="Z604" s="24" t="n">
        <v>0.5</v>
      </c>
      <c r="AA604" s="24" t="n"/>
      <c r="AB604" s="24" t="inlineStr">
        <is>
          <t>到場處理</t>
        </is>
      </c>
      <c r="AC604" s="25" t="inlineStr">
        <is>
          <t>發票機紙捲卡夾移位導致紅燈，將卡夾歸位後正常使用</t>
        </is>
      </c>
      <c r="AD604" s="24" t="n"/>
      <c r="AE604" s="24" t="n"/>
      <c r="AF604" s="24" t="n"/>
      <c r="AG604" s="24" t="n"/>
      <c r="AH604" s="24" t="n"/>
      <c r="AI604" s="24" t="n"/>
      <c r="AJ604" s="24" t="n"/>
      <c r="AK604" s="24" t="inlineStr">
        <is>
          <t>O</t>
        </is>
      </c>
      <c r="AL604" s="368">
        <f>DATEVALUE(TEXT(I604, "yyyy/mm/dd"))</f>
        <v/>
      </c>
      <c r="AM604" s="369">
        <f>DATEVALUE(TEXT(X604, "yyyy/mm/dd"))</f>
        <v/>
      </c>
    </row>
    <row r="605" ht="21.66" customHeight="1" s="127">
      <c r="A605" s="24" t="n">
        <v>136</v>
      </c>
      <c r="B605" s="24" t="inlineStr">
        <is>
          <t>服務</t>
        </is>
      </c>
      <c r="C605" s="24" t="n">
        <v>2025053435</v>
      </c>
      <c r="D605" s="24" t="n"/>
      <c r="E605" s="24" t="n"/>
      <c r="F605" s="24" t="n">
        <v>4538</v>
      </c>
      <c r="G605" s="24" t="inlineStr">
        <is>
          <t>林口童樂店</t>
        </is>
      </c>
      <c r="H605" s="24" t="inlineStr">
        <is>
          <t>新北市林口區</t>
        </is>
      </c>
      <c r="I605" s="24" t="n"/>
      <c r="J605" s="24" t="n"/>
      <c r="K605" s="24" t="n"/>
      <c r="L605" s="24" t="n"/>
      <c r="M605" s="25" t="n"/>
      <c r="N605" s="24" t="n"/>
      <c r="O605" s="25" t="n"/>
      <c r="P605" s="25" t="n"/>
      <c r="Q605" s="24" t="inlineStr">
        <is>
          <t>THILF04538</t>
        </is>
      </c>
      <c r="R605" s="24" t="inlineStr">
        <is>
          <t>新北一</t>
        </is>
      </c>
      <c r="S605" s="24" t="inlineStr">
        <is>
          <t>湯家瑋</t>
        </is>
      </c>
      <c r="T605" s="24" t="n">
        <v>1</v>
      </c>
      <c r="U605" s="24" t="inlineStr">
        <is>
          <t>已完工</t>
        </is>
      </c>
      <c r="V605" s="24" t="inlineStr">
        <is>
          <t>2025-05-27 12:17:27</t>
        </is>
      </c>
      <c r="W605" s="24" t="inlineStr">
        <is>
          <t>2025-05-27 12:00:00</t>
        </is>
      </c>
      <c r="X605" s="24" t="inlineStr">
        <is>
          <t>2025-05-27 12:15:00</t>
        </is>
      </c>
      <c r="Y605" s="24" t="n"/>
      <c r="Z605" s="24" t="n">
        <v>0.3</v>
      </c>
      <c r="AA605" s="24" t="n"/>
      <c r="AB605" s="24" t="inlineStr">
        <is>
          <t>到場處理</t>
        </is>
      </c>
      <c r="AC605" s="25" t="inlineStr">
        <is>
          <t>PMQ2+EDC</t>
        </is>
      </c>
      <c r="AD605" s="24" t="inlineStr">
        <is>
          <t>O</t>
        </is>
      </c>
      <c r="AE605" s="24" t="n"/>
      <c r="AF605" s="24" t="n"/>
      <c r="AG605" s="24" t="n"/>
      <c r="AH605" s="24" t="n"/>
      <c r="AI605" s="24" t="n"/>
      <c r="AJ605" s="24" t="inlineStr">
        <is>
          <t>O</t>
        </is>
      </c>
      <c r="AK605" s="24" t="inlineStr">
        <is>
          <t>O</t>
        </is>
      </c>
      <c r="AL605" s="368">
        <f>DATEVALUE(TEXT(I605, "yyyy/mm/dd"))</f>
        <v/>
      </c>
      <c r="AM605" s="369">
        <f>DATEVALUE(TEXT(X605, "yyyy/mm/dd"))</f>
        <v/>
      </c>
    </row>
    <row r="606" ht="21.66" customHeight="1" s="127">
      <c r="A606" s="24" t="n">
        <v>137</v>
      </c>
      <c r="B606" s="24" t="inlineStr">
        <is>
          <t>服務</t>
        </is>
      </c>
      <c r="C606" s="24" t="n">
        <v>2025053438</v>
      </c>
      <c r="D606" s="24" t="n"/>
      <c r="E606" s="24" t="n"/>
      <c r="F606" s="24" t="inlineStr">
        <is>
          <t>D390</t>
        </is>
      </c>
      <c r="G606" s="24" t="inlineStr">
        <is>
          <t>三重大有店</t>
        </is>
      </c>
      <c r="H606" s="24" t="inlineStr">
        <is>
          <t>新北市三重區</t>
        </is>
      </c>
      <c r="I606" s="24" t="n"/>
      <c r="J606" s="24" t="n"/>
      <c r="K606" s="24" t="n"/>
      <c r="L606" s="24" t="n"/>
      <c r="M606" s="25" t="n"/>
      <c r="N606" s="24" t="n"/>
      <c r="O606" s="25" t="n"/>
      <c r="P606" s="25" t="n"/>
      <c r="Q606" s="24" t="inlineStr">
        <is>
          <t>THILF0D390</t>
        </is>
      </c>
      <c r="R606" s="24" t="inlineStr">
        <is>
          <t>新北一</t>
        </is>
      </c>
      <c r="S606" s="24" t="inlineStr">
        <is>
          <t>吳宗鴻</t>
        </is>
      </c>
      <c r="T606" s="24" t="n">
        <v>1</v>
      </c>
      <c r="U606" s="24" t="inlineStr">
        <is>
          <t>已完工</t>
        </is>
      </c>
      <c r="V606" s="24" t="inlineStr">
        <is>
          <t>2025-05-27 12:41:26</t>
        </is>
      </c>
      <c r="W606" s="24" t="inlineStr">
        <is>
          <t>2025-05-27 11:00:00</t>
        </is>
      </c>
      <c r="X606" s="24" t="inlineStr">
        <is>
          <t>2025-05-27 12:40:00</t>
        </is>
      </c>
      <c r="Y606" s="24" t="n"/>
      <c r="Z606" s="24" t="n">
        <v>1.7</v>
      </c>
      <c r="AA606" s="24" t="n"/>
      <c r="AB606" s="24" t="inlineStr">
        <is>
          <t>到場處理</t>
        </is>
      </c>
      <c r="AC606" s="25" t="inlineStr">
        <is>
          <t>PMQ2+EDC+STAR</t>
        </is>
      </c>
      <c r="AD606" s="24" t="inlineStr">
        <is>
          <t>O</t>
        </is>
      </c>
      <c r="AE606" s="24" t="n"/>
      <c r="AF606" s="24" t="n"/>
      <c r="AG606" s="24" t="n"/>
      <c r="AH606" s="24" t="n"/>
      <c r="AI606" s="24" t="n"/>
      <c r="AJ606" s="24" t="inlineStr">
        <is>
          <t>O</t>
        </is>
      </c>
      <c r="AK606" s="24" t="inlineStr">
        <is>
          <t>O</t>
        </is>
      </c>
      <c r="AL606" s="368">
        <f>DATEVALUE(TEXT(I606, "yyyy/mm/dd"))</f>
        <v/>
      </c>
      <c r="AM606" s="369">
        <f>DATEVALUE(TEXT(X606, "yyyy/mm/dd"))</f>
        <v/>
      </c>
    </row>
    <row r="607" ht="21.66" customHeight="1" s="127">
      <c r="A607" s="24" t="n">
        <v>138</v>
      </c>
      <c r="B607" s="24" t="inlineStr">
        <is>
          <t>服務</t>
        </is>
      </c>
      <c r="C607" s="24" t="n">
        <v>2025053457</v>
      </c>
      <c r="D607" s="24" t="n"/>
      <c r="E607" s="24" t="n"/>
      <c r="F607" s="24" t="n">
        <v>3955</v>
      </c>
      <c r="G607" s="24" t="inlineStr">
        <is>
          <t>板橋海龍店</t>
        </is>
      </c>
      <c r="H607" s="24" t="inlineStr">
        <is>
          <t>新北市板橋區</t>
        </is>
      </c>
      <c r="I607" s="24" t="n"/>
      <c r="J607" s="24" t="n"/>
      <c r="K607" s="24" t="n"/>
      <c r="L607" s="24" t="n"/>
      <c r="M607" s="25" t="n"/>
      <c r="N607" s="24" t="n"/>
      <c r="O607" s="25" t="n"/>
      <c r="P607" s="25" t="n"/>
      <c r="Q607" s="24" t="inlineStr">
        <is>
          <t>THILF03955</t>
        </is>
      </c>
      <c r="R607" s="24" t="inlineStr">
        <is>
          <t>新北一</t>
        </is>
      </c>
      <c r="S607" s="24" t="inlineStr">
        <is>
          <t>狄澤洋</t>
        </is>
      </c>
      <c r="T607" s="24" t="n">
        <v>1</v>
      </c>
      <c r="U607" s="24" t="inlineStr">
        <is>
          <t>已完工</t>
        </is>
      </c>
      <c r="V607" s="24" t="inlineStr">
        <is>
          <t>2025-05-27 14:06:56</t>
        </is>
      </c>
      <c r="W607" s="24" t="inlineStr">
        <is>
          <t>2025-05-27 13:39:00</t>
        </is>
      </c>
      <c r="X607" s="24" t="inlineStr">
        <is>
          <t>2025-05-27 14:00:00</t>
        </is>
      </c>
      <c r="Y607" s="24" t="n"/>
      <c r="Z607" s="24" t="n">
        <v>0.4</v>
      </c>
      <c r="AA607" s="24" t="n"/>
      <c r="AB607" s="24" t="inlineStr">
        <is>
          <t>到場處理</t>
        </is>
      </c>
      <c r="AC607" s="25" t="inlineStr">
        <is>
          <t>PMQ2+EDC+STAR</t>
        </is>
      </c>
      <c r="AD607" s="24" t="inlineStr">
        <is>
          <t>O</t>
        </is>
      </c>
      <c r="AE607" s="24" t="n"/>
      <c r="AF607" s="24" t="n"/>
      <c r="AG607" s="24" t="n"/>
      <c r="AH607" s="24" t="n"/>
      <c r="AI607" s="24" t="n"/>
      <c r="AJ607" s="24" t="inlineStr">
        <is>
          <t>O</t>
        </is>
      </c>
      <c r="AK607" s="24" t="inlineStr">
        <is>
          <t>O</t>
        </is>
      </c>
      <c r="AL607" s="368">
        <f>DATEVALUE(TEXT(I607, "yyyy/mm/dd"))</f>
        <v/>
      </c>
      <c r="AM607" s="369">
        <f>DATEVALUE(TEXT(X607, "yyyy/mm/dd"))</f>
        <v/>
      </c>
    </row>
    <row r="608" ht="21.66" customHeight="1" s="127">
      <c r="A608" s="24" t="n">
        <v>139</v>
      </c>
      <c r="B608" s="24" t="inlineStr">
        <is>
          <t>維修</t>
        </is>
      </c>
      <c r="C608" s="24" t="n">
        <v>2025053506</v>
      </c>
      <c r="D608" s="24" t="inlineStr">
        <is>
          <t>14101114052701</t>
        </is>
      </c>
      <c r="E608" s="24" t="inlineStr">
        <is>
          <t>急修件</t>
        </is>
      </c>
      <c r="F608" s="24" t="n">
        <v>4101</v>
      </c>
      <c r="G608" s="24" t="inlineStr">
        <is>
          <t>三重溪華店</t>
        </is>
      </c>
      <c r="H608" s="24" t="inlineStr">
        <is>
          <t>新北市三重區</t>
        </is>
      </c>
      <c r="I608" s="372" t="n">
        <v>45804.70054398148</v>
      </c>
      <c r="J608" s="24" t="inlineStr">
        <is>
          <t>星期二</t>
        </is>
      </c>
      <c r="K608" s="24" t="inlineStr">
        <is>
          <t>下午</t>
        </is>
      </c>
      <c r="L608" s="24" t="inlineStr">
        <is>
          <t>HL24</t>
        </is>
      </c>
      <c r="M608" s="25" t="inlineStr">
        <is>
          <t>HL-SC主機</t>
        </is>
      </c>
      <c r="N608" s="24" t="n">
        <v>2405</v>
      </c>
      <c r="O608" s="25" t="inlineStr">
        <is>
          <t>檔案損毀(更換硬碟)</t>
        </is>
      </c>
      <c r="P608" s="25" t="inlineStr">
        <is>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is>
      </c>
      <c r="Q608" s="24" t="inlineStr">
        <is>
          <t>THILF04101</t>
        </is>
      </c>
      <c r="R608" s="24" t="inlineStr">
        <is>
          <t>新北一</t>
        </is>
      </c>
      <c r="S608" s="24" t="inlineStr">
        <is>
          <t>狄澤洋</t>
        </is>
      </c>
      <c r="T608" s="24" t="n">
        <v>1</v>
      </c>
      <c r="U608" s="24" t="inlineStr">
        <is>
          <t>已完工</t>
        </is>
      </c>
      <c r="V608" s="24" t="inlineStr">
        <is>
          <t>2025-05-27 16:54:25</t>
        </is>
      </c>
      <c r="W608" s="24" t="inlineStr">
        <is>
          <t>2025-05-27 17:50:00</t>
        </is>
      </c>
      <c r="X608" s="24" t="inlineStr">
        <is>
          <t>2025-05-27 18:50:00</t>
        </is>
      </c>
      <c r="Y608" s="24" t="inlineStr">
        <is>
          <t>2025-05-28 09:54:00</t>
        </is>
      </c>
      <c r="Z608" s="24" t="n">
        <v>1</v>
      </c>
      <c r="AA608" s="24" t="n"/>
      <c r="AB608" s="24" t="inlineStr">
        <is>
          <t>到場處理</t>
        </is>
      </c>
      <c r="AC608" s="25" t="inlineStr">
        <is>
          <t>更換硬碟排線（無更換硬碟）
已請0800測試正常</t>
        </is>
      </c>
      <c r="AD608" s="24" t="n"/>
      <c r="AE608" s="24" t="n"/>
      <c r="AF608" s="24" t="n"/>
      <c r="AG608" s="24" t="n"/>
      <c r="AH608" s="24" t="n"/>
      <c r="AI608" s="24" t="n"/>
      <c r="AJ608" s="24" t="n"/>
      <c r="AK608" s="24" t="inlineStr">
        <is>
          <t>O</t>
        </is>
      </c>
      <c r="AL608" s="368">
        <f>DATEVALUE(TEXT(I608, "yyyy/mm/dd"))</f>
        <v/>
      </c>
      <c r="AM608" s="369">
        <f>DATEVALUE(TEXT(X608, "yyyy/mm/dd"))</f>
        <v/>
      </c>
    </row>
  </sheetData>
  <autoFilter ref="A1:AL3"/>
  <conditionalFormatting sqref="C1:C428">
    <cfRule type="duplicateValues" priority="1" dxfId="371"/>
  </conditionalFormatting>
  <pageMargins left="0.7" right="0.7" top="0.75" bottom="0.75" header="0.3" footer="0.3"/>
  <pageSetup orientation="portrait" paperSize="9"/>
</worksheet>
</file>

<file path=xl/worksheets/sheet4.xml><?xml version="1.0" encoding="utf-8"?>
<worksheet xmlns="http://schemas.openxmlformats.org/spreadsheetml/2006/main">
  <sheetPr>
    <outlinePr summaryBelow="1" summaryRight="1"/>
    <pageSetUpPr/>
  </sheetPr>
  <dimension ref="A1:AP15"/>
  <sheetViews>
    <sheetView workbookViewId="0">
      <pane ySplit="1" topLeftCell="A2" activePane="bottomLeft" state="frozen"/>
      <selection pane="bottomLeft" activeCell="G16" sqref="G16"/>
    </sheetView>
  </sheetViews>
  <sheetFormatPr baseColWidth="8" defaultRowHeight="15.6"/>
  <cols>
    <col width="6" bestFit="1" customWidth="1" style="127" min="1" max="1"/>
    <col hidden="1" width="6" customWidth="1" style="127" min="2" max="2"/>
    <col width="11.59765625" bestFit="1" customWidth="1" style="127" min="3" max="3"/>
    <col hidden="1" width="8.09765625" customWidth="1" style="127" min="4" max="5"/>
    <col width="13.796875" customWidth="1" style="127" min="6" max="8"/>
    <col hidden="1" width="8.09765625" customWidth="1" style="127" min="9" max="9"/>
    <col hidden="1" width="6" customWidth="1" style="127" min="10" max="11"/>
    <col hidden="1" width="8.09765625" customWidth="1" style="127" min="12" max="16"/>
    <col hidden="1" width="11.3984375" customWidth="1" style="127" min="17" max="17"/>
    <col hidden="1" width="8.09765625" customWidth="1" style="127" min="18" max="18"/>
    <col width="8.09765625" customWidth="1" style="127" min="19" max="19"/>
    <col hidden="1" width="6" customWidth="1" style="127" min="20" max="20"/>
    <col hidden="1" width="7.5" customWidth="1" style="127" min="21" max="21"/>
    <col hidden="1" width="19.09765625" customWidth="1" style="127" min="22" max="23"/>
    <col width="19.09765625" bestFit="1" customWidth="1" style="127" min="24" max="24"/>
    <col hidden="1" width="8.09765625" customWidth="1" style="127" min="25" max="27"/>
    <col hidden="1" width="9.5" customWidth="1" style="127" min="28" max="28"/>
    <col width="38.19921875" bestFit="1" customWidth="1" style="127" min="29" max="29"/>
    <col width="38.19921875" bestFit="1" customWidth="1" style="101" min="30" max="30"/>
    <col hidden="1" width="6" customWidth="1" style="127" min="31" max="31"/>
    <col hidden="1" width="6.59765625" customWidth="1" style="127" min="32" max="32"/>
    <col hidden="1" width="6" customWidth="1" style="127" min="33" max="38"/>
  </cols>
  <sheetData>
    <row r="1" ht="49.95" customHeight="1" s="127">
      <c r="A1" s="110" t="inlineStr">
        <is>
          <t>項次</t>
        </is>
      </c>
      <c r="B1" s="110" t="inlineStr">
        <is>
          <t>工作
類別</t>
        </is>
      </c>
      <c r="C1" s="110" t="inlineStr">
        <is>
          <t>台芝
工作案號</t>
        </is>
      </c>
      <c r="D1" s="110" t="inlineStr">
        <is>
          <t>客戶
工作案號</t>
        </is>
      </c>
      <c r="E1" s="110" t="inlineStr">
        <is>
          <t>案件類別</t>
        </is>
      </c>
      <c r="F1" s="110" t="inlineStr">
        <is>
          <t>門店編號</t>
        </is>
      </c>
      <c r="G1" s="110" t="inlineStr">
        <is>
          <t>門店名稱</t>
        </is>
      </c>
      <c r="H1" s="110" t="inlineStr">
        <is>
          <t>縣市鄉鎮</t>
        </is>
      </c>
      <c r="I1" s="110" t="inlineStr">
        <is>
          <t>報修時間</t>
        </is>
      </c>
      <c r="J1" s="110" t="inlineStr">
        <is>
          <t>星期</t>
        </is>
      </c>
      <c r="K1" s="110" t="inlineStr">
        <is>
          <t>時段</t>
        </is>
      </c>
      <c r="L1" s="110" t="inlineStr">
        <is>
          <t>報修類別
代碼</t>
        </is>
      </c>
      <c r="M1" s="110" t="inlineStr">
        <is>
          <t>報修類別</t>
        </is>
      </c>
      <c r="N1" s="110" t="inlineStr">
        <is>
          <t>報修項目代碼</t>
        </is>
      </c>
      <c r="O1" s="110" t="inlineStr">
        <is>
          <t>報修項目</t>
        </is>
      </c>
      <c r="P1" s="110" t="inlineStr">
        <is>
          <t>報修說明</t>
        </is>
      </c>
      <c r="Q1" s="110" t="inlineStr">
        <is>
          <t>設備號碼</t>
        </is>
      </c>
      <c r="R1" s="110" t="inlineStr">
        <is>
          <t>負責部門</t>
        </is>
      </c>
      <c r="S1" s="110" t="inlineStr">
        <is>
          <t>服務人員</t>
        </is>
      </c>
      <c r="T1" s="110" t="inlineStr">
        <is>
          <t>到場
次數</t>
        </is>
      </c>
      <c r="U1" s="110" t="inlineStr">
        <is>
          <t>完工
結果</t>
        </is>
      </c>
      <c r="V1" s="110" t="inlineStr">
        <is>
          <t>派修時間</t>
        </is>
      </c>
      <c r="W1" s="110" t="inlineStr">
        <is>
          <t>到場時間</t>
        </is>
      </c>
      <c r="X1" s="110" t="inlineStr">
        <is>
          <t>離場時間</t>
        </is>
      </c>
      <c r="Y1" s="110" t="inlineStr">
        <is>
          <t>完修時限</t>
        </is>
      </c>
      <c r="Z1" s="110" t="inlineStr">
        <is>
          <t>處理工時</t>
        </is>
      </c>
      <c r="AA1" s="110" t="inlineStr">
        <is>
          <t>逾時時間</t>
        </is>
      </c>
      <c r="AB1" s="110" t="inlineStr">
        <is>
          <t>結案類別</t>
        </is>
      </c>
      <c r="AC1" s="110" t="inlineStr">
        <is>
          <t>工作內容</t>
        </is>
      </c>
      <c r="AD1" s="111" t="inlineStr">
        <is>
          <t>更正內容</t>
        </is>
      </c>
      <c r="AE1" s="20" t="inlineStr">
        <is>
          <t>保養</t>
        </is>
      </c>
      <c r="AF1" s="20" t="inlineStr">
        <is>
          <t>裝/換
徹機</t>
        </is>
      </c>
      <c r="AG1" s="20" t="inlineStr">
        <is>
          <t>耗材
自送</t>
        </is>
      </c>
      <c r="AH1" s="20" t="inlineStr">
        <is>
          <t>耗材
配送</t>
        </is>
      </c>
      <c r="AI1" s="20" t="inlineStr">
        <is>
          <t>發票
收款</t>
        </is>
      </c>
      <c r="AJ1" s="20" t="inlineStr">
        <is>
          <t>合約
事宜</t>
        </is>
      </c>
      <c r="AK1" s="20" t="inlineStr">
        <is>
          <t>其它</t>
        </is>
      </c>
      <c r="AL1" s="20" t="inlineStr">
        <is>
          <t>客戶
簽章</t>
        </is>
      </c>
    </row>
    <row r="2" ht="21.6" customHeight="1" s="127">
      <c r="A2" s="21" t="n">
        <v>87</v>
      </c>
      <c r="B2" s="21" t="inlineStr">
        <is>
          <t>服務</t>
        </is>
      </c>
      <c r="C2" s="21" t="n">
        <v>2025011806</v>
      </c>
      <c r="D2" s="21" t="n"/>
      <c r="E2" s="21" t="n"/>
      <c r="F2" s="21" t="n">
        <v>4983</v>
      </c>
      <c r="G2" s="21" t="inlineStr">
        <is>
          <t>板橋藝文店</t>
        </is>
      </c>
      <c r="H2" s="21" t="inlineStr">
        <is>
          <t>新北市板橋區</t>
        </is>
      </c>
      <c r="I2" s="21" t="n"/>
      <c r="J2" s="21" t="n"/>
      <c r="K2" s="21" t="n"/>
      <c r="L2" s="21" t="n"/>
      <c r="M2" s="22" t="n"/>
      <c r="N2" s="21" t="n"/>
      <c r="O2" s="22" t="n"/>
      <c r="P2" s="23" t="n"/>
      <c r="Q2" s="21" t="inlineStr">
        <is>
          <t>THILF04983</t>
        </is>
      </c>
      <c r="R2" s="21" t="inlineStr">
        <is>
          <t>新北一</t>
        </is>
      </c>
      <c r="S2" s="21" t="inlineStr">
        <is>
          <t>狄澤洋</t>
        </is>
      </c>
      <c r="T2" s="21" t="n">
        <v>1</v>
      </c>
      <c r="U2" s="21" t="inlineStr">
        <is>
          <t>已完工</t>
        </is>
      </c>
      <c r="V2" s="21" t="inlineStr">
        <is>
          <t>2025-01-13 16:13:58</t>
        </is>
      </c>
      <c r="W2" s="21" t="inlineStr">
        <is>
          <t>2025-01-13 15:35:00</t>
        </is>
      </c>
      <c r="X2" s="128" t="n">
        <v>45670.67708333334</v>
      </c>
      <c r="Y2" s="21" t="n"/>
      <c r="Z2" s="21" t="n">
        <v>0.7</v>
      </c>
      <c r="AA2" s="21" t="n"/>
      <c r="AB2" s="21" t="inlineStr">
        <is>
          <t>到場處理</t>
        </is>
      </c>
      <c r="AC2" s="103" t="inlineStr">
        <is>
          <t>PMQ4</t>
        </is>
      </c>
      <c r="AD2" s="202" t="inlineStr">
        <is>
          <t>PMQ1</t>
        </is>
      </c>
      <c r="AE2" s="21" t="n"/>
      <c r="AF2" s="21" t="n"/>
      <c r="AG2" s="21" t="n"/>
      <c r="AH2" s="21" t="n"/>
      <c r="AI2" s="21" t="n"/>
      <c r="AJ2" s="21" t="n"/>
      <c r="AK2" s="21" t="inlineStr">
        <is>
          <t>O</t>
        </is>
      </c>
      <c r="AL2" s="105">
        <f>DATEVALUE(TEXT(I2, "yyyy/mm/dd"))</f>
        <v/>
      </c>
    </row>
    <row r="3" ht="21.6" customHeight="1" s="127" thickBot="1">
      <c r="A3" s="24" t="n">
        <v>52</v>
      </c>
      <c r="B3" s="24" t="inlineStr">
        <is>
          <t>服務</t>
        </is>
      </c>
      <c r="C3" s="24" t="n">
        <v>2025031532</v>
      </c>
      <c r="D3" s="24" t="n"/>
      <c r="E3" s="24" t="n"/>
      <c r="F3" s="24" t="n">
        <v>2221</v>
      </c>
      <c r="G3" s="24" t="inlineStr">
        <is>
          <t>板橋雙十店</t>
        </is>
      </c>
      <c r="H3" s="24" t="inlineStr">
        <is>
          <t>新北市板橋區</t>
        </is>
      </c>
      <c r="I3" s="24" t="n"/>
      <c r="J3" s="24" t="n"/>
      <c r="K3" s="24" t="n"/>
      <c r="L3" s="24" t="n"/>
      <c r="M3" s="25" t="n"/>
      <c r="N3" s="24" t="n"/>
      <c r="O3" s="25" t="n"/>
      <c r="P3" s="26" t="n"/>
      <c r="Q3" s="24" t="inlineStr">
        <is>
          <t>THILF02221</t>
        </is>
      </c>
      <c r="R3" s="24" t="inlineStr">
        <is>
          <t>新北一</t>
        </is>
      </c>
      <c r="S3" s="24" t="inlineStr">
        <is>
          <t>狄澤洋</t>
        </is>
      </c>
      <c r="T3" s="24" t="n">
        <v>1</v>
      </c>
      <c r="U3" s="24" t="inlineStr">
        <is>
          <t>已完工</t>
        </is>
      </c>
      <c r="V3" s="24" t="inlineStr">
        <is>
          <t>2025-03-12 12:00:36</t>
        </is>
      </c>
      <c r="W3" s="24" t="inlineStr">
        <is>
          <t>2025-03-12 11:41:00</t>
        </is>
      </c>
      <c r="X3" s="199" t="n">
        <v>45728.49861111111</v>
      </c>
      <c r="Y3" s="24" t="n"/>
      <c r="Z3" s="24" t="n">
        <v>0.3</v>
      </c>
      <c r="AA3" s="24" t="n"/>
      <c r="AB3" s="24" t="inlineStr">
        <is>
          <t>到場處理</t>
        </is>
      </c>
      <c r="AC3" s="26" t="inlineStr">
        <is>
          <t>PMQ1</t>
        </is>
      </c>
      <c r="AD3" s="269" t="inlineStr">
        <is>
          <t>誤登</t>
        </is>
      </c>
      <c r="AE3" s="24" t="n"/>
      <c r="AF3" s="24" t="n"/>
      <c r="AG3" s="24" t="n"/>
      <c r="AH3" s="24" t="n"/>
      <c r="AI3" s="24" t="n"/>
      <c r="AJ3" s="24" t="n"/>
      <c r="AK3" s="24" t="inlineStr">
        <is>
          <t>O</t>
        </is>
      </c>
      <c r="AL3" s="105">
        <f>DATEVALUE(TEXT(I3, "yyyy/mm/dd"))</f>
        <v/>
      </c>
    </row>
    <row r="4" ht="21.6" customHeight="1" s="127" thickBot="1">
      <c r="A4" s="21" t="n">
        <v>35</v>
      </c>
      <c r="B4" s="21" t="inlineStr">
        <is>
          <t>服務</t>
        </is>
      </c>
      <c r="C4" s="21" t="n">
        <v>2025041163</v>
      </c>
      <c r="D4" s="21" t="n"/>
      <c r="E4" s="21" t="n"/>
      <c r="F4" s="21" t="n">
        <v>3772</v>
      </c>
      <c r="G4" s="21" t="inlineStr">
        <is>
          <t>三重美溪店</t>
        </is>
      </c>
      <c r="H4" s="21" t="inlineStr">
        <is>
          <t>新北市三重區</t>
        </is>
      </c>
      <c r="I4" s="21" t="n"/>
      <c r="J4" s="21" t="n"/>
      <c r="K4" s="21" t="n"/>
      <c r="L4" s="21" t="n"/>
      <c r="M4" s="22" t="n"/>
      <c r="N4" s="21" t="n"/>
      <c r="O4" s="22" t="n"/>
      <c r="P4" s="23" t="n"/>
      <c r="Q4" s="21" t="inlineStr">
        <is>
          <t>THILF03772</t>
        </is>
      </c>
      <c r="R4" s="21" t="inlineStr">
        <is>
          <t>新北一</t>
        </is>
      </c>
      <c r="S4" s="21" t="inlineStr">
        <is>
          <t>吳宗鴻</t>
        </is>
      </c>
      <c r="T4" s="21" t="n">
        <v>1</v>
      </c>
      <c r="U4" s="21" t="inlineStr">
        <is>
          <t>已完工</t>
        </is>
      </c>
      <c r="V4" s="21" t="inlineStr">
        <is>
          <t>2025-04-09 15:14:17</t>
        </is>
      </c>
      <c r="W4" s="21" t="inlineStr">
        <is>
          <t>2025-04-09 14:58:00</t>
        </is>
      </c>
      <c r="X4" s="128" t="n">
        <v>45756.63402777778</v>
      </c>
      <c r="Y4" s="21" t="n"/>
      <c r="Z4" s="21" t="n">
        <v>0.3</v>
      </c>
      <c r="AA4" s="21" t="n"/>
      <c r="AB4" s="21" t="inlineStr">
        <is>
          <t>到場處理</t>
        </is>
      </c>
      <c r="AC4" s="23" t="n"/>
      <c r="AD4" s="267" t="inlineStr">
        <is>
          <t>誤登</t>
        </is>
      </c>
      <c r="AE4" s="21" t="n"/>
      <c r="AF4" s="21" t="n"/>
      <c r="AG4" s="21" t="n"/>
      <c r="AH4" s="21" t="n"/>
      <c r="AI4" s="21" t="n"/>
      <c r="AJ4" s="21" t="n"/>
      <c r="AK4" s="21" t="inlineStr">
        <is>
          <t>O</t>
        </is>
      </c>
      <c r="AL4" s="105">
        <f>DATEVALUE(TEXT(I4, "yyyy/mm/dd"))</f>
        <v/>
      </c>
      <c r="AM4" s="268" t="inlineStr">
        <is>
          <t>工作編號</t>
        </is>
      </c>
      <c r="AN4" s="360" t="n">
        <v>2025041163</v>
      </c>
      <c r="AO4" s="361" t="n"/>
      <c r="AP4" s="362" t="n"/>
    </row>
    <row r="5" ht="21.6" customHeight="1" s="127">
      <c r="A5" s="21" t="n">
        <v>49</v>
      </c>
      <c r="B5" s="21" t="inlineStr">
        <is>
          <t>維修</t>
        </is>
      </c>
      <c r="C5" s="21" t="n">
        <v>2025051401</v>
      </c>
      <c r="D5" s="21" t="inlineStr">
        <is>
          <t>15316114050901</t>
        </is>
      </c>
      <c r="E5" s="21" t="inlineStr">
        <is>
          <t>一般件</t>
        </is>
      </c>
      <c r="F5" s="21" t="n">
        <v>5316</v>
      </c>
      <c r="G5" s="21" t="inlineStr">
        <is>
          <t>三重五常店</t>
        </is>
      </c>
      <c r="H5" s="21" t="inlineStr">
        <is>
          <t>新北市三重區</t>
        </is>
      </c>
      <c r="I5" s="21" t="inlineStr">
        <is>
          <t>2025-05-09 12:20:29</t>
        </is>
      </c>
      <c r="J5" s="21" t="inlineStr">
        <is>
          <t>星期五</t>
        </is>
      </c>
      <c r="K5" s="21" t="inlineStr">
        <is>
          <t>下午</t>
        </is>
      </c>
      <c r="L5" s="21" t="inlineStr">
        <is>
          <t>HL34</t>
        </is>
      </c>
      <c r="M5" s="22" t="inlineStr">
        <is>
          <t>HL-HUB</t>
        </is>
      </c>
      <c r="N5" s="21" t="n">
        <v>3404</v>
      </c>
      <c r="O5" s="22" t="inlineStr">
        <is>
          <t>HUB週期維護</t>
        </is>
      </c>
      <c r="P5" s="23" t="inlineStr">
        <is>
          <t>2025年04月份 hub調查異常:1PORT插在2PORT</t>
        </is>
      </c>
      <c r="Q5" s="21" t="inlineStr">
        <is>
          <t>THILF05316</t>
        </is>
      </c>
      <c r="R5" s="21" t="inlineStr">
        <is>
          <t>新北一</t>
        </is>
      </c>
      <c r="S5" s="21" t="inlineStr">
        <is>
          <t>吳宗鴻</t>
        </is>
      </c>
      <c r="T5" s="21" t="n">
        <v>1</v>
      </c>
      <c r="U5" s="21" t="inlineStr">
        <is>
          <t>已完工</t>
        </is>
      </c>
      <c r="V5" s="21" t="inlineStr">
        <is>
          <t>2025-05-09 12:21:27</t>
        </is>
      </c>
      <c r="W5" s="21" t="inlineStr">
        <is>
          <t>2025-05-09 11:55:00</t>
        </is>
      </c>
      <c r="X5" s="128" t="n">
        <v>45786.51736111111</v>
      </c>
      <c r="Y5" s="21" t="inlineStr">
        <is>
          <t>2025-05-12 16:21:00</t>
        </is>
      </c>
      <c r="Z5" s="21" t="n">
        <v>0.5</v>
      </c>
      <c r="AA5" s="21" t="n"/>
      <c r="AB5" s="21" t="inlineStr">
        <is>
          <t>到場處理</t>
        </is>
      </c>
      <c r="AC5" s="23" t="inlineStr">
        <is>
          <t>已經改回1PORT，測試正常</t>
        </is>
      </c>
      <c r="AD5" s="103" t="inlineStr">
        <is>
          <t>HUB已經改回1PORT，測試正常</t>
        </is>
      </c>
      <c r="AE5" s="21" t="n"/>
      <c r="AF5" s="21" t="n"/>
      <c r="AG5" s="21" t="n"/>
      <c r="AH5" s="21" t="n"/>
      <c r="AI5" s="21" t="n"/>
      <c r="AJ5" s="21" t="n"/>
      <c r="AK5" s="21" t="inlineStr">
        <is>
          <t>O</t>
        </is>
      </c>
      <c r="AL5" s="304">
        <f>DATEVALUE(TEXT(I5, "yyyy/mm/dd"))</f>
        <v/>
      </c>
    </row>
    <row r="6" ht="21.6" customHeight="1" s="127">
      <c r="A6" s="21" t="n"/>
      <c r="B6" s="21" t="n"/>
      <c r="C6" s="21" t="n"/>
      <c r="D6" s="21" t="n"/>
      <c r="E6" s="21" t="n"/>
      <c r="F6" s="21" t="n"/>
      <c r="G6" s="21" t="n"/>
      <c r="H6" s="21" t="n"/>
      <c r="I6" s="21" t="n"/>
      <c r="J6" s="21" t="n"/>
      <c r="K6" s="21" t="n"/>
      <c r="L6" s="21" t="n"/>
      <c r="M6" s="22" t="n"/>
      <c r="N6" s="21" t="n"/>
      <c r="O6" s="22" t="n"/>
      <c r="P6" s="23" t="n"/>
      <c r="Q6" s="21" t="n"/>
      <c r="R6" s="21" t="n"/>
      <c r="S6" s="21" t="n"/>
      <c r="T6" s="21" t="n"/>
      <c r="U6" s="21" t="n"/>
      <c r="V6" s="21" t="n"/>
      <c r="W6" s="21" t="n"/>
      <c r="X6" s="128" t="n"/>
      <c r="Y6" s="21" t="n"/>
      <c r="Z6" s="21" t="n"/>
      <c r="AA6" s="21" t="n"/>
      <c r="AB6" s="21" t="n"/>
      <c r="AC6" s="107" t="n"/>
      <c r="AD6" s="196" t="n"/>
      <c r="AE6" s="21" t="n"/>
      <c r="AF6" s="21" t="n"/>
      <c r="AG6" s="21" t="n"/>
      <c r="AH6" s="21" t="n"/>
      <c r="AI6" s="21" t="n"/>
      <c r="AJ6" s="21" t="n"/>
      <c r="AK6" s="21" t="inlineStr">
        <is>
          <t>O</t>
        </is>
      </c>
      <c r="AL6" s="105">
        <f>DATEVALUE(TEXT(I6, "yyyy/mm/dd"))</f>
        <v/>
      </c>
    </row>
    <row r="7" ht="21.6" customHeight="1" s="127">
      <c r="A7" s="115" t="n"/>
      <c r="B7" s="115" t="n"/>
      <c r="C7" s="115" t="n"/>
      <c r="D7" s="115" t="n"/>
      <c r="E7" s="115" t="n"/>
      <c r="F7" s="115" t="n"/>
      <c r="G7" s="115" t="n"/>
      <c r="H7" s="115" t="n"/>
      <c r="I7" s="115" t="n"/>
      <c r="J7" s="115" t="n"/>
      <c r="K7" s="115" t="n"/>
      <c r="L7" s="115" t="n"/>
      <c r="M7" s="116" t="n"/>
      <c r="N7" s="115" t="n"/>
      <c r="O7" s="116" t="n"/>
      <c r="P7" s="117" t="n"/>
      <c r="Q7" s="115" t="n"/>
      <c r="R7" s="115" t="n"/>
      <c r="S7" s="115" t="n"/>
      <c r="T7" s="115" t="n"/>
      <c r="U7" s="115" t="n"/>
      <c r="V7" s="115" t="n"/>
      <c r="W7" s="115" t="n"/>
      <c r="X7" s="115" t="n"/>
      <c r="Y7" s="115" t="n"/>
      <c r="Z7" s="115" t="n"/>
      <c r="AA7" s="115" t="n"/>
      <c r="AB7" s="115" t="n"/>
      <c r="AC7" s="118" t="n"/>
      <c r="AD7" s="119" t="n"/>
      <c r="AE7" s="109" t="n"/>
      <c r="AF7" s="24" t="n"/>
      <c r="AG7" s="24" t="n"/>
      <c r="AH7" s="24" t="n"/>
      <c r="AI7" s="24" t="n"/>
      <c r="AJ7" s="24" t="n"/>
      <c r="AK7" s="24" t="inlineStr">
        <is>
          <t>O</t>
        </is>
      </c>
    </row>
    <row r="8" ht="21.6" customHeight="1" s="127">
      <c r="A8" s="115" t="n"/>
      <c r="B8" s="115" t="n"/>
      <c r="C8" s="115" t="n"/>
      <c r="D8" s="115" t="n"/>
      <c r="E8" s="115" t="n"/>
      <c r="F8" s="115" t="n"/>
      <c r="G8" s="115" t="n"/>
      <c r="H8" s="115" t="n"/>
      <c r="I8" s="115" t="n"/>
      <c r="J8" s="115" t="n"/>
      <c r="K8" s="115" t="n"/>
      <c r="L8" s="115" t="n"/>
      <c r="M8" s="116" t="n"/>
      <c r="N8" s="115" t="n"/>
      <c r="O8" s="116" t="n"/>
      <c r="P8" s="117" t="n"/>
      <c r="Q8" s="115" t="n"/>
      <c r="R8" s="115" t="n"/>
      <c r="S8" s="115" t="n"/>
      <c r="T8" s="115" t="n"/>
      <c r="U8" s="115" t="n"/>
      <c r="V8" s="115" t="n"/>
      <c r="W8" s="115" t="n"/>
      <c r="X8" s="115" t="n"/>
      <c r="Y8" s="115" t="n"/>
      <c r="Z8" s="115" t="n"/>
      <c r="AA8" s="115" t="n"/>
      <c r="AB8" s="115" t="n"/>
      <c r="AC8" s="120" t="n"/>
      <c r="AD8" s="121" t="n"/>
      <c r="AE8" s="109" t="n"/>
      <c r="AF8" s="24" t="n"/>
      <c r="AG8" s="24" t="n"/>
      <c r="AH8" s="24" t="n"/>
      <c r="AI8" s="24" t="n"/>
      <c r="AJ8" s="24" t="n"/>
      <c r="AK8" s="24" t="inlineStr">
        <is>
          <t>O</t>
        </is>
      </c>
    </row>
    <row r="9" ht="21.6" customHeight="1" s="127">
      <c r="A9" s="115" t="n"/>
      <c r="B9" s="115" t="n"/>
      <c r="C9" s="115" t="n"/>
      <c r="D9" s="115" t="n"/>
      <c r="E9" s="115" t="n"/>
      <c r="F9" s="115" t="n"/>
      <c r="G9" s="115" t="n"/>
      <c r="H9" s="115" t="n"/>
      <c r="I9" s="115" t="n"/>
      <c r="J9" s="115" t="n"/>
      <c r="K9" s="115" t="n"/>
      <c r="L9" s="115" t="n"/>
      <c r="M9" s="116" t="n"/>
      <c r="N9" s="115" t="n"/>
      <c r="O9" s="116" t="n"/>
      <c r="P9" s="116" t="n"/>
      <c r="Q9" s="115" t="n"/>
      <c r="R9" s="115" t="n"/>
      <c r="S9" s="115" t="n"/>
      <c r="T9" s="115" t="n"/>
      <c r="U9" s="115" t="n"/>
      <c r="V9" s="115" t="n"/>
      <c r="W9" s="115" t="n"/>
      <c r="X9" s="115" t="n"/>
      <c r="Y9" s="115" t="n"/>
      <c r="Z9" s="115" t="n"/>
      <c r="AA9" s="115" t="n"/>
      <c r="AB9" s="115" t="n"/>
      <c r="AC9" s="122" t="n"/>
      <c r="AD9" s="119" t="n"/>
      <c r="AE9" s="109" t="n"/>
      <c r="AF9" s="24" t="n"/>
      <c r="AG9" s="24" t="n"/>
      <c r="AH9" s="24" t="n"/>
      <c r="AI9" s="24" t="n"/>
      <c r="AJ9" s="24" t="n"/>
      <c r="AK9" s="24" t="inlineStr">
        <is>
          <t>O</t>
        </is>
      </c>
    </row>
    <row r="10" ht="21.6" customHeight="1" s="127">
      <c r="A10" s="115" t="n"/>
      <c r="B10" s="115" t="n"/>
      <c r="C10" s="115" t="n"/>
      <c r="D10" s="115" t="n"/>
      <c r="E10" s="115" t="n"/>
      <c r="F10" s="115" t="n"/>
      <c r="G10" s="115" t="n"/>
      <c r="H10" s="115" t="n"/>
      <c r="I10" s="115" t="n"/>
      <c r="J10" s="115" t="n"/>
      <c r="K10" s="115" t="n"/>
      <c r="L10" s="115" t="n"/>
      <c r="M10" s="116" t="n"/>
      <c r="N10" s="115" t="n"/>
      <c r="O10" s="116" t="n"/>
      <c r="P10" s="116" t="n"/>
      <c r="Q10" s="115" t="n"/>
      <c r="R10" s="115" t="n"/>
      <c r="S10" s="115" t="n"/>
      <c r="T10" s="115" t="n"/>
      <c r="U10" s="115" t="n"/>
      <c r="V10" s="115" t="n"/>
      <c r="W10" s="115" t="n"/>
      <c r="X10" s="115" t="n"/>
      <c r="Y10" s="115" t="n"/>
      <c r="Z10" s="115" t="n"/>
      <c r="AA10" s="115" t="n"/>
      <c r="AB10" s="115" t="n"/>
      <c r="AC10" s="118" t="n"/>
      <c r="AD10" s="123" t="n"/>
      <c r="AE10" s="109" t="inlineStr">
        <is>
          <t>O</t>
        </is>
      </c>
      <c r="AF10" s="24" t="n"/>
      <c r="AG10" s="24" t="n"/>
      <c r="AH10" s="24" t="n"/>
      <c r="AI10" s="24" t="n"/>
      <c r="AJ10" s="24" t="n"/>
      <c r="AK10" s="24" t="inlineStr">
        <is>
          <t>O</t>
        </is>
      </c>
    </row>
    <row r="11" ht="21.6" customHeight="1" s="127">
      <c r="A11" s="112" t="n"/>
      <c r="B11" s="112" t="n"/>
      <c r="C11" s="112" t="n"/>
      <c r="D11" s="112" t="n"/>
      <c r="E11" s="112" t="n"/>
      <c r="F11" s="112" t="n"/>
      <c r="G11" s="112" t="n"/>
      <c r="H11" s="112" t="n"/>
      <c r="I11" s="112" t="n"/>
      <c r="J11" s="112" t="n"/>
      <c r="K11" s="112" t="n"/>
      <c r="L11" s="112" t="n"/>
      <c r="M11" s="113" t="n"/>
      <c r="N11" s="112" t="n"/>
      <c r="O11" s="113" t="n"/>
      <c r="P11" s="113" t="n"/>
      <c r="Q11" s="112" t="n"/>
      <c r="R11" s="112" t="n"/>
      <c r="S11" s="112" t="n"/>
      <c r="T11" s="112" t="n"/>
      <c r="U11" s="112" t="n"/>
      <c r="V11" s="112" t="n"/>
      <c r="W11" s="112" t="n"/>
      <c r="X11" s="112" t="n"/>
      <c r="Y11" s="112" t="n"/>
      <c r="Z11" s="112" t="n"/>
      <c r="AA11" s="112" t="n"/>
      <c r="AB11" s="112" t="n"/>
      <c r="AC11" s="113" t="n"/>
      <c r="AD11" s="114" t="n"/>
      <c r="AE11" s="104" t="n"/>
      <c r="AF11" s="104" t="n"/>
      <c r="AG11" s="104" t="n"/>
      <c r="AH11" s="104" t="n"/>
      <c r="AI11" s="104" t="n"/>
      <c r="AJ11" s="104" t="n"/>
      <c r="AK11" s="104" t="n"/>
    </row>
    <row r="12" ht="21.6" customHeight="1" s="127">
      <c r="A12" s="124" t="n"/>
      <c r="B12" s="124" t="n"/>
      <c r="C12" s="124" t="n"/>
      <c r="D12" s="124" t="n"/>
      <c r="E12" s="124" t="n"/>
      <c r="F12" s="124" t="n"/>
      <c r="G12" s="124" t="n"/>
      <c r="H12" s="124" t="n"/>
      <c r="I12" s="124" t="n"/>
      <c r="J12" s="124" t="n"/>
      <c r="K12" s="124" t="n"/>
      <c r="L12" s="124" t="n"/>
      <c r="M12" s="125" t="n"/>
      <c r="N12" s="124" t="n"/>
      <c r="O12" s="125" t="n"/>
      <c r="P12" s="125" t="n"/>
      <c r="Q12" s="124" t="n"/>
      <c r="R12" s="124" t="n"/>
      <c r="S12" s="124" t="n"/>
      <c r="T12" s="124" t="n"/>
      <c r="U12" s="124" t="n"/>
      <c r="V12" s="124" t="n"/>
      <c r="W12" s="124" t="n"/>
      <c r="X12" s="124" t="n"/>
      <c r="Y12" s="124" t="n"/>
      <c r="Z12" s="124" t="n"/>
      <c r="AA12" s="124" t="n"/>
      <c r="AB12" s="124" t="n"/>
      <c r="AC12" s="125" t="n"/>
      <c r="AD12" s="126" t="n"/>
      <c r="AE12" s="124" t="n"/>
      <c r="AF12" s="124" t="n"/>
      <c r="AG12" s="124" t="n"/>
      <c r="AH12" s="124" t="n"/>
      <c r="AI12" s="124" t="n"/>
      <c r="AJ12" s="124" t="n"/>
      <c r="AK12" s="124" t="n"/>
    </row>
    <row r="13">
      <c r="F13" s="95" t="inlineStr">
        <is>
          <t>吳宗鴻</t>
        </is>
      </c>
      <c r="G13" s="96" t="inlineStr">
        <is>
          <t>湯家瑋</t>
        </is>
      </c>
      <c r="H13" s="96" t="inlineStr">
        <is>
          <t>狄澤洋</t>
        </is>
      </c>
    </row>
    <row r="14">
      <c r="C14" s="94" t="inlineStr">
        <is>
          <t>錯誤紀錄:</t>
        </is>
      </c>
      <c r="F14" s="97">
        <f>COUNTIF($S:$S,F13)</f>
        <v/>
      </c>
      <c r="G14" s="97">
        <f>COUNTIF($S:$S,G13)</f>
        <v/>
      </c>
      <c r="H14" s="97">
        <f>COUNTIF($S:$S,H13)</f>
        <v/>
      </c>
    </row>
    <row r="15">
      <c r="F15" s="97" t="n"/>
      <c r="G15" s="97" t="n"/>
      <c r="H15" s="97" t="n"/>
    </row>
  </sheetData>
  <autoFilter ref="A1:AL1"/>
  <mergeCells count="1">
    <mergeCell ref="AN4:AP4"/>
  </mergeCells>
  <pageMargins left="0.7" right="0.7" top="0.75" bottom="0.75" header="0.3" footer="0.3"/>
  <pageSetup orientation="portrait" paperSize="9"/>
</worksheet>
</file>

<file path=xl/worksheets/sheet5.xml><?xml version="1.0" encoding="utf-8"?>
<worksheet xmlns="http://schemas.openxmlformats.org/spreadsheetml/2006/main">
  <sheetPr>
    <tabColor rgb="FFFFFF00"/>
    <outlinePr summaryBelow="1" summaryRight="1"/>
    <pageSetUpPr/>
  </sheetPr>
  <dimension ref="A1:W982"/>
  <sheetViews>
    <sheetView zoomScaleNormal="100" workbookViewId="0">
      <pane ySplit="6" topLeftCell="A7" activePane="bottomLeft" state="frozen"/>
      <selection activeCell="F8" sqref="F8"/>
      <selection pane="bottomLeft" activeCell="I2" sqref="I2"/>
    </sheetView>
  </sheetViews>
  <sheetFormatPr baseColWidth="8" defaultColWidth="11.19921875" defaultRowHeight="15" customHeight="1"/>
  <cols>
    <col width="13.69921875" bestFit="1" customWidth="1" style="275" min="1" max="1"/>
    <col width="14.09765625" bestFit="1" customWidth="1" style="275" min="2" max="2"/>
    <col width="9" bestFit="1" customWidth="1" style="265" min="3" max="5"/>
    <col width="11.8984375" bestFit="1" customWidth="1" style="275" min="6" max="6"/>
    <col width="11.8984375" customWidth="1" style="275" min="7" max="7"/>
    <col width="11.5" bestFit="1" customWidth="1" style="275" min="8" max="8"/>
    <col width="11.69921875" bestFit="1" customWidth="1" style="275" min="9" max="9"/>
    <col width="17.69921875" bestFit="1" customWidth="1" style="275" min="10" max="10"/>
    <col hidden="1" width="1.8984375" customWidth="1" style="275" min="11" max="15"/>
    <col hidden="1" width="4" customWidth="1" style="275" min="16" max="16"/>
    <col hidden="1" width="7.69921875" customWidth="1" style="275" min="17" max="17"/>
    <col width="18.3984375" customWidth="1" style="275" min="18" max="18"/>
    <col width="11.09765625" customWidth="1" style="275" min="19" max="19"/>
    <col width="8.69921875" customWidth="1" style="275" min="20" max="20"/>
    <col width="11.19921875" customWidth="1" style="275" min="21" max="36"/>
    <col width="11.19921875" customWidth="1" style="275" min="37" max="16384"/>
  </cols>
  <sheetData>
    <row r="1" ht="20.25" customHeight="1" s="127">
      <c r="A1" s="305" t="inlineStr">
        <is>
          <t>吳宗鴻</t>
        </is>
      </c>
      <c r="B1" s="270" t="inlineStr">
        <is>
          <t>月份</t>
        </is>
      </c>
      <c r="C1" s="271" t="inlineStr">
        <is>
          <t>基礎件數</t>
        </is>
      </c>
      <c r="D1" s="312" t="inlineStr">
        <is>
          <t>基礎修正</t>
        </is>
      </c>
      <c r="E1" s="272" t="inlineStr">
        <is>
          <t>PM件數</t>
        </is>
      </c>
      <c r="F1" s="270" t="inlineStr">
        <is>
          <t>未保養</t>
        </is>
      </c>
      <c r="G1" s="270" t="inlineStr">
        <is>
          <t>達成率</t>
        </is>
      </c>
      <c r="H1" s="272" t="inlineStr">
        <is>
          <t>STAR 總數</t>
        </is>
      </c>
      <c r="I1" s="273" t="inlineStr">
        <is>
          <t>已更換</t>
        </is>
      </c>
      <c r="J1" s="273" t="inlineStr">
        <is>
          <t>未更換</t>
        </is>
      </c>
      <c r="K1" s="185" t="n"/>
      <c r="L1" s="185" t="n"/>
      <c r="M1" s="185" t="n"/>
      <c r="N1" s="185" t="n"/>
      <c r="O1" s="185" t="n"/>
      <c r="P1" s="186" t="n"/>
      <c r="Q1" s="186" t="n"/>
      <c r="R1" s="274" t="n">
        <v>45748</v>
      </c>
      <c r="S1" s="274" t="n"/>
      <c r="U1" s="275" t="n">
        <v>39</v>
      </c>
      <c r="V1" s="275" t="n">
        <v>39</v>
      </c>
      <c r="W1" s="275" t="n">
        <v>39</v>
      </c>
    </row>
    <row r="2" ht="21" customHeight="1" s="127">
      <c r="A2" s="280">
        <f>COUNTA(I7:I150)</f>
        <v/>
      </c>
      <c r="B2" s="279" t="n">
        <v>4</v>
      </c>
      <c r="C2" s="280">
        <f>U1</f>
        <v/>
      </c>
      <c r="D2" s="280">
        <f>E2</f>
        <v/>
      </c>
      <c r="E2" s="279">
        <f>COUNTIF(C$7:C$150,"v")</f>
        <v/>
      </c>
      <c r="F2" s="279">
        <f>IF((C2-E2)&lt;0,"0",(C2-E2))</f>
        <v/>
      </c>
      <c r="G2" s="281">
        <f>ROUND(IF((E2/C2)&gt;1,1,(E2/C2))*100,0)&amp;"%"</f>
        <v/>
      </c>
      <c r="H2" s="280">
        <f>COUNTIFS(門市主檔!E:E,A1,門市主檔!Z:Z,"STAR")</f>
        <v/>
      </c>
      <c r="I2" s="280">
        <f>COUNTIF($G$7:$G$150,"已更換")+COUNTIF($G$7:$G$150,"完工已補裝")</f>
        <v/>
      </c>
      <c r="J2" s="280">
        <f>COUNTIF($G$7:$G$150,"未更換")+COUNTIF($G$7:$G$150,"已PM未更換")</f>
        <v/>
      </c>
      <c r="K2" s="185" t="n"/>
      <c r="L2" s="185" t="n"/>
      <c r="M2" s="185" t="n"/>
      <c r="N2" s="185" t="n"/>
      <c r="O2" s="185" t="n"/>
      <c r="P2" s="186" t="n"/>
      <c r="Q2" s="186" t="n"/>
      <c r="R2" s="274" t="n">
        <v>45778</v>
      </c>
      <c r="S2" s="204" t="n"/>
      <c r="U2" s="274">
        <f>TODAY()</f>
        <v/>
      </c>
    </row>
    <row r="3" ht="21" customHeight="1" s="127">
      <c r="A3" s="276" t="n"/>
      <c r="B3" s="279" t="n">
        <v>5</v>
      </c>
      <c r="C3" s="280">
        <f>V1</f>
        <v/>
      </c>
      <c r="D3" s="280">
        <f>A2-E2-D4</f>
        <v/>
      </c>
      <c r="E3" s="279">
        <f>COUNTIF(D$7:D$150,"v")</f>
        <v/>
      </c>
      <c r="F3" s="279">
        <f>IF((D3-E3)&lt;0,"0",(D3-E3))</f>
        <v/>
      </c>
      <c r="G3" s="281">
        <f>ROUND(IF((E3/C3)&gt;1,1,(E3/C3))*100,0)&amp;"%"</f>
        <v/>
      </c>
      <c r="H3" s="282" t="n"/>
      <c r="I3" s="283" t="n"/>
      <c r="J3" s="283" t="n"/>
      <c r="K3" s="185" t="n"/>
      <c r="L3" s="185" t="n"/>
      <c r="M3" s="185" t="n"/>
      <c r="N3" s="185" t="n"/>
      <c r="O3" s="185" t="n"/>
      <c r="P3" s="186" t="n"/>
      <c r="Q3" s="186" t="n"/>
      <c r="R3" s="274" t="n">
        <v>45809</v>
      </c>
      <c r="S3" s="274" t="n"/>
    </row>
    <row r="4" ht="21" customHeight="1" s="127">
      <c r="A4" s="187" t="n"/>
      <c r="B4" s="279" t="n">
        <v>6</v>
      </c>
      <c r="C4" s="280">
        <f>W1</f>
        <v/>
      </c>
      <c r="D4" s="280">
        <f>A2-E2-E3</f>
        <v/>
      </c>
      <c r="E4" s="279">
        <f>COUNTIF(E$7:E$150,"v")</f>
        <v/>
      </c>
      <c r="F4" s="279">
        <f>IF((D4-E4)&lt;0,"0",(D4-E4))</f>
        <v/>
      </c>
      <c r="G4" s="281">
        <f>ROUND(IF((E4/C4)&gt;1,1,(E4/C4))*100,0)&amp;"%"</f>
        <v/>
      </c>
      <c r="H4" s="282" t="n"/>
      <c r="I4" s="283" t="n"/>
      <c r="J4" s="283" t="n"/>
      <c r="K4" s="185" t="n"/>
      <c r="L4" s="185" t="n"/>
      <c r="M4" s="185" t="n"/>
      <c r="N4" s="185" t="n"/>
      <c r="O4" s="185" t="n"/>
      <c r="P4" s="186" t="n"/>
      <c r="Q4" s="186" t="n"/>
      <c r="R4" s="274" t="n">
        <v>45839</v>
      </c>
    </row>
    <row r="5" ht="22.5" customHeight="1" s="127">
      <c r="A5" s="306" t="n"/>
      <c r="B5" s="307" t="inlineStr">
        <is>
          <t>總計</t>
        </is>
      </c>
      <c r="C5" s="308">
        <f>SUM(C2:C4)</f>
        <v/>
      </c>
      <c r="D5" s="308">
        <f>SUM(D2:D4)</f>
        <v/>
      </c>
      <c r="E5" s="308">
        <f>SUM(E2:E4)</f>
        <v/>
      </c>
      <c r="F5" s="308">
        <f>SUM(F2:F4)</f>
        <v/>
      </c>
      <c r="G5" s="309">
        <f>ROUND(IF((E5/C5)&gt;1,1,(E5/C5))*100,0)&amp;"%"</f>
        <v/>
      </c>
      <c r="H5" s="310" t="n"/>
      <c r="I5" s="310" t="n"/>
      <c r="J5" s="311" t="n"/>
      <c r="K5" s="185" t="n"/>
      <c r="L5" s="185" t="n"/>
      <c r="M5" s="185" t="n"/>
      <c r="N5" s="185" t="n"/>
      <c r="O5" s="185" t="n"/>
      <c r="P5" s="186" t="n"/>
      <c r="Q5" s="186" t="n"/>
      <c r="R5" s="277" t="inlineStr">
        <is>
          <t>北二</t>
        </is>
      </c>
      <c r="S5" s="278">
        <f t="array" ref="S5">IFERROR(HYPERLINK("#" &amp; ADDRESS(MIN(IF(ISNUMBER(SEARCH(R5, A6:J193)), ROW(A6:J193), 10000000000)), MIN(IF(ISNUMBER(SEARCH(R5, A6:J193)), COLUMN(A6:J193), 10000000000))), "搜索"), "未找到")</f>
        <v/>
      </c>
    </row>
    <row r="6" ht="25.5" customHeight="1" s="127">
      <c r="A6" s="188" t="inlineStr">
        <is>
          <t>門市編號</t>
        </is>
      </c>
      <c r="B6" s="188" t="inlineStr">
        <is>
          <t>門市名稱</t>
        </is>
      </c>
      <c r="C6" s="188" t="inlineStr">
        <is>
          <t>4月</t>
        </is>
      </c>
      <c r="D6" s="188" t="inlineStr">
        <is>
          <t>5月</t>
        </is>
      </c>
      <c r="E6" s="188" t="inlineStr">
        <is>
          <t>6月</t>
        </is>
      </c>
      <c r="F6" s="188" t="inlineStr">
        <is>
          <t>未保養</t>
        </is>
      </c>
      <c r="G6" s="188" t="inlineStr">
        <is>
          <t>STAR</t>
        </is>
      </c>
      <c r="H6" s="188" t="inlineStr">
        <is>
          <t>數量</t>
        </is>
      </c>
      <c r="I6" s="188" t="inlineStr">
        <is>
          <t>地區</t>
        </is>
      </c>
      <c r="J6" s="188" t="inlineStr">
        <is>
          <t>前季保養日期</t>
        </is>
      </c>
      <c r="K6" s="189" t="n"/>
      <c r="L6" s="189" t="n"/>
      <c r="M6" s="189" t="n"/>
      <c r="N6" s="189" t="n"/>
      <c r="O6" s="189" t="n"/>
      <c r="P6" s="186" t="n"/>
      <c r="Q6" s="186" t="n"/>
    </row>
    <row r="7" ht="19.5" customHeight="1" s="127">
      <c r="A7" s="190" t="inlineStr">
        <is>
          <t>D057</t>
        </is>
      </c>
      <c r="B7" s="190">
        <f>VLOOKUP(A7,門市主檔!A:B,2,FALSE)</f>
        <v/>
      </c>
      <c r="C7" s="262">
        <f>IF(COUNTIFS(IM!$F:$F,A7,IM!$AD:$AD,"O",IM!$X:$X,"&gt;="&amp;$R$1, IM!$X:$X,"&lt;"&amp;$R$2)&gt;0,"V","")</f>
        <v/>
      </c>
      <c r="D7" s="262">
        <f>IF(AND(C7&lt;&gt;"V", COUNTIFS(IM!$F:$F,A7, IM!$AD:$AD, "O", IM!$X:$X, "&gt;="&amp;$R$2, IM!$X:$X, "&lt;"&amp;$R$3)&gt;0), "V", "")</f>
        <v/>
      </c>
      <c r="E7" s="262">
        <f>IF(AND(C7&lt;&gt;"V",D7&lt;&gt;"V", COUNTIFS(IM!$F:$F, A7, IM!$AD:$AD, "O", IM!$X:$X, "&gt;="&amp;$R$3, IM!$X:$X, "&lt;"&amp;$R$4)&gt;0), "V", "")</f>
        <v/>
      </c>
      <c r="F7" s="190">
        <f>IF(COUNTBLANK(C7:E7)=3,"未保養","")</f>
        <v/>
      </c>
      <c r="G7" s="190">
        <f>IF(VLOOKUP(A7,門市主檔!A:O,15,FALSE)="完工已補裝", "完工已補裝",
IF(AND(VLOOKUP(A7,門市主檔!A:Z,26,FALSE)="STAR", VLOOKUP(A7,門市主檔!A:R,18,FALSE)=""),
    IF(OR(C7="V", D7="V", E7="V"), "已PM未更換", "未更換"),
    IF(VLOOKUP(A7,門市主檔!A:Z,26,FALSE)&lt;&gt;"STAR", "無專案", "已更換")
))</f>
        <v/>
      </c>
      <c r="H7" s="247">
        <f>VLOOKUP(A7,門市主檔!A:V,22,FALSE)</f>
        <v/>
      </c>
      <c r="I7" s="190">
        <f>VLOOKUP(A7,'0919門市清單主檔'!B:V,21,FALSE)</f>
        <v/>
      </c>
      <c r="J7" s="197" t="n">
        <v>45708.58472222222</v>
      </c>
      <c r="K7" s="191" t="n"/>
      <c r="L7" s="191" t="n"/>
      <c r="M7" s="191" t="n"/>
      <c r="N7" s="191" t="n"/>
      <c r="O7" s="191" t="n"/>
      <c r="P7" s="186" t="inlineStr">
        <is>
          <t>THILF0</t>
        </is>
      </c>
      <c r="Q7" s="195" t="inlineStr">
        <is>
          <t>萊爾富</t>
        </is>
      </c>
    </row>
    <row r="8" ht="19.5" customHeight="1" s="127">
      <c r="A8" s="190" t="n">
        <v>3796</v>
      </c>
      <c r="B8" s="190">
        <f>VLOOKUP(A8,門市主檔!A:B,2,FALSE)</f>
        <v/>
      </c>
      <c r="C8" s="262">
        <f>IF(COUNTIFS(IM!$F:$F,A8,IM!$AD:$AD,"O",IM!$X:$X,"&gt;="&amp;$R$1, IM!$X:$X,"&lt;"&amp;$R$2)&gt;0,"V","")</f>
        <v/>
      </c>
      <c r="D8" s="262">
        <f>IF(AND(C8&lt;&gt;"V", COUNTIFS(IM!$F:$F,A8, IM!$AD:$AD, "O", IM!$X:$X, "&gt;="&amp;$R$2, IM!$X:$X, "&lt;"&amp;$R$3)&gt;0), "V", "")</f>
        <v/>
      </c>
      <c r="E8" s="262">
        <f>IF(AND(C8&lt;&gt;"V",D8&lt;&gt;"V", COUNTIFS(IM!$F:$F, A8, IM!$AD:$AD, "O", IM!$X:$X, "&gt;="&amp;$R$3, IM!$X:$X, "&lt;"&amp;$R$4)&gt;0), "V", "")</f>
        <v/>
      </c>
      <c r="F8" s="190">
        <f>IF(COUNTBLANK(C8:E8)=3,"未保養","")</f>
        <v/>
      </c>
      <c r="G8" s="190">
        <f>IF(VLOOKUP(A8,門市主檔!A:O,15,FALSE)="完工已補裝", "完工已補裝",
IF(AND(VLOOKUP(A8,門市主檔!A:Z,26,FALSE)="STAR", VLOOKUP(A8,門市主檔!A:R,18,FALSE)=""),
    IF(OR(C8="V", D8="V", E8="V"), "已PM未更換", "未更換"),
    IF(VLOOKUP(A8,門市主檔!A:Z,26,FALSE)&lt;&gt;"STAR", "無專案", "已更換")
))</f>
        <v/>
      </c>
      <c r="H8" s="247">
        <f>VLOOKUP(A8,門市主檔!A:V,22,FALSE)</f>
        <v/>
      </c>
      <c r="I8" s="190">
        <f>VLOOKUP(A8,'0919門市清單主檔'!B:V,21,FALSE)</f>
        <v/>
      </c>
      <c r="J8" s="197" t="n">
        <v>45719.63472222222</v>
      </c>
      <c r="K8" s="191" t="n"/>
      <c r="L8" s="191" t="n"/>
      <c r="M8" s="191" t="n"/>
      <c r="N8" s="191" t="n"/>
      <c r="O8" s="191" t="n"/>
      <c r="P8" s="186" t="inlineStr">
        <is>
          <t>THILF0</t>
        </is>
      </c>
      <c r="Q8" s="195" t="inlineStr">
        <is>
          <t>萊爾富</t>
        </is>
      </c>
    </row>
    <row r="9" ht="19.5" customHeight="1" s="127">
      <c r="A9" s="190" t="n">
        <v>3601</v>
      </c>
      <c r="B9" s="190">
        <f>VLOOKUP(A9,門市主檔!A:B,2,FALSE)</f>
        <v/>
      </c>
      <c r="C9" s="262">
        <f>IF(COUNTIFS(IM!$F:$F,A9,IM!$AD:$AD,"O",IM!$X:$X,"&gt;="&amp;$R$1, IM!$X:$X,"&lt;"&amp;$R$2)&gt;0,"V","")</f>
        <v/>
      </c>
      <c r="D9" s="262">
        <f>IF(AND(C9&lt;&gt;"V", COUNTIFS(IM!$F:$F,A9, IM!$AD:$AD, "O", IM!$X:$X, "&gt;="&amp;$R$2, IM!$X:$X, "&lt;"&amp;$R$3)&gt;0), "V", "")</f>
        <v/>
      </c>
      <c r="E9" s="262">
        <f>IF(AND(C9&lt;&gt;"V",D9&lt;&gt;"V", COUNTIFS(IM!$F:$F, A9, IM!$AD:$AD, "O", IM!$X:$X, "&gt;="&amp;$R$3, IM!$X:$X, "&lt;"&amp;$R$4)&gt;0), "V", "")</f>
        <v/>
      </c>
      <c r="F9" s="190">
        <f>IF(COUNTBLANK(C9:E9)=3,"未保養","")</f>
        <v/>
      </c>
      <c r="G9" s="190">
        <f>IF(VLOOKUP(A9,門市主檔!A:O,15,FALSE)="完工已補裝", "完工已補裝",
IF(AND(VLOOKUP(A9,門市主檔!A:Z,26,FALSE)="STAR", VLOOKUP(A9,門市主檔!A:R,18,FALSE)=""),
    IF(OR(C9="V", D9="V", E9="V"), "已PM未更換", "未更換"),
    IF(VLOOKUP(A9,門市主檔!A:Z,26,FALSE)&lt;&gt;"STAR", "無專案", "已更換")
))</f>
        <v/>
      </c>
      <c r="H9" s="247">
        <f>VLOOKUP(A9,門市主檔!A:V,22,FALSE)</f>
        <v/>
      </c>
      <c r="I9" s="190">
        <f>VLOOKUP(A9,'0919門市清單主檔'!B:V,21,FALSE)</f>
        <v/>
      </c>
      <c r="J9" s="197" t="n">
        <v>45719.44583333333</v>
      </c>
      <c r="K9" s="191" t="n"/>
      <c r="L9" s="191" t="n"/>
      <c r="M9" s="191" t="n"/>
      <c r="N9" s="191" t="n"/>
      <c r="O9" s="191" t="n"/>
      <c r="P9" s="186" t="n"/>
      <c r="Q9" s="195" t="inlineStr">
        <is>
          <t>萊爾富</t>
        </is>
      </c>
    </row>
    <row r="10" ht="19.5" customHeight="1" s="127">
      <c r="A10" s="190" t="n">
        <v>3811</v>
      </c>
      <c r="B10" s="190">
        <f>VLOOKUP(A10,門市主檔!A:B,2,FALSE)</f>
        <v/>
      </c>
      <c r="C10" s="262">
        <f>IF(COUNTIFS(IM!$F:$F,A10,IM!$AD:$AD,"O",IM!$X:$X,"&gt;="&amp;$R$1, IM!$X:$X,"&lt;"&amp;$R$2)&gt;0,"V","")</f>
        <v/>
      </c>
      <c r="D10" s="262">
        <f>IF(AND(C10&lt;&gt;"V", COUNTIFS(IM!$F:$F,A10, IM!$AD:$AD, "O", IM!$X:$X, "&gt;="&amp;$R$2, IM!$X:$X, "&lt;"&amp;$R$3)&gt;0), "V", "")</f>
        <v/>
      </c>
      <c r="E10" s="262">
        <f>IF(AND(C10&lt;&gt;"V",D10&lt;&gt;"V", COUNTIFS(IM!$F:$F, A10, IM!$AD:$AD, "O", IM!$X:$X, "&gt;="&amp;$R$3, IM!$X:$X, "&lt;"&amp;$R$4)&gt;0), "V", "")</f>
        <v/>
      </c>
      <c r="F10" s="190">
        <f>IF(COUNTBLANK(C10:E10)=3,"未保養","")</f>
        <v/>
      </c>
      <c r="G10" s="190">
        <f>IF(VLOOKUP(A10,門市主檔!A:O,15,FALSE)="完工已補裝", "完工已補裝",
IF(AND(VLOOKUP(A10,門市主檔!A:Z,26,FALSE)="STAR", VLOOKUP(A10,門市主檔!A:R,18,FALSE)=""),
    IF(OR(C10="V", D10="V", E10="V"), "已PM未更換", "未更換"),
    IF(VLOOKUP(A10,門市主檔!A:Z,26,FALSE)&lt;&gt;"STAR", "無專案", "已更換")
))</f>
        <v/>
      </c>
      <c r="H10" s="247">
        <f>VLOOKUP(A10,門市主檔!A:V,22,FALSE)</f>
        <v/>
      </c>
      <c r="I10" s="190">
        <f>VLOOKUP(A10,'0919門市清單主檔'!B:V,21,FALSE)</f>
        <v/>
      </c>
      <c r="J10" s="197" t="n">
        <v>45720.57986111111</v>
      </c>
      <c r="K10" s="191" t="n"/>
      <c r="L10" s="191" t="n"/>
      <c r="M10" s="191" t="n"/>
      <c r="N10" s="191" t="n"/>
      <c r="O10" s="191" t="n"/>
      <c r="P10" s="186" t="n"/>
      <c r="Q10" s="195" t="inlineStr">
        <is>
          <t>萊爾富</t>
        </is>
      </c>
    </row>
    <row r="11" ht="19.5" customHeight="1" s="127">
      <c r="A11" s="190" t="n">
        <v>2222</v>
      </c>
      <c r="B11" s="190">
        <f>VLOOKUP(A11,門市主檔!A:B,2,FALSE)</f>
        <v/>
      </c>
      <c r="C11" s="262">
        <f>IF(COUNTIFS(IM!$F:$F,A11,IM!$AD:$AD,"O",IM!$X:$X,"&gt;="&amp;$R$1, IM!$X:$X,"&lt;"&amp;$R$2)&gt;0,"V","")</f>
        <v/>
      </c>
      <c r="D11" s="262">
        <f>IF(AND(C11&lt;&gt;"V", COUNTIFS(IM!$F:$F,A11, IM!$AD:$AD, "O", IM!$X:$X, "&gt;="&amp;$R$2, IM!$X:$X, "&lt;"&amp;$R$3)&gt;0), "V", "")</f>
        <v/>
      </c>
      <c r="E11" s="262">
        <f>IF(AND(C11&lt;&gt;"V",D11&lt;&gt;"V", COUNTIFS(IM!$F:$F, A11, IM!$AD:$AD, "O", IM!$X:$X, "&gt;="&amp;$R$3, IM!$X:$X, "&lt;"&amp;$R$4)&gt;0), "V", "")</f>
        <v/>
      </c>
      <c r="F11" s="190">
        <f>IF(COUNTBLANK(C11:E11)=3,"未保養","")</f>
        <v/>
      </c>
      <c r="G11" s="190">
        <f>IF(VLOOKUP(A11,門市主檔!A:O,15,FALSE)="完工已補裝", "完工已補裝",
IF(AND(VLOOKUP(A11,門市主檔!A:Z,26,FALSE)="STAR", VLOOKUP(A11,門市主檔!A:R,18,FALSE)=""),
    IF(OR(C11="V", D11="V", E11="V"), "已PM未更換", "未更換"),
    IF(VLOOKUP(A11,門市主檔!A:Z,26,FALSE)&lt;&gt;"STAR", "無專案", "已更換")
))</f>
        <v/>
      </c>
      <c r="H11" s="247">
        <f>VLOOKUP(A11,門市主檔!A:V,22,FALSE)</f>
        <v/>
      </c>
      <c r="I11" s="190">
        <f>VLOOKUP(A11,'0919門市清單主檔'!B:V,21,FALSE)</f>
        <v/>
      </c>
      <c r="J11" s="197" t="n">
        <v>45715.61527777778</v>
      </c>
      <c r="K11" s="191" t="n"/>
      <c r="L11" s="191" t="n"/>
      <c r="M11" s="191" t="n"/>
      <c r="N11" s="191" t="n"/>
      <c r="O11" s="191" t="n"/>
      <c r="P11" s="186" t="inlineStr">
        <is>
          <t>THILF0</t>
        </is>
      </c>
      <c r="Q11" s="195" t="inlineStr">
        <is>
          <t>萊爾富</t>
        </is>
      </c>
    </row>
    <row r="12" ht="19.5" customHeight="1" s="127">
      <c r="A12" s="190" t="inlineStr">
        <is>
          <t>D350</t>
        </is>
      </c>
      <c r="B12" s="190">
        <f>VLOOKUP(A12,門市主檔!A:B,2,FALSE)</f>
        <v/>
      </c>
      <c r="C12" s="262">
        <f>IF(COUNTIFS(IM!$F:$F,A12,IM!$AD:$AD,"O",IM!$X:$X,"&gt;="&amp;$R$1, IM!$X:$X,"&lt;"&amp;$R$2)&gt;0,"V","")</f>
        <v/>
      </c>
      <c r="D12" s="262">
        <f>IF(AND(C12&lt;&gt;"V", COUNTIFS(IM!$F:$F,A12, IM!$AD:$AD, "O", IM!$X:$X, "&gt;="&amp;$R$2, IM!$X:$X, "&lt;"&amp;$R$3)&gt;0), "V", "")</f>
        <v/>
      </c>
      <c r="E12" s="262">
        <f>IF(AND(C12&lt;&gt;"V",D12&lt;&gt;"V", COUNTIFS(IM!$F:$F, A12, IM!$AD:$AD, "O", IM!$X:$X, "&gt;="&amp;$R$3, IM!$X:$X, "&lt;"&amp;$R$4)&gt;0), "V", "")</f>
        <v/>
      </c>
      <c r="F12" s="190">
        <f>IF(COUNTBLANK(C12:E12)=3,"未保養","")</f>
        <v/>
      </c>
      <c r="G12" s="190">
        <f>IF(VLOOKUP(A12,門市主檔!A:O,15,FALSE)="完工已補裝", "完工已補裝",
IF(AND(VLOOKUP(A12,門市主檔!A:Z,26,FALSE)="STAR", VLOOKUP(A12,門市主檔!A:R,18,FALSE)=""),
    IF(OR(C12="V", D12="V", E12="V"), "已PM未更換", "未更換"),
    IF(VLOOKUP(A12,門市主檔!A:Z,26,FALSE)&lt;&gt;"STAR", "無專案", "已更換")
))</f>
        <v/>
      </c>
      <c r="H12" s="247">
        <f>VLOOKUP(A12,門市主檔!A:V,22,FALSE)</f>
        <v/>
      </c>
      <c r="I12" s="190">
        <f>VLOOKUP(A12,'0919門市清單主檔'!B:V,21,FALSE)</f>
        <v/>
      </c>
      <c r="J12" s="197" t="n">
        <v>45720.61805555555</v>
      </c>
      <c r="K12" s="191" t="n"/>
      <c r="L12" s="191" t="n"/>
      <c r="M12" s="191" t="n"/>
      <c r="N12" s="191" t="n"/>
      <c r="O12" s="191" t="n"/>
      <c r="P12" s="186" t="inlineStr">
        <is>
          <t>THILF0</t>
        </is>
      </c>
      <c r="Q12" s="195" t="inlineStr">
        <is>
          <t>萊爾富</t>
        </is>
      </c>
    </row>
    <row r="13" ht="19.5" customHeight="1" s="127">
      <c r="A13" s="190" t="n">
        <v>4098</v>
      </c>
      <c r="B13" s="190">
        <f>VLOOKUP(A13,門市主檔!A:B,2,FALSE)</f>
        <v/>
      </c>
      <c r="C13" s="262">
        <f>IF(COUNTIFS(IM!$F:$F,A13,IM!$AD:$AD,"O",IM!$X:$X,"&gt;="&amp;$R$1, IM!$X:$X,"&lt;"&amp;$R$2)&gt;0,"V","")</f>
        <v/>
      </c>
      <c r="D13" s="262">
        <f>IF(AND(C13&lt;&gt;"V", COUNTIFS(IM!$F:$F,A13, IM!$AD:$AD, "O", IM!$X:$X, "&gt;="&amp;$R$2, IM!$X:$X, "&lt;"&amp;$R$3)&gt;0), "V", "")</f>
        <v/>
      </c>
      <c r="E13" s="262">
        <f>IF(AND(C13&lt;&gt;"V",D13&lt;&gt;"V", COUNTIFS(IM!$F:$F, A13, IM!$AD:$AD, "O", IM!$X:$X, "&gt;="&amp;$R$3, IM!$X:$X, "&lt;"&amp;$R$4)&gt;0), "V", "")</f>
        <v/>
      </c>
      <c r="F13" s="190">
        <f>IF(COUNTBLANK(C13:E13)=3,"未保養","")</f>
        <v/>
      </c>
      <c r="G13" s="190">
        <f>IF(VLOOKUP(A13,門市主檔!A:O,15,FALSE)="完工已補裝", "完工已補裝",
IF(AND(VLOOKUP(A13,門市主檔!A:Z,26,FALSE)="STAR", VLOOKUP(A13,門市主檔!A:R,18,FALSE)=""),
    IF(OR(C13="V", D13="V", E13="V"), "已PM未更換", "未更換"),
    IF(VLOOKUP(A13,門市主檔!A:Z,26,FALSE)&lt;&gt;"STAR", "無專案", "已更換")
))</f>
        <v/>
      </c>
      <c r="H13" s="247">
        <f>VLOOKUP(A13,門市主檔!A:V,22,FALSE)</f>
        <v/>
      </c>
      <c r="I13" s="190">
        <f>VLOOKUP(A13,'0919門市清單主檔'!B:V,21,FALSE)</f>
        <v/>
      </c>
      <c r="J13" s="197" t="n">
        <v>45720.49305555555</v>
      </c>
      <c r="K13" s="191" t="n"/>
      <c r="L13" s="191" t="n"/>
      <c r="M13" s="191" t="n"/>
      <c r="N13" s="191" t="n"/>
      <c r="O13" s="191" t="n"/>
      <c r="P13" s="186" t="inlineStr">
        <is>
          <t>THILF0</t>
        </is>
      </c>
      <c r="Q13" s="195" t="inlineStr">
        <is>
          <t>萊爾富</t>
        </is>
      </c>
    </row>
    <row r="14" ht="19.5" customHeight="1" s="127">
      <c r="A14" s="190" t="n">
        <v>3957</v>
      </c>
      <c r="B14" s="190">
        <f>VLOOKUP(A14,門市主檔!A:B,2,FALSE)</f>
        <v/>
      </c>
      <c r="C14" s="262">
        <f>IF(COUNTIFS(IM!$F:$F,A14,IM!$AD:$AD,"O",IM!$X:$X,"&gt;="&amp;$R$1, IM!$X:$X,"&lt;"&amp;$R$2)&gt;0,"V","")</f>
        <v/>
      </c>
      <c r="D14" s="262">
        <f>IF(AND(C14&lt;&gt;"V", COUNTIFS(IM!$F:$F,A14, IM!$AD:$AD, "O", IM!$X:$X, "&gt;="&amp;$R$2, IM!$X:$X, "&lt;"&amp;$R$3)&gt;0), "V", "")</f>
        <v/>
      </c>
      <c r="E14" s="262">
        <f>IF(AND(C14&lt;&gt;"V",D14&lt;&gt;"V", COUNTIFS(IM!$F:$F, A14, IM!$AD:$AD, "O", IM!$X:$X, "&gt;="&amp;$R$3, IM!$X:$X, "&lt;"&amp;$R$4)&gt;0), "V", "")</f>
        <v/>
      </c>
      <c r="F14" s="190">
        <f>IF(COUNTBLANK(C14:E14)=3,"未保養","")</f>
        <v/>
      </c>
      <c r="G14" s="190">
        <f>IF(VLOOKUP(A14,門市主檔!A:O,15,FALSE)="完工已補裝", "完工已補裝",
IF(AND(VLOOKUP(A14,門市主檔!A:Z,26,FALSE)="STAR", VLOOKUP(A14,門市主檔!A:R,18,FALSE)=""),
    IF(OR(C14="V", D14="V", E14="V"), "已PM未更換", "未更換"),
    IF(VLOOKUP(A14,門市主檔!A:Z,26,FALSE)&lt;&gt;"STAR", "無專案", "已更換")
))</f>
        <v/>
      </c>
      <c r="H14" s="247">
        <f>VLOOKUP(A14,門市主檔!A:V,22,FALSE)</f>
        <v/>
      </c>
      <c r="I14" s="190">
        <f>VLOOKUP(A14,'0919門市清單主檔'!B:V,21,FALSE)</f>
        <v/>
      </c>
      <c r="J14" s="197" t="n">
        <v>45720.64097222222</v>
      </c>
      <c r="K14" s="191" t="n"/>
      <c r="L14" s="191" t="n"/>
      <c r="M14" s="191" t="n"/>
      <c r="N14" s="191" t="n"/>
      <c r="O14" s="191" t="n"/>
      <c r="P14" s="186" t="inlineStr">
        <is>
          <t>THILF0</t>
        </is>
      </c>
      <c r="Q14" s="195" t="inlineStr">
        <is>
          <t>萊爾富</t>
        </is>
      </c>
    </row>
    <row r="15" ht="19.5" customHeight="1" s="127">
      <c r="A15" s="190" t="inlineStr">
        <is>
          <t>D195</t>
        </is>
      </c>
      <c r="B15" s="190">
        <f>VLOOKUP(A15,門市主檔!A:B,2,FALSE)</f>
        <v/>
      </c>
      <c r="C15" s="262">
        <f>IF(COUNTIFS(IM!$F:$F,A15,IM!$AD:$AD,"O",IM!$X:$X,"&gt;="&amp;$R$1, IM!$X:$X,"&lt;"&amp;$R$2)&gt;0,"V","")</f>
        <v/>
      </c>
      <c r="D15" s="262">
        <f>IF(AND(C15&lt;&gt;"V", COUNTIFS(IM!$F:$F,A15, IM!$AD:$AD, "O", IM!$X:$X, "&gt;="&amp;$R$2, IM!$X:$X, "&lt;"&amp;$R$3)&gt;0), "V", "")</f>
        <v/>
      </c>
      <c r="E15" s="262">
        <f>IF(AND(C15&lt;&gt;"V",D15&lt;&gt;"V", COUNTIFS(IM!$F:$F, A15, IM!$AD:$AD, "O", IM!$X:$X, "&gt;="&amp;$R$3, IM!$X:$X, "&lt;"&amp;$R$4)&gt;0), "V", "")</f>
        <v/>
      </c>
      <c r="F15" s="190">
        <f>IF(COUNTBLANK(C15:E15)=3,"未保養","")</f>
        <v/>
      </c>
      <c r="G15" s="190">
        <f>IF(VLOOKUP(A15,門市主檔!A:O,15,FALSE)="完工已補裝", "完工已補裝",
IF(AND(VLOOKUP(A15,門市主檔!A:Z,26,FALSE)="STAR", VLOOKUP(A15,門市主檔!A:R,18,FALSE)=""),
    IF(OR(C15="V", D15="V", E15="V"), "已PM未更換", "未更換"),
    IF(VLOOKUP(A15,門市主檔!A:Z,26,FALSE)&lt;&gt;"STAR", "無專案", "已更換")
))</f>
        <v/>
      </c>
      <c r="H15" s="247">
        <f>VLOOKUP(A15,門市主檔!A:V,22,FALSE)</f>
        <v/>
      </c>
      <c r="I15" s="190">
        <f>VLOOKUP(A15,'0919門市清單主檔'!B:V,21,FALSE)</f>
        <v/>
      </c>
      <c r="J15" s="197" t="n">
        <v>45715.51041666666</v>
      </c>
      <c r="K15" s="191" t="n"/>
      <c r="L15" s="191" t="n"/>
      <c r="M15" s="191" t="n"/>
      <c r="N15" s="191" t="n"/>
      <c r="O15" s="191" t="n"/>
      <c r="P15" s="186" t="inlineStr">
        <is>
          <t>THILF0</t>
        </is>
      </c>
      <c r="Q15" s="195" t="inlineStr">
        <is>
          <t>萊爾富</t>
        </is>
      </c>
    </row>
    <row r="16" ht="19.5" customHeight="1" s="127">
      <c r="A16" s="190" t="inlineStr">
        <is>
          <t>D346</t>
        </is>
      </c>
      <c r="B16" s="190">
        <f>VLOOKUP(A16,門市主檔!A:B,2,FALSE)</f>
        <v/>
      </c>
      <c r="C16" s="262">
        <f>IF(COUNTIFS(IM!$F:$F,A16,IM!$AD:$AD,"O",IM!$X:$X,"&gt;="&amp;$R$1, IM!$X:$X,"&lt;"&amp;$R$2)&gt;0,"V","")</f>
        <v/>
      </c>
      <c r="D16" s="262">
        <f>IF(AND(C16&lt;&gt;"V", COUNTIFS(IM!$F:$F,A16, IM!$AD:$AD, "O", IM!$X:$X, "&gt;="&amp;$R$2, IM!$X:$X, "&lt;"&amp;$R$3)&gt;0), "V", "")</f>
        <v/>
      </c>
      <c r="E16" s="262">
        <f>IF(AND(C16&lt;&gt;"V",D16&lt;&gt;"V", COUNTIFS(IM!$F:$F, A16, IM!$AD:$AD, "O", IM!$X:$X, "&gt;="&amp;$R$3, IM!$X:$X, "&lt;"&amp;$R$4)&gt;0), "V", "")</f>
        <v/>
      </c>
      <c r="F16" s="190">
        <f>IF(COUNTBLANK(C16:E16)=3,"未保養","")</f>
        <v/>
      </c>
      <c r="G16" s="190">
        <f>IF(VLOOKUP(A16,門市主檔!A:O,15,FALSE)="完工已補裝", "完工已補裝",
IF(AND(VLOOKUP(A16,門市主檔!A:Z,26,FALSE)="STAR", VLOOKUP(A16,門市主檔!A:R,18,FALSE)=""),
    IF(OR(C16="V", D16="V", E16="V"), "已PM未更換", "未更換"),
    IF(VLOOKUP(A16,門市主檔!A:Z,26,FALSE)&lt;&gt;"STAR", "無專案", "已更換")
))</f>
        <v/>
      </c>
      <c r="H16" s="247">
        <f>VLOOKUP(A16,門市主檔!A:V,22,FALSE)</f>
        <v/>
      </c>
      <c r="I16" s="190">
        <f>VLOOKUP(A16,'0919門市清單主檔'!B:V,21,FALSE)</f>
        <v/>
      </c>
      <c r="J16" s="197" t="n">
        <v>45719.70138888889</v>
      </c>
      <c r="K16" s="191" t="n"/>
      <c r="L16" s="191" t="n"/>
      <c r="M16" s="191" t="n"/>
      <c r="N16" s="191" t="n"/>
      <c r="O16" s="191" t="n"/>
      <c r="P16" s="186" t="n"/>
      <c r="Q16" s="195" t="inlineStr">
        <is>
          <t>萊爾富</t>
        </is>
      </c>
    </row>
    <row r="17" ht="19.5" customHeight="1" s="127">
      <c r="A17" s="190" t="inlineStr">
        <is>
          <t>D390</t>
        </is>
      </c>
      <c r="B17" s="190">
        <f>VLOOKUP(A17,門市主檔!A:B,2,FALSE)</f>
        <v/>
      </c>
      <c r="C17" s="262">
        <f>IF(COUNTIFS(IM!$F:$F,A17,IM!$AD:$AD,"O",IM!$X:$X,"&gt;="&amp;$R$1, IM!$X:$X,"&lt;"&amp;$R$2)&gt;0,"V","")</f>
        <v/>
      </c>
      <c r="D17" s="262">
        <f>IF(AND(C17&lt;&gt;"V", COUNTIFS(IM!$F:$F,A17, IM!$AD:$AD, "O", IM!$X:$X, "&gt;="&amp;$R$2, IM!$X:$X, "&lt;"&amp;$R$3)&gt;0), "V", "")</f>
        <v/>
      </c>
      <c r="E17" s="262">
        <f>IF(AND(C17&lt;&gt;"V",D17&lt;&gt;"V", COUNTIFS(IM!$F:$F, A17, IM!$AD:$AD, "O", IM!$X:$X, "&gt;="&amp;$R$3, IM!$X:$X, "&lt;"&amp;$R$4)&gt;0), "V", "")</f>
        <v/>
      </c>
      <c r="F17" s="190">
        <f>IF(COUNTBLANK(C17:E17)=3,"未保養","")</f>
        <v/>
      </c>
      <c r="G17" s="190">
        <f>IF(VLOOKUP(A17,門市主檔!A:O,15,FALSE)="完工已補裝", "完工已補裝",
IF(AND(VLOOKUP(A17,門市主檔!A:Z,26,FALSE)="STAR", VLOOKUP(A17,門市主檔!A:R,18,FALSE)=""),
    IF(OR(C17="V", D17="V", E17="V"), "已PM未更換", "未更換"),
    IF(VLOOKUP(A17,門市主檔!A:Z,26,FALSE)&lt;&gt;"STAR", "無專案", "已更換")
))</f>
        <v/>
      </c>
      <c r="H17" s="247">
        <f>VLOOKUP(A17,門市主檔!A:V,22,FALSE)</f>
        <v/>
      </c>
      <c r="I17" s="190">
        <f>VLOOKUP(A17,'0919門市清單主檔'!B:V,21,FALSE)</f>
        <v/>
      </c>
      <c r="J17" s="197" t="n">
        <v>45664.63194444445</v>
      </c>
      <c r="K17" s="191" t="n"/>
      <c r="L17" s="191" t="n"/>
      <c r="M17" s="191" t="n"/>
      <c r="N17" s="191" t="n"/>
      <c r="O17" s="191" t="n"/>
      <c r="P17" s="186" t="inlineStr">
        <is>
          <t>THILF0</t>
        </is>
      </c>
      <c r="Q17" s="195" t="inlineStr">
        <is>
          <t>萊爾富</t>
        </is>
      </c>
    </row>
    <row r="18" ht="19.5" customHeight="1" s="127">
      <c r="A18" s="190" t="n">
        <v>4968</v>
      </c>
      <c r="B18" s="190">
        <f>VLOOKUP(A18,門市主檔!A:B,2,FALSE)</f>
        <v/>
      </c>
      <c r="C18" s="262">
        <f>IF(COUNTIFS(IM!$F:$F,A18,IM!$AD:$AD,"O",IM!$X:$X,"&gt;="&amp;$R$1, IM!$X:$X,"&lt;"&amp;$R$2)&gt;0,"V","")</f>
        <v/>
      </c>
      <c r="D18" s="262">
        <f>IF(AND(C18&lt;&gt;"V", COUNTIFS(IM!$F:$F,A18, IM!$AD:$AD, "O", IM!$X:$X, "&gt;="&amp;$R$2, IM!$X:$X, "&lt;"&amp;$R$3)&gt;0), "V", "")</f>
        <v/>
      </c>
      <c r="E18" s="262">
        <f>IF(AND(C18&lt;&gt;"V",D18&lt;&gt;"V", COUNTIFS(IM!$F:$F, A18, IM!$AD:$AD, "O", IM!$X:$X, "&gt;="&amp;$R$3, IM!$X:$X, "&lt;"&amp;$R$4)&gt;0), "V", "")</f>
        <v/>
      </c>
      <c r="F18" s="190">
        <f>IF(COUNTBLANK(C18:E18)=3,"未保養","")</f>
        <v/>
      </c>
      <c r="G18" s="190">
        <f>IF(VLOOKUP(A18,門市主檔!A:O,15,FALSE)="完工已補裝", "完工已補裝",
IF(AND(VLOOKUP(A18,門市主檔!A:Z,26,FALSE)="STAR", VLOOKUP(A18,門市主檔!A:R,18,FALSE)=""),
    IF(OR(C18="V", D18="V", E18="V"), "已PM未更換", "未更換"),
    IF(VLOOKUP(A18,門市主檔!A:Z,26,FALSE)&lt;&gt;"STAR", "無專案", "已更換")
))</f>
        <v/>
      </c>
      <c r="H18" s="247">
        <f>VLOOKUP(A18,門市主檔!A:V,22,FALSE)</f>
        <v/>
      </c>
      <c r="I18" s="190">
        <f>VLOOKUP(A18,'0919門市清單主檔'!B:V,21,FALSE)</f>
        <v/>
      </c>
      <c r="J18" s="197" t="n">
        <v>45664.6625</v>
      </c>
      <c r="K18" s="191" t="n"/>
      <c r="L18" s="191" t="n"/>
      <c r="M18" s="191" t="n"/>
      <c r="N18" s="191" t="n"/>
      <c r="O18" s="191" t="n"/>
      <c r="P18" s="186" t="inlineStr">
        <is>
          <t>THILF0</t>
        </is>
      </c>
      <c r="Q18" s="195" t="inlineStr">
        <is>
          <t>萊爾富</t>
        </is>
      </c>
    </row>
    <row r="19" ht="19.5" customHeight="1" s="127">
      <c r="A19" s="190" t="n">
        <v>4698</v>
      </c>
      <c r="B19" s="190">
        <f>VLOOKUP(A19,門市主檔!A:B,2,FALSE)</f>
        <v/>
      </c>
      <c r="C19" s="262">
        <f>IF(COUNTIFS(IM!$F:$F,A19,IM!$AD:$AD,"O",IM!$X:$X,"&gt;="&amp;$R$1, IM!$X:$X,"&lt;"&amp;$R$2)&gt;0,"V","")</f>
        <v/>
      </c>
      <c r="D19" s="262">
        <f>IF(AND(C19&lt;&gt;"V", COUNTIFS(IM!$F:$F,A19, IM!$AD:$AD, "O", IM!$X:$X, "&gt;="&amp;$R$2, IM!$X:$X, "&lt;"&amp;$R$3)&gt;0), "V", "")</f>
        <v/>
      </c>
      <c r="E19" s="262">
        <f>IF(AND(C19&lt;&gt;"V",D19&lt;&gt;"V", COUNTIFS(IM!$F:$F, A19, IM!$AD:$AD, "O", IM!$X:$X, "&gt;="&amp;$R$3, IM!$X:$X, "&lt;"&amp;$R$4)&gt;0), "V", "")</f>
        <v/>
      </c>
      <c r="F19" s="190">
        <f>IF(COUNTBLANK(C19:E19)=3,"未保養","")</f>
        <v/>
      </c>
      <c r="G19" s="190">
        <f>IF(VLOOKUP(A19,門市主檔!A:O,15,FALSE)="完工已補裝", "完工已補裝",
IF(AND(VLOOKUP(A19,門市主檔!A:Z,26,FALSE)="STAR", VLOOKUP(A19,門市主檔!A:R,18,FALSE)=""),
    IF(OR(C19="V", D19="V", E19="V"), "已PM未更換", "未更換"),
    IF(VLOOKUP(A19,門市主檔!A:Z,26,FALSE)&lt;&gt;"STAR", "無專案", "已更換")
))</f>
        <v/>
      </c>
      <c r="H19" s="247">
        <f>VLOOKUP(A19,門市主檔!A:V,22,FALSE)</f>
        <v/>
      </c>
      <c r="I19" s="190">
        <f>VLOOKUP(A19,'0919門市清單主檔'!B:V,21,FALSE)</f>
        <v/>
      </c>
      <c r="J19" s="197" t="n">
        <v>45695.66944444444</v>
      </c>
      <c r="K19" s="191" t="n"/>
      <c r="L19" s="191" t="n"/>
      <c r="M19" s="191" t="n"/>
      <c r="N19" s="191" t="n"/>
      <c r="O19" s="191" t="n"/>
      <c r="P19" s="186" t="inlineStr">
        <is>
          <t>THILF0</t>
        </is>
      </c>
      <c r="Q19" s="195" t="inlineStr">
        <is>
          <t>萊爾富</t>
        </is>
      </c>
    </row>
    <row r="20" ht="19.5" customHeight="1" s="127">
      <c r="A20" s="190" t="n">
        <v>4906</v>
      </c>
      <c r="B20" s="190">
        <f>VLOOKUP(A20,門市主檔!A:B,2,FALSE)</f>
        <v/>
      </c>
      <c r="C20" s="262">
        <f>IF(COUNTIFS(IM!$F:$F,A20,IM!$AD:$AD,"O",IM!$X:$X,"&gt;="&amp;$R$1, IM!$X:$X,"&lt;"&amp;$R$2)&gt;0,"V","")</f>
        <v/>
      </c>
      <c r="D20" s="262">
        <f>IF(AND(C20&lt;&gt;"V", COUNTIFS(IM!$F:$F,A20, IM!$AD:$AD, "O", IM!$X:$X, "&gt;="&amp;$R$2, IM!$X:$X, "&lt;"&amp;$R$3)&gt;0), "V", "")</f>
        <v/>
      </c>
      <c r="E20" s="262">
        <f>IF(AND(C20&lt;&gt;"V",D20&lt;&gt;"V", COUNTIFS(IM!$F:$F, A20, IM!$AD:$AD, "O", IM!$X:$X, "&gt;="&amp;$R$3, IM!$X:$X, "&lt;"&amp;$R$4)&gt;0), "V", "")</f>
        <v/>
      </c>
      <c r="F20" s="190">
        <f>IF(COUNTBLANK(C20:E20)=3,"未保養","")</f>
        <v/>
      </c>
      <c r="G20" s="190">
        <f>IF(VLOOKUP(A20,門市主檔!A:O,15,FALSE)="完工已補裝", "完工已補裝",
IF(AND(VLOOKUP(A20,門市主檔!A:Z,26,FALSE)="STAR", VLOOKUP(A20,門市主檔!A:R,18,FALSE)=""),
    IF(OR(C20="V", D20="V", E20="V"), "已PM未更換", "未更換"),
    IF(VLOOKUP(A20,門市主檔!A:Z,26,FALSE)&lt;&gt;"STAR", "無專案", "已更換")
))</f>
        <v/>
      </c>
      <c r="H20" s="247">
        <f>VLOOKUP(A20,門市主檔!A:V,22,FALSE)</f>
        <v/>
      </c>
      <c r="I20" s="190">
        <f>VLOOKUP(A20,'0919門市清單主檔'!B:V,21,FALSE)</f>
        <v/>
      </c>
      <c r="J20" s="197" t="n">
        <v>45679.57708333333</v>
      </c>
      <c r="K20" s="191" t="n"/>
      <c r="L20" s="191" t="n"/>
      <c r="M20" s="191" t="n"/>
      <c r="N20" s="191" t="n"/>
      <c r="O20" s="191" t="n"/>
      <c r="P20" s="186" t="n"/>
      <c r="Q20" s="195" t="inlineStr">
        <is>
          <t>萊爾富</t>
        </is>
      </c>
    </row>
    <row r="21" ht="19.5" customHeight="1" s="127">
      <c r="A21" s="190" t="n">
        <v>4298</v>
      </c>
      <c r="B21" s="190">
        <f>VLOOKUP(A21,門市主檔!A:B,2,FALSE)</f>
        <v/>
      </c>
      <c r="C21" s="262">
        <f>IF(COUNTIFS(IM!$F:$F,A21,IM!$AD:$AD,"O",IM!$X:$X,"&gt;="&amp;$R$1, IM!$X:$X,"&lt;"&amp;$R$2)&gt;0,"V","")</f>
        <v/>
      </c>
      <c r="D21" s="262">
        <f>IF(AND(C21&lt;&gt;"V", COUNTIFS(IM!$F:$F,A21, IM!$AD:$AD, "O", IM!$X:$X, "&gt;="&amp;$R$2, IM!$X:$X, "&lt;"&amp;$R$3)&gt;0), "V", "")</f>
        <v/>
      </c>
      <c r="E21" s="262">
        <f>IF(AND(C21&lt;&gt;"V",D21&lt;&gt;"V", COUNTIFS(IM!$F:$F, A21, IM!$AD:$AD, "O", IM!$X:$X, "&gt;="&amp;$R$3, IM!$X:$X, "&lt;"&amp;$R$4)&gt;0), "V", "")</f>
        <v/>
      </c>
      <c r="F21" s="190">
        <f>IF(COUNTBLANK(C21:E21)=3,"未保養","")</f>
        <v/>
      </c>
      <c r="G21" s="190">
        <f>IF(VLOOKUP(A21,門市主檔!A:O,15,FALSE)="完工已補裝", "完工已補裝",
IF(AND(VLOOKUP(A21,門市主檔!A:Z,26,FALSE)="STAR", VLOOKUP(A21,門市主檔!A:R,18,FALSE)=""),
    IF(OR(C21="V", D21="V", E21="V"), "已PM未更換", "未更換"),
    IF(VLOOKUP(A21,門市主檔!A:Z,26,FALSE)&lt;&gt;"STAR", "無專案", "已更換")
))</f>
        <v/>
      </c>
      <c r="H21" s="247">
        <f>VLOOKUP(A21,門市主檔!A:V,22,FALSE)</f>
        <v/>
      </c>
      <c r="I21" s="190">
        <f>VLOOKUP(A21,'0919門市清單主檔'!B:V,21,FALSE)</f>
        <v/>
      </c>
      <c r="J21" s="197" t="n">
        <v>45730.58888888889</v>
      </c>
      <c r="K21" s="191" t="n"/>
      <c r="L21" s="191" t="n"/>
      <c r="M21" s="191" t="n"/>
      <c r="N21" s="191" t="n"/>
      <c r="O21" s="191" t="n"/>
      <c r="P21" s="186" t="n"/>
      <c r="Q21" s="195" t="inlineStr">
        <is>
          <t>萊爾富</t>
        </is>
      </c>
    </row>
    <row r="22" ht="19.5" customHeight="1" s="127">
      <c r="A22" s="190" t="n">
        <v>4788</v>
      </c>
      <c r="B22" s="190">
        <f>VLOOKUP(A22,門市主檔!A:B,2,FALSE)</f>
        <v/>
      </c>
      <c r="C22" s="262">
        <f>IF(COUNTIFS(IM!$F:$F,A22,IM!$AD:$AD,"O",IM!$X:$X,"&gt;="&amp;$R$1, IM!$X:$X,"&lt;"&amp;$R$2)&gt;0,"V","")</f>
        <v/>
      </c>
      <c r="D22" s="262">
        <f>IF(AND(C22&lt;&gt;"V", COUNTIFS(IM!$F:$F,A22, IM!$AD:$AD, "O", IM!$X:$X, "&gt;="&amp;$R$2, IM!$X:$X, "&lt;"&amp;$R$3)&gt;0), "V", "")</f>
        <v/>
      </c>
      <c r="E22" s="262">
        <f>IF(AND(C22&lt;&gt;"V",D22&lt;&gt;"V", COUNTIFS(IM!$F:$F, A22, IM!$AD:$AD, "O", IM!$X:$X, "&gt;="&amp;$R$3, IM!$X:$X, "&lt;"&amp;$R$4)&gt;0), "V", "")</f>
        <v/>
      </c>
      <c r="F22" s="190">
        <f>IF(COUNTBLANK(C22:E22)=3,"未保養","")</f>
        <v/>
      </c>
      <c r="G22" s="190">
        <f>IF(VLOOKUP(A22,門市主檔!A:O,15,FALSE)="完工已補裝", "完工已補裝",
IF(AND(VLOOKUP(A22,門市主檔!A:Z,26,FALSE)="STAR", VLOOKUP(A22,門市主檔!A:R,18,FALSE)=""),
    IF(OR(C22="V", D22="V", E22="V"), "已PM未更換", "未更換"),
    IF(VLOOKUP(A22,門市主檔!A:Z,26,FALSE)&lt;&gt;"STAR", "無專案", "已更換")
))</f>
        <v/>
      </c>
      <c r="H22" s="247">
        <f>VLOOKUP(A22,門市主檔!A:V,22,FALSE)</f>
        <v/>
      </c>
      <c r="I22" s="190">
        <f>VLOOKUP(A22,'0919門市清單主檔'!B:V,21,FALSE)</f>
        <v/>
      </c>
      <c r="J22" s="197" t="n">
        <v>45730.56805555556</v>
      </c>
      <c r="K22" s="191" t="n"/>
      <c r="L22" s="191" t="n"/>
      <c r="M22" s="191" t="n"/>
      <c r="N22" s="191" t="n"/>
      <c r="O22" s="191" t="n"/>
      <c r="P22" s="186" t="n"/>
      <c r="Q22" s="195" t="inlineStr">
        <is>
          <t>萊爾富</t>
        </is>
      </c>
    </row>
    <row r="23" ht="19.5" customHeight="1" s="127">
      <c r="A23" s="190" t="n">
        <v>4541</v>
      </c>
      <c r="B23" s="190">
        <f>VLOOKUP(A23,門市主檔!A:B,2,FALSE)</f>
        <v/>
      </c>
      <c r="C23" s="262">
        <f>IF(COUNTIFS(IM!$F:$F,A23,IM!$AD:$AD,"O",IM!$X:$X,"&gt;="&amp;$R$1, IM!$X:$X,"&lt;"&amp;$R$2)&gt;0,"V","")</f>
        <v/>
      </c>
      <c r="D23" s="262">
        <f>IF(AND(C23&lt;&gt;"V", COUNTIFS(IM!$F:$F,A23, IM!$AD:$AD, "O", IM!$X:$X, "&gt;="&amp;$R$2, IM!$X:$X, "&lt;"&amp;$R$3)&gt;0), "V", "")</f>
        <v/>
      </c>
      <c r="E23" s="262">
        <f>IF(AND(C23&lt;&gt;"V",D23&lt;&gt;"V", COUNTIFS(IM!$F:$F, A23, IM!$AD:$AD, "O", IM!$X:$X, "&gt;="&amp;$R$3, IM!$X:$X, "&lt;"&amp;$R$4)&gt;0), "V", "")</f>
        <v/>
      </c>
      <c r="F23" s="190">
        <f>IF(COUNTBLANK(C23:E23)=3,"未保養","")</f>
        <v/>
      </c>
      <c r="G23" s="190">
        <f>IF(VLOOKUP(A23,門市主檔!A:O,15,FALSE)="完工已補裝", "完工已補裝",
IF(AND(VLOOKUP(A23,門市主檔!A:Z,26,FALSE)="STAR", VLOOKUP(A23,門市主檔!A:R,18,FALSE)=""),
    IF(OR(C23="V", D23="V", E23="V"), "已PM未更換", "未更換"),
    IF(VLOOKUP(A23,門市主檔!A:Z,26,FALSE)&lt;&gt;"STAR", "無專案", "已更換")
))</f>
        <v/>
      </c>
      <c r="H23" s="247">
        <f>VLOOKUP(A23,門市主檔!A:V,22,FALSE)</f>
        <v/>
      </c>
      <c r="I23" s="190">
        <f>VLOOKUP(A23,'0919門市清單主檔'!B:V,21,FALSE)</f>
        <v/>
      </c>
      <c r="J23" s="197" t="n">
        <v>45730.60833333333</v>
      </c>
      <c r="K23" s="191" t="n"/>
      <c r="L23" s="191" t="n"/>
      <c r="M23" s="191" t="n"/>
      <c r="N23" s="191" t="n"/>
      <c r="O23" s="191" t="n"/>
      <c r="P23" s="186" t="inlineStr">
        <is>
          <t>THILF0</t>
        </is>
      </c>
      <c r="Q23" s="195" t="inlineStr">
        <is>
          <t>萊爾富</t>
        </is>
      </c>
    </row>
    <row r="24" ht="19.5" customHeight="1" s="127">
      <c r="A24" s="190" t="n">
        <v>4802</v>
      </c>
      <c r="B24" s="190">
        <f>VLOOKUP(A24,門市主檔!A:B,2,FALSE)</f>
        <v/>
      </c>
      <c r="C24" s="262">
        <f>IF(COUNTIFS(IM!$F:$F,A24,IM!$AD:$AD,"O",IM!$X:$X,"&gt;="&amp;$R$1, IM!$X:$X,"&lt;"&amp;$R$2)&gt;0,"V","")</f>
        <v/>
      </c>
      <c r="D24" s="262">
        <f>IF(AND(C24&lt;&gt;"V", COUNTIFS(IM!$F:$F,A24, IM!$AD:$AD, "O", IM!$X:$X, "&gt;="&amp;$R$2, IM!$X:$X, "&lt;"&amp;$R$3)&gt;0), "V", "")</f>
        <v/>
      </c>
      <c r="E24" s="262">
        <f>IF(AND(C24&lt;&gt;"V",D24&lt;&gt;"V", COUNTIFS(IM!$F:$F, A24, IM!$AD:$AD, "O", IM!$X:$X, "&gt;="&amp;$R$3, IM!$X:$X, "&lt;"&amp;$R$4)&gt;0), "V", "")</f>
        <v/>
      </c>
      <c r="F24" s="190">
        <f>IF(COUNTBLANK(C24:E24)=3,"未保養","")</f>
        <v/>
      </c>
      <c r="G24" s="190">
        <f>IF(VLOOKUP(A24,門市主檔!A:O,15,FALSE)="完工已補裝", "完工已補裝",
IF(AND(VLOOKUP(A24,門市主檔!A:Z,26,FALSE)="STAR", VLOOKUP(A24,門市主檔!A:R,18,FALSE)=""),
    IF(OR(C24="V", D24="V", E24="V"), "已PM未更換", "未更換"),
    IF(VLOOKUP(A24,門市主檔!A:Z,26,FALSE)&lt;&gt;"STAR", "無專案", "已更換")
))</f>
        <v/>
      </c>
      <c r="H24" s="247">
        <f>VLOOKUP(A24,門市主檔!A:V,22,FALSE)</f>
        <v/>
      </c>
      <c r="I24" s="190">
        <f>VLOOKUP(A24,'0919門市清單主檔'!B:V,21,FALSE)</f>
        <v/>
      </c>
      <c r="J24" s="197" t="n">
        <v>45730.62847222222</v>
      </c>
      <c r="K24" s="191" t="n"/>
      <c r="L24" s="191" t="n"/>
      <c r="M24" s="191" t="n"/>
      <c r="N24" s="191" t="n"/>
      <c r="O24" s="191" t="n"/>
      <c r="P24" s="186" t="inlineStr">
        <is>
          <t>THILF0</t>
        </is>
      </c>
      <c r="Q24" s="195" t="inlineStr">
        <is>
          <t>萊爾富</t>
        </is>
      </c>
    </row>
    <row r="25" ht="19.5" customHeight="1" s="127">
      <c r="A25" s="190" t="n">
        <v>5101</v>
      </c>
      <c r="B25" s="190">
        <f>VLOOKUP(A25,門市主檔!A:B,2,FALSE)</f>
        <v/>
      </c>
      <c r="C25" s="262">
        <f>IF(COUNTIFS(IM!$F:$F,A25,IM!$AD:$AD,"O",IM!$X:$X,"&gt;="&amp;$R$1, IM!$X:$X,"&lt;"&amp;$R$2)&gt;0,"V","")</f>
        <v/>
      </c>
      <c r="D25" s="262">
        <f>IF(AND(C25&lt;&gt;"V", COUNTIFS(IM!$F:$F,A25, IM!$AD:$AD, "O", IM!$X:$X, "&gt;="&amp;$R$2, IM!$X:$X, "&lt;"&amp;$R$3)&gt;0), "V", "")</f>
        <v/>
      </c>
      <c r="E25" s="262">
        <f>IF(AND(C25&lt;&gt;"V",D25&lt;&gt;"V", COUNTIFS(IM!$F:$F, A25, IM!$AD:$AD, "O", IM!$X:$X, "&gt;="&amp;$R$3, IM!$X:$X, "&lt;"&amp;$R$4)&gt;0), "V", "")</f>
        <v/>
      </c>
      <c r="F25" s="190">
        <f>IF(COUNTBLANK(C25:E25)=3,"未保養","")</f>
        <v/>
      </c>
      <c r="G25" s="190">
        <f>IF(VLOOKUP(A25,門市主檔!A:O,15,FALSE)="完工已補裝", "完工已補裝",
IF(AND(VLOOKUP(A25,門市主檔!A:Z,26,FALSE)="STAR", VLOOKUP(A25,門市主檔!A:R,18,FALSE)=""),
    IF(OR(C25="V", D25="V", E25="V"), "已PM未更換", "未更換"),
    IF(VLOOKUP(A25,門市主檔!A:Z,26,FALSE)&lt;&gt;"STAR", "無專案", "已更換")
))</f>
        <v/>
      </c>
      <c r="H25" s="247">
        <f>VLOOKUP(A25,門市主檔!A:V,22,FALSE)</f>
        <v/>
      </c>
      <c r="I25" s="190">
        <f>VLOOKUP(A25,'0919門市清單主檔'!B:V,21,FALSE)</f>
        <v/>
      </c>
      <c r="J25" s="197" t="n">
        <v>45727.49791666667</v>
      </c>
      <c r="K25" s="191" t="n"/>
      <c r="L25" s="191" t="n"/>
      <c r="M25" s="191" t="n"/>
      <c r="N25" s="191" t="n"/>
      <c r="O25" s="191" t="n"/>
      <c r="P25" s="186" t="n"/>
      <c r="Q25" s="195" t="inlineStr">
        <is>
          <t>萊爾富</t>
        </is>
      </c>
    </row>
    <row r="26" ht="19.5" customHeight="1" s="127">
      <c r="A26" s="190" t="n">
        <v>4658</v>
      </c>
      <c r="B26" s="190">
        <f>VLOOKUP(A26,門市主檔!A:B,2,FALSE)</f>
        <v/>
      </c>
      <c r="C26" s="262">
        <f>IF(COUNTIFS(IM!$F:$F,A26,IM!$AD:$AD,"O",IM!$X:$X,"&gt;="&amp;$R$1, IM!$X:$X,"&lt;"&amp;$R$2)&gt;0,"V","")</f>
        <v/>
      </c>
      <c r="D26" s="262">
        <f>IF(AND(C26&lt;&gt;"V", COUNTIFS(IM!$F:$F,A26, IM!$AD:$AD, "O", IM!$X:$X, "&gt;="&amp;$R$2, IM!$X:$X, "&lt;"&amp;$R$3)&gt;0), "V", "")</f>
        <v/>
      </c>
      <c r="E26" s="262">
        <f>IF(AND(C26&lt;&gt;"V",D26&lt;&gt;"V", COUNTIFS(IM!$F:$F, A26, IM!$AD:$AD, "O", IM!$X:$X, "&gt;="&amp;$R$3, IM!$X:$X, "&lt;"&amp;$R$4)&gt;0), "V", "")</f>
        <v/>
      </c>
      <c r="F26" s="190">
        <f>IF(COUNTBLANK(C26:E26)=3,"未保養","")</f>
        <v/>
      </c>
      <c r="G26" s="190">
        <f>IF(VLOOKUP(A26,門市主檔!A:O,15,FALSE)="完工已補裝", "完工已補裝",
IF(AND(VLOOKUP(A26,門市主檔!A:Z,26,FALSE)="STAR", VLOOKUP(A26,門市主檔!A:R,18,FALSE)=""),
    IF(OR(C26="V", D26="V", E26="V"), "已PM未更換", "未更換"),
    IF(VLOOKUP(A26,門市主檔!A:Z,26,FALSE)&lt;&gt;"STAR", "無專案", "已更換")
))</f>
        <v/>
      </c>
      <c r="H26" s="247">
        <f>VLOOKUP(A26,門市主檔!A:V,22,FALSE)</f>
        <v/>
      </c>
      <c r="I26" s="190">
        <f>VLOOKUP(A26,'0919門市清單主檔'!B:V,21,FALSE)</f>
        <v/>
      </c>
      <c r="J26" s="197" t="n">
        <v>45723.62986111111</v>
      </c>
      <c r="K26" s="191" t="n"/>
      <c r="L26" s="191" t="n"/>
      <c r="M26" s="191" t="n"/>
      <c r="N26" s="191" t="n"/>
      <c r="O26" s="191" t="n"/>
      <c r="P26" s="186" t="n"/>
      <c r="Q26" s="195" t="inlineStr">
        <is>
          <t>萊爾富</t>
        </is>
      </c>
    </row>
    <row r="27" ht="19.5" customHeight="1" s="127">
      <c r="A27" s="190" t="n">
        <v>4218</v>
      </c>
      <c r="B27" s="190">
        <f>VLOOKUP(A27,門市主檔!A:B,2,FALSE)</f>
        <v/>
      </c>
      <c r="C27" s="262">
        <f>IF(COUNTIFS(IM!$F:$F,A27,IM!$AD:$AD,"O",IM!$X:$X,"&gt;="&amp;$R$1, IM!$X:$X,"&lt;"&amp;$R$2)&gt;0,"V","")</f>
        <v/>
      </c>
      <c r="D27" s="262">
        <f>IF(AND(C27&lt;&gt;"V", COUNTIFS(IM!$F:$F,A27, IM!$AD:$AD, "O", IM!$X:$X, "&gt;="&amp;$R$2, IM!$X:$X, "&lt;"&amp;$R$3)&gt;0), "V", "")</f>
        <v/>
      </c>
      <c r="E27" s="262">
        <f>IF(AND(C27&lt;&gt;"V",D27&lt;&gt;"V", COUNTIFS(IM!$F:$F, A27, IM!$AD:$AD, "O", IM!$X:$X, "&gt;="&amp;$R$3, IM!$X:$X, "&lt;"&amp;$R$4)&gt;0), "V", "")</f>
        <v/>
      </c>
      <c r="F27" s="190">
        <f>IF(COUNTBLANK(C27:E27)=3,"未保養","")</f>
        <v/>
      </c>
      <c r="G27" s="190">
        <f>IF(VLOOKUP(A27,門市主檔!A:O,15,FALSE)="完工已補裝", "完工已補裝",
IF(AND(VLOOKUP(A27,門市主檔!A:Z,26,FALSE)="STAR", VLOOKUP(A27,門市主檔!A:R,18,FALSE)=""),
    IF(OR(C27="V", D27="V", E27="V"), "已PM未更換", "未更換"),
    IF(VLOOKUP(A27,門市主檔!A:Z,26,FALSE)&lt;&gt;"STAR", "無專案", "已更換")
))</f>
        <v/>
      </c>
      <c r="H27" s="247">
        <f>VLOOKUP(A27,門市主檔!A:V,22,FALSE)</f>
        <v/>
      </c>
      <c r="I27" s="190">
        <f>VLOOKUP(A27,'0919門市清單主檔'!B:V,21,FALSE)</f>
        <v/>
      </c>
      <c r="J27" s="197" t="n">
        <v>45721.67847222222</v>
      </c>
      <c r="K27" s="191" t="n"/>
      <c r="L27" s="191" t="n"/>
      <c r="M27" s="191" t="n"/>
      <c r="N27" s="191" t="n"/>
      <c r="O27" s="191" t="n"/>
      <c r="P27" s="186" t="inlineStr">
        <is>
          <t>THILF0</t>
        </is>
      </c>
      <c r="Q27" s="195" t="inlineStr">
        <is>
          <t>萊爾富</t>
        </is>
      </c>
    </row>
    <row r="28" ht="19.5" customHeight="1" s="127">
      <c r="A28" s="190" t="n">
        <v>4125</v>
      </c>
      <c r="B28" s="190">
        <f>VLOOKUP(A28,門市主檔!A:B,2,FALSE)</f>
        <v/>
      </c>
      <c r="C28" s="262">
        <f>IF(COUNTIFS(IM!$F:$F,A28,IM!$AD:$AD,"O",IM!$X:$X,"&gt;="&amp;$R$1, IM!$X:$X,"&lt;"&amp;$R$2)&gt;0,"V","")</f>
        <v/>
      </c>
      <c r="D28" s="262">
        <f>IF(AND(C28&lt;&gt;"V", COUNTIFS(IM!$F:$F,A28, IM!$AD:$AD, "O", IM!$X:$X, "&gt;="&amp;$R$2, IM!$X:$X, "&lt;"&amp;$R$3)&gt;0), "V", "")</f>
        <v/>
      </c>
      <c r="E28" s="262">
        <f>IF(AND(C28&lt;&gt;"V",D28&lt;&gt;"V", COUNTIFS(IM!$F:$F, A28, IM!$AD:$AD, "O", IM!$X:$X, "&gt;="&amp;$R$3, IM!$X:$X, "&lt;"&amp;$R$4)&gt;0), "V", "")</f>
        <v/>
      </c>
      <c r="F28" s="190">
        <f>IF(COUNTBLANK(C28:E28)=3,"未保養","")</f>
        <v/>
      </c>
      <c r="G28" s="190">
        <f>IF(VLOOKUP(A28,門市主檔!A:O,15,FALSE)="完工已補裝", "完工已補裝",
IF(AND(VLOOKUP(A28,門市主檔!A:Z,26,FALSE)="STAR", VLOOKUP(A28,門市主檔!A:R,18,FALSE)=""),
    IF(OR(C28="V", D28="V", E28="V"), "已PM未更換", "未更換"),
    IF(VLOOKUP(A28,門市主檔!A:Z,26,FALSE)&lt;&gt;"STAR", "無專案", "已更換")
))</f>
        <v/>
      </c>
      <c r="H28" s="247">
        <f>VLOOKUP(A28,門市主檔!A:V,22,FALSE)</f>
        <v/>
      </c>
      <c r="I28" s="190">
        <f>VLOOKUP(A28,'0919門市清單主檔'!B:V,21,FALSE)</f>
        <v/>
      </c>
      <c r="J28" s="197" t="n">
        <v>45709.50694444445</v>
      </c>
      <c r="K28" s="191" t="n"/>
      <c r="L28" s="191" t="n"/>
      <c r="M28" s="191" t="n"/>
      <c r="N28" s="191" t="n"/>
      <c r="O28" s="191" t="n"/>
      <c r="P28" s="186" t="n"/>
      <c r="Q28" s="195" t="inlineStr">
        <is>
          <t>萊爾富</t>
        </is>
      </c>
    </row>
    <row r="29" ht="19.5" customHeight="1" s="127">
      <c r="A29" s="190" t="n">
        <v>4609</v>
      </c>
      <c r="B29" s="190">
        <f>VLOOKUP(A29,門市主檔!A:B,2,FALSE)</f>
        <v/>
      </c>
      <c r="C29" s="262">
        <f>IF(COUNTIFS(IM!$F:$F,A29,IM!$AD:$AD,"O",IM!$X:$X,"&gt;="&amp;$R$1, IM!$X:$X,"&lt;"&amp;$R$2)&gt;0,"V","")</f>
        <v/>
      </c>
      <c r="D29" s="262">
        <f>IF(AND(C29&lt;&gt;"V", COUNTIFS(IM!$F:$F,A29, IM!$AD:$AD, "O", IM!$X:$X, "&gt;="&amp;$R$2, IM!$X:$X, "&lt;"&amp;$R$3)&gt;0), "V", "")</f>
        <v/>
      </c>
      <c r="E29" s="262">
        <f>IF(AND(C29&lt;&gt;"V",D29&lt;&gt;"V", COUNTIFS(IM!$F:$F, A29, IM!$AD:$AD, "O", IM!$X:$X, "&gt;="&amp;$R$3, IM!$X:$X, "&lt;"&amp;$R$4)&gt;0), "V", "")</f>
        <v/>
      </c>
      <c r="F29" s="190">
        <f>IF(COUNTBLANK(C29:E29)=3,"未保養","")</f>
        <v/>
      </c>
      <c r="G29" s="190">
        <f>IF(VLOOKUP(A29,門市主檔!A:O,15,FALSE)="完工已補裝", "完工已補裝",
IF(AND(VLOOKUP(A29,門市主檔!A:Z,26,FALSE)="STAR", VLOOKUP(A29,門市主檔!A:R,18,FALSE)=""),
    IF(OR(C29="V", D29="V", E29="V"), "已PM未更換", "未更換"),
    IF(VLOOKUP(A29,門市主檔!A:Z,26,FALSE)&lt;&gt;"STAR", "無專案", "已更換")
))</f>
        <v/>
      </c>
      <c r="H29" s="247">
        <f>VLOOKUP(A29,門市主檔!A:V,22,FALSE)</f>
        <v/>
      </c>
      <c r="I29" s="190">
        <f>VLOOKUP(A29,'0919門市清單主檔'!B:V,21,FALSE)</f>
        <v/>
      </c>
      <c r="J29" s="197" t="n">
        <v>45709.60069444445</v>
      </c>
      <c r="K29" s="191" t="n"/>
      <c r="L29" s="191" t="n"/>
      <c r="M29" s="191" t="n"/>
      <c r="N29" s="191" t="n"/>
      <c r="O29" s="191" t="n"/>
      <c r="P29" s="186" t="n"/>
      <c r="Q29" s="195" t="inlineStr">
        <is>
          <t>萊爾富</t>
        </is>
      </c>
    </row>
    <row r="30" ht="19.5" customHeight="1" s="127">
      <c r="A30" s="190" t="n">
        <v>3452</v>
      </c>
      <c r="B30" s="190">
        <f>VLOOKUP(A30,門市主檔!A:B,2,FALSE)</f>
        <v/>
      </c>
      <c r="C30" s="262">
        <f>IF(COUNTIFS(IM!$F:$F,A30,IM!$AD:$AD,"O",IM!$X:$X,"&gt;="&amp;$R$1, IM!$X:$X,"&lt;"&amp;$R$2)&gt;0,"V","")</f>
        <v/>
      </c>
      <c r="D30" s="262">
        <f>IF(AND(C30&lt;&gt;"V", COUNTIFS(IM!$F:$F,A30, IM!$AD:$AD, "O", IM!$X:$X, "&gt;="&amp;$R$2, IM!$X:$X, "&lt;"&amp;$R$3)&gt;0), "V", "")</f>
        <v/>
      </c>
      <c r="E30" s="262">
        <f>IF(AND(C30&lt;&gt;"V",D30&lt;&gt;"V", COUNTIFS(IM!$F:$F, A30, IM!$AD:$AD, "O", IM!$X:$X, "&gt;="&amp;$R$3, IM!$X:$X, "&lt;"&amp;$R$4)&gt;0), "V", "")</f>
        <v/>
      </c>
      <c r="F30" s="190">
        <f>IF(COUNTBLANK(C30:E30)=3,"未保養","")</f>
        <v/>
      </c>
      <c r="G30" s="190">
        <f>IF(VLOOKUP(A30,門市主檔!A:O,15,FALSE)="完工已補裝", "完工已補裝",
IF(AND(VLOOKUP(A30,門市主檔!A:Z,26,FALSE)="STAR", VLOOKUP(A30,門市主檔!A:R,18,FALSE)=""),
    IF(OR(C30="V", D30="V", E30="V"), "已PM未更換", "未更換"),
    IF(VLOOKUP(A30,門市主檔!A:Z,26,FALSE)&lt;&gt;"STAR", "無專案", "已更換")
))</f>
        <v/>
      </c>
      <c r="H30" s="247">
        <f>VLOOKUP(A30,門市主檔!A:V,22,FALSE)</f>
        <v/>
      </c>
      <c r="I30" s="190">
        <f>VLOOKUP(A30,'0919門市清單主檔'!B:V,21,FALSE)</f>
        <v/>
      </c>
      <c r="J30" s="197" t="n">
        <v>45720.67152777778</v>
      </c>
      <c r="K30" s="191" t="n"/>
      <c r="L30" s="191" t="n"/>
      <c r="M30" s="191" t="n"/>
      <c r="N30" s="191" t="n"/>
      <c r="O30" s="191" t="n"/>
      <c r="P30" s="186" t="inlineStr">
        <is>
          <t>THILF0</t>
        </is>
      </c>
      <c r="Q30" s="195" t="inlineStr">
        <is>
          <t>萊爾富</t>
        </is>
      </c>
    </row>
    <row r="31" ht="19.5" customHeight="1" s="127">
      <c r="A31" s="190" t="n">
        <v>2890</v>
      </c>
      <c r="B31" s="190">
        <f>VLOOKUP(A31,門市主檔!A:B,2,FALSE)</f>
        <v/>
      </c>
      <c r="C31" s="262">
        <f>IF(COUNTIFS(IM!$F:$F,A31,IM!$AD:$AD,"O",IM!$X:$X,"&gt;="&amp;$R$1, IM!$X:$X,"&lt;"&amp;$R$2)&gt;0,"V","")</f>
        <v/>
      </c>
      <c r="D31" s="262">
        <f>IF(AND(C31&lt;&gt;"V", COUNTIFS(IM!$F:$F,A31, IM!$AD:$AD, "O", IM!$X:$X, "&gt;="&amp;$R$2, IM!$X:$X, "&lt;"&amp;$R$3)&gt;0), "V", "")</f>
        <v/>
      </c>
      <c r="E31" s="262">
        <f>IF(AND(C31&lt;&gt;"V",D31&lt;&gt;"V", COUNTIFS(IM!$F:$F, A31, IM!$AD:$AD, "O", IM!$X:$X, "&gt;="&amp;$R$3, IM!$X:$X, "&lt;"&amp;$R$4)&gt;0), "V", "")</f>
        <v/>
      </c>
      <c r="F31" s="190">
        <f>IF(COUNTBLANK(C31:E31)=3,"未保養","")</f>
        <v/>
      </c>
      <c r="G31" s="190">
        <f>IF(VLOOKUP(A31,門市主檔!A:O,15,FALSE)="完工已補裝", "完工已補裝",
IF(AND(VLOOKUP(A31,門市主檔!A:Z,26,FALSE)="STAR", VLOOKUP(A31,門市主檔!A:R,18,FALSE)=""),
    IF(OR(C31="V", D31="V", E31="V"), "已PM未更換", "未更換"),
    IF(VLOOKUP(A31,門市主檔!A:Z,26,FALSE)&lt;&gt;"STAR", "無專案", "已更換")
))</f>
        <v/>
      </c>
      <c r="H31" s="247">
        <f>VLOOKUP(A31,門市主檔!A:V,22,FALSE)</f>
        <v/>
      </c>
      <c r="I31" s="190">
        <f>VLOOKUP(A31,'0919門市清單主檔'!B:V,21,FALSE)</f>
        <v/>
      </c>
      <c r="J31" s="197" t="n">
        <v>45705.52083333334</v>
      </c>
      <c r="K31" s="191" t="n"/>
      <c r="L31" s="191" t="n"/>
      <c r="M31" s="191" t="n"/>
      <c r="N31" s="191" t="n"/>
      <c r="O31" s="191" t="n"/>
      <c r="P31" s="186" t="inlineStr">
        <is>
          <t>THILF0</t>
        </is>
      </c>
      <c r="Q31" s="195" t="inlineStr">
        <is>
          <t>萊爾富</t>
        </is>
      </c>
    </row>
    <row r="32" ht="19.5" customHeight="1" s="127">
      <c r="A32" s="190" t="n">
        <v>2958</v>
      </c>
      <c r="B32" s="190">
        <f>VLOOKUP(A32,門市主檔!A:B,2,FALSE)</f>
        <v/>
      </c>
      <c r="C32" s="262">
        <f>IF(COUNTIFS(IM!$F:$F,A32,IM!$AD:$AD,"O",IM!$X:$X,"&gt;="&amp;$R$1, IM!$X:$X,"&lt;"&amp;$R$2)&gt;0,"V","")</f>
        <v/>
      </c>
      <c r="D32" s="262">
        <f>IF(AND(C32&lt;&gt;"V", COUNTIFS(IM!$F:$F,A32, IM!$AD:$AD, "O", IM!$X:$X, "&gt;="&amp;$R$2, IM!$X:$X, "&lt;"&amp;$R$3)&gt;0), "V", "")</f>
        <v/>
      </c>
      <c r="E32" s="262">
        <f>IF(AND(C32&lt;&gt;"V",D32&lt;&gt;"V", COUNTIFS(IM!$F:$F, A32, IM!$AD:$AD, "O", IM!$X:$X, "&gt;="&amp;$R$3, IM!$X:$X, "&lt;"&amp;$R$4)&gt;0), "V", "")</f>
        <v/>
      </c>
      <c r="F32" s="190">
        <f>IF(COUNTBLANK(C32:E32)=3,"未保養","")</f>
        <v/>
      </c>
      <c r="G32" s="190">
        <f>IF(VLOOKUP(A32,門市主檔!A:O,15,FALSE)="完工已補裝", "完工已補裝",
IF(AND(VLOOKUP(A32,門市主檔!A:Z,26,FALSE)="STAR", VLOOKUP(A32,門市主檔!A:R,18,FALSE)=""),
    IF(OR(C32="V", D32="V", E32="V"), "已PM未更換", "未更換"),
    IF(VLOOKUP(A32,門市主檔!A:Z,26,FALSE)&lt;&gt;"STAR", "無專案", "已更換")
))</f>
        <v/>
      </c>
      <c r="H32" s="247">
        <f>VLOOKUP(A32,門市主檔!A:V,22,FALSE)</f>
        <v/>
      </c>
      <c r="I32" s="190">
        <f>VLOOKUP(A32,'0919門市清單主檔'!B:V,21,FALSE)</f>
        <v/>
      </c>
      <c r="J32" s="197" t="n">
        <v>45709.61944444444</v>
      </c>
      <c r="K32" s="191" t="n"/>
      <c r="L32" s="191" t="n"/>
      <c r="M32" s="191" t="n"/>
      <c r="N32" s="191" t="n"/>
      <c r="O32" s="191" t="n"/>
      <c r="P32" s="186" t="inlineStr">
        <is>
          <t>THILF0</t>
        </is>
      </c>
      <c r="Q32" s="195" t="inlineStr">
        <is>
          <t>萊爾富</t>
        </is>
      </c>
    </row>
    <row r="33" ht="19.5" customHeight="1" s="127">
      <c r="A33" s="190" t="n">
        <v>3929</v>
      </c>
      <c r="B33" s="190">
        <f>VLOOKUP(A33,門市主檔!A:B,2,FALSE)</f>
        <v/>
      </c>
      <c r="C33" s="262">
        <f>IF(COUNTIFS(IM!$F:$F,A33,IM!$AD:$AD,"O",IM!$X:$X,"&gt;="&amp;$R$1, IM!$X:$X,"&lt;"&amp;$R$2)&gt;0,"V","")</f>
        <v/>
      </c>
      <c r="D33" s="262">
        <f>IF(AND(C33&lt;&gt;"V", COUNTIFS(IM!$F:$F,A33, IM!$AD:$AD, "O", IM!$X:$X, "&gt;="&amp;$R$2, IM!$X:$X, "&lt;"&amp;$R$3)&gt;0), "V", "")</f>
        <v/>
      </c>
      <c r="E33" s="262">
        <f>IF(AND(C33&lt;&gt;"V",D33&lt;&gt;"V", COUNTIFS(IM!$F:$F, A33, IM!$AD:$AD, "O", IM!$X:$X, "&gt;="&amp;$R$3, IM!$X:$X, "&lt;"&amp;$R$4)&gt;0), "V", "")</f>
        <v/>
      </c>
      <c r="F33" s="190">
        <f>IF(COUNTBLANK(C33:E33)=3,"未保養","")</f>
        <v/>
      </c>
      <c r="G33" s="190">
        <f>IF(VLOOKUP(A33,門市主檔!A:O,15,FALSE)="完工已補裝", "完工已補裝",
IF(AND(VLOOKUP(A33,門市主檔!A:Z,26,FALSE)="STAR", VLOOKUP(A33,門市主檔!A:R,18,FALSE)=""),
    IF(OR(C33="V", D33="V", E33="V"), "已PM未更換", "未更換"),
    IF(VLOOKUP(A33,門市主檔!A:Z,26,FALSE)&lt;&gt;"STAR", "無專案", "已更換")
))</f>
        <v/>
      </c>
      <c r="H33" s="247">
        <f>VLOOKUP(A33,門市主檔!A:V,22,FALSE)</f>
        <v/>
      </c>
      <c r="I33" s="190">
        <f>VLOOKUP(A33,'0919門市清單主檔'!B:V,21,FALSE)</f>
        <v/>
      </c>
      <c r="J33" s="197" t="n">
        <v>45721.70694444444</v>
      </c>
      <c r="K33" s="191" t="n"/>
      <c r="L33" s="191" t="n"/>
      <c r="M33" s="191" t="n"/>
      <c r="N33" s="191" t="n"/>
      <c r="O33" s="191" t="n"/>
      <c r="P33" s="186" t="inlineStr">
        <is>
          <t>THILF0</t>
        </is>
      </c>
      <c r="Q33" s="195" t="inlineStr">
        <is>
          <t>萊爾富</t>
        </is>
      </c>
    </row>
    <row r="34" ht="19.5" customHeight="1" s="127">
      <c r="A34" s="190" t="inlineStr">
        <is>
          <t>D193</t>
        </is>
      </c>
      <c r="B34" s="190">
        <f>VLOOKUP(A34,門市主檔!A:B,2,FALSE)</f>
        <v/>
      </c>
      <c r="C34" s="262">
        <f>IF(COUNTIFS(IM!$F:$F,A34,IM!$AD:$AD,"O",IM!$X:$X,"&gt;="&amp;$R$1, IM!$X:$X,"&lt;"&amp;$R$2)&gt;0,"V","")</f>
        <v/>
      </c>
      <c r="D34" s="262">
        <f>IF(AND(C34&lt;&gt;"V", COUNTIFS(IM!$F:$F,A34, IM!$AD:$AD, "O", IM!$X:$X, "&gt;="&amp;$R$2, IM!$X:$X, "&lt;"&amp;$R$3)&gt;0), "V", "")</f>
        <v/>
      </c>
      <c r="E34" s="262">
        <f>IF(AND(C34&lt;&gt;"V",D34&lt;&gt;"V", COUNTIFS(IM!$F:$F, A34, IM!$AD:$AD, "O", IM!$X:$X, "&gt;="&amp;$R$3, IM!$X:$X, "&lt;"&amp;$R$4)&gt;0), "V", "")</f>
        <v/>
      </c>
      <c r="F34" s="190">
        <f>IF(COUNTBLANK(C34:E34)=3,"未保養","")</f>
        <v/>
      </c>
      <c r="G34" s="190">
        <f>IF(VLOOKUP(A34,門市主檔!A:O,15,FALSE)="完工已補裝", "完工已補裝",
IF(AND(VLOOKUP(A34,門市主檔!A:Z,26,FALSE)="STAR", VLOOKUP(A34,門市主檔!A:R,18,FALSE)=""),
    IF(OR(C34="V", D34="V", E34="V"), "已PM未更換", "未更換"),
    IF(VLOOKUP(A34,門市主檔!A:Z,26,FALSE)&lt;&gt;"STAR", "無專案", "已更換")
))</f>
        <v/>
      </c>
      <c r="H34" s="247">
        <f>VLOOKUP(A34,門市主檔!A:V,22,FALSE)</f>
        <v/>
      </c>
      <c r="I34" s="190">
        <f>VLOOKUP(A34,'0919門市清單主檔'!B:V,21,FALSE)</f>
        <v/>
      </c>
      <c r="J34" s="197" t="n">
        <v>45664.48402777778</v>
      </c>
      <c r="K34" s="191" t="n"/>
      <c r="L34" s="191" t="n"/>
      <c r="M34" s="191" t="n"/>
      <c r="N34" s="191" t="n"/>
      <c r="O34" s="191" t="n"/>
      <c r="P34" s="186" t="n"/>
      <c r="Q34" s="195" t="inlineStr">
        <is>
          <t>萊爾富</t>
        </is>
      </c>
    </row>
    <row r="35" ht="19.5" customHeight="1" s="127">
      <c r="A35" s="190" t="n">
        <v>4388</v>
      </c>
      <c r="B35" s="190">
        <f>VLOOKUP(A35,門市主檔!A:B,2,FALSE)</f>
        <v/>
      </c>
      <c r="C35" s="262">
        <f>IF(COUNTIFS(IM!$F:$F,A35,IM!$AD:$AD,"O",IM!$X:$X,"&gt;="&amp;$R$1, IM!$X:$X,"&lt;"&amp;$R$2)&gt;0,"V","")</f>
        <v/>
      </c>
      <c r="D35" s="262">
        <f>IF(AND(C35&lt;&gt;"V", COUNTIFS(IM!$F:$F,A35, IM!$AD:$AD, "O", IM!$X:$X, "&gt;="&amp;$R$2, IM!$X:$X, "&lt;"&amp;$R$3)&gt;0), "V", "")</f>
        <v/>
      </c>
      <c r="E35" s="262">
        <f>IF(AND(C35&lt;&gt;"V",D35&lt;&gt;"V", COUNTIFS(IM!$F:$F, A35, IM!$AD:$AD, "O", IM!$X:$X, "&gt;="&amp;$R$3, IM!$X:$X, "&lt;"&amp;$R$4)&gt;0), "V", "")</f>
        <v/>
      </c>
      <c r="F35" s="190">
        <f>IF(COUNTBLANK(C35:E35)=3,"未保養","")</f>
        <v/>
      </c>
      <c r="G35" s="190">
        <f>IF(VLOOKUP(A35,門市主檔!A:O,15,FALSE)="完工已補裝", "完工已補裝",
IF(AND(VLOOKUP(A35,門市主檔!A:Z,26,FALSE)="STAR", VLOOKUP(A35,門市主檔!A:R,18,FALSE)=""),
    IF(OR(C35="V", D35="V", E35="V"), "已PM未更換", "未更換"),
    IF(VLOOKUP(A35,門市主檔!A:Z,26,FALSE)&lt;&gt;"STAR", "無專案", "已更換")
))</f>
        <v/>
      </c>
      <c r="H35" s="247">
        <f>VLOOKUP(A35,門市主檔!A:V,22,FALSE)</f>
        <v/>
      </c>
      <c r="I35" s="190">
        <f>VLOOKUP(A35,'0919門市清單主檔'!B:V,21,FALSE)</f>
        <v/>
      </c>
      <c r="J35" s="197" t="n">
        <v>45702.68402777778</v>
      </c>
      <c r="K35" s="186" t="n"/>
      <c r="L35" s="186" t="n"/>
      <c r="M35" s="186" t="n"/>
      <c r="N35" s="186" t="n"/>
      <c r="O35" s="186" t="n"/>
      <c r="P35" s="186" t="inlineStr">
        <is>
          <t>THILF0</t>
        </is>
      </c>
      <c r="Q35" s="195" t="inlineStr">
        <is>
          <t>萊爾富</t>
        </is>
      </c>
    </row>
    <row r="36" ht="19.5" customHeight="1" s="127">
      <c r="A36" s="190" t="n">
        <v>3890</v>
      </c>
      <c r="B36" s="190">
        <f>VLOOKUP(A36,門市主檔!A:B,2,FALSE)</f>
        <v/>
      </c>
      <c r="C36" s="262">
        <f>IF(COUNTIFS(IM!$F:$F,A36,IM!$AD:$AD,"O",IM!$X:$X,"&gt;="&amp;$R$1, IM!$X:$X,"&lt;"&amp;$R$2)&gt;0,"V","")</f>
        <v/>
      </c>
      <c r="D36" s="262">
        <f>IF(AND(C36&lt;&gt;"V", COUNTIFS(IM!$F:$F,A36, IM!$AD:$AD, "O", IM!$X:$X, "&gt;="&amp;$R$2, IM!$X:$X, "&lt;"&amp;$R$3)&gt;0), "V", "")</f>
        <v/>
      </c>
      <c r="E36" s="262">
        <f>IF(AND(C36&lt;&gt;"V",D36&lt;&gt;"V", COUNTIFS(IM!$F:$F, A36, IM!$AD:$AD, "O", IM!$X:$X, "&gt;="&amp;$R$3, IM!$X:$X, "&lt;"&amp;$R$4)&gt;0), "V", "")</f>
        <v/>
      </c>
      <c r="F36" s="190">
        <f>IF(COUNTBLANK(C36:E36)=3,"未保養","")</f>
        <v/>
      </c>
      <c r="G36" s="190">
        <f>IF(VLOOKUP(A36,門市主檔!A:O,15,FALSE)="完工已補裝", "完工已補裝",
IF(AND(VLOOKUP(A36,門市主檔!A:Z,26,FALSE)="STAR", VLOOKUP(A36,門市主檔!A:R,18,FALSE)=""),
    IF(OR(C36="V", D36="V", E36="V"), "已PM未更換", "未更換"),
    IF(VLOOKUP(A36,門市主檔!A:Z,26,FALSE)&lt;&gt;"STAR", "無專案", "已更換")
))</f>
        <v/>
      </c>
      <c r="H36" s="247">
        <f>VLOOKUP(A36,門市主檔!A:V,22,FALSE)</f>
        <v/>
      </c>
      <c r="I36" s="190">
        <f>VLOOKUP(A36,'0919門市清單主檔'!B:V,21,FALSE)</f>
        <v/>
      </c>
      <c r="J36" s="197" t="n">
        <v>45660.46388888889</v>
      </c>
      <c r="K36" s="191" t="n"/>
      <c r="L36" s="191" t="n"/>
      <c r="M36" s="191" t="n"/>
      <c r="N36" s="191" t="n"/>
      <c r="O36" s="191" t="n"/>
      <c r="P36" s="186" t="inlineStr">
        <is>
          <t>THILF0</t>
        </is>
      </c>
      <c r="Q36" s="195" t="inlineStr">
        <is>
          <t>萊爾富</t>
        </is>
      </c>
    </row>
    <row r="37" ht="19.5" customHeight="1" s="127">
      <c r="A37" s="190" t="n">
        <v>3751</v>
      </c>
      <c r="B37" s="190">
        <f>VLOOKUP(A37,門市主檔!A:B,2,FALSE)</f>
        <v/>
      </c>
      <c r="C37" s="262">
        <f>IF(COUNTIFS(IM!$F:$F,A37,IM!$AD:$AD,"O",IM!$X:$X,"&gt;="&amp;$R$1, IM!$X:$X,"&lt;"&amp;$R$2)&gt;0,"V","")</f>
        <v/>
      </c>
      <c r="D37" s="262">
        <f>IF(AND(C37&lt;&gt;"V", COUNTIFS(IM!$F:$F,A37, IM!$AD:$AD, "O", IM!$X:$X, "&gt;="&amp;$R$2, IM!$X:$X, "&lt;"&amp;$R$3)&gt;0), "V", "")</f>
        <v/>
      </c>
      <c r="E37" s="262">
        <f>IF(AND(C37&lt;&gt;"V",D37&lt;&gt;"V", COUNTIFS(IM!$F:$F, A37, IM!$AD:$AD, "O", IM!$X:$X, "&gt;="&amp;$R$3, IM!$X:$X, "&lt;"&amp;$R$4)&gt;0), "V", "")</f>
        <v/>
      </c>
      <c r="F37" s="190">
        <f>IF(COUNTBLANK(C37:E37)=3,"未保養","")</f>
        <v/>
      </c>
      <c r="G37" s="190">
        <f>IF(VLOOKUP(A37,門市主檔!A:O,15,FALSE)="完工已補裝", "完工已補裝",
IF(AND(VLOOKUP(A37,門市主檔!A:Z,26,FALSE)="STAR", VLOOKUP(A37,門市主檔!A:R,18,FALSE)=""),
    IF(OR(C37="V", D37="V", E37="V"), "已PM未更換", "未更換"),
    IF(VLOOKUP(A37,門市主檔!A:Z,26,FALSE)&lt;&gt;"STAR", "無專案", "已更換")
))</f>
        <v/>
      </c>
      <c r="H37" s="247">
        <f>VLOOKUP(A37,門市主檔!A:V,22,FALSE)</f>
        <v/>
      </c>
      <c r="I37" s="190">
        <f>VLOOKUP(A37,'0919門市清單主檔'!B:V,21,FALSE)</f>
        <v/>
      </c>
      <c r="J37" s="197" t="n">
        <v>45723.65138888889</v>
      </c>
      <c r="K37" s="191" t="n"/>
      <c r="L37" s="191" t="n"/>
      <c r="M37" s="191" t="n"/>
      <c r="N37" s="191" t="n"/>
      <c r="O37" s="191" t="n"/>
      <c r="P37" s="186" t="inlineStr">
        <is>
          <t>THILF0</t>
        </is>
      </c>
      <c r="Q37" s="195" t="inlineStr">
        <is>
          <t>萊爾富</t>
        </is>
      </c>
    </row>
    <row r="38" ht="19.5" customHeight="1" s="127">
      <c r="A38" s="190" t="n">
        <v>4093</v>
      </c>
      <c r="B38" s="190">
        <f>VLOOKUP(A38,門市主檔!A:B,2,FALSE)</f>
        <v/>
      </c>
      <c r="C38" s="262">
        <f>IF(COUNTIFS(IM!$F:$F,A38,IM!$AD:$AD,"O",IM!$X:$X,"&gt;="&amp;$R$1, IM!$X:$X,"&lt;"&amp;$R$2)&gt;0,"V","")</f>
        <v/>
      </c>
      <c r="D38" s="262">
        <f>IF(AND(C38&lt;&gt;"V", COUNTIFS(IM!$F:$F,A38, IM!$AD:$AD, "O", IM!$X:$X, "&gt;="&amp;$R$2, IM!$X:$X, "&lt;"&amp;$R$3)&gt;0), "V", "")</f>
        <v/>
      </c>
      <c r="E38" s="262">
        <f>IF(AND(C38&lt;&gt;"V",D38&lt;&gt;"V", COUNTIFS(IM!$F:$F, A38, IM!$AD:$AD, "O", IM!$X:$X, "&gt;="&amp;$R$3, IM!$X:$X, "&lt;"&amp;$R$4)&gt;0), "V", "")</f>
        <v/>
      </c>
      <c r="F38" s="190">
        <f>IF(COUNTBLANK(C38:E38)=3,"未保養","")</f>
        <v/>
      </c>
      <c r="G38" s="190">
        <f>IF(VLOOKUP(A38,門市主檔!A:O,15,FALSE)="完工已補裝", "完工已補裝",
IF(AND(VLOOKUP(A38,門市主檔!A:Z,26,FALSE)="STAR", VLOOKUP(A38,門市主檔!A:R,18,FALSE)=""),
    IF(OR(C38="V", D38="V", E38="V"), "已PM未更換", "未更換"),
    IF(VLOOKUP(A38,門市主檔!A:Z,26,FALSE)&lt;&gt;"STAR", "無專案", "已更換")
))</f>
        <v/>
      </c>
      <c r="H38" s="247">
        <f>VLOOKUP(A38,門市主檔!A:V,22,FALSE)</f>
        <v/>
      </c>
      <c r="I38" s="190">
        <f>VLOOKUP(A38,'0919門市清單主檔'!B:V,21,FALSE)</f>
        <v/>
      </c>
      <c r="J38" s="197" t="n">
        <v>45730.54513888889</v>
      </c>
      <c r="K38" s="191" t="n"/>
      <c r="L38" s="191" t="n"/>
      <c r="M38" s="191" t="n"/>
      <c r="N38" s="191" t="n"/>
      <c r="O38" s="191" t="n"/>
      <c r="P38" s="186" t="inlineStr">
        <is>
          <t>THILF0</t>
        </is>
      </c>
      <c r="Q38" s="195" t="inlineStr">
        <is>
          <t>萊爾富</t>
        </is>
      </c>
    </row>
    <row r="39" ht="19.5" customHeight="1" s="127">
      <c r="A39" s="190" t="n">
        <v>4153</v>
      </c>
      <c r="B39" s="190">
        <f>VLOOKUP(A39,門市主檔!A:B,2,FALSE)</f>
        <v/>
      </c>
      <c r="C39" s="262">
        <f>IF(COUNTIFS(IM!$F:$F,A39,IM!$AD:$AD,"O",IM!$X:$X,"&gt;="&amp;$R$1, IM!$X:$X,"&lt;"&amp;$R$2)&gt;0,"V","")</f>
        <v/>
      </c>
      <c r="D39" s="262">
        <f>IF(AND(C39&lt;&gt;"V", COUNTIFS(IM!$F:$F,A39, IM!$AD:$AD, "O", IM!$X:$X, "&gt;="&amp;$R$2, IM!$X:$X, "&lt;"&amp;$R$3)&gt;0), "V", "")</f>
        <v/>
      </c>
      <c r="E39" s="262">
        <f>IF(AND(C39&lt;&gt;"V",D39&lt;&gt;"V", COUNTIFS(IM!$F:$F, A39, IM!$AD:$AD, "O", IM!$X:$X, "&gt;="&amp;$R$3, IM!$X:$X, "&lt;"&amp;$R$4)&gt;0), "V", "")</f>
        <v/>
      </c>
      <c r="F39" s="190">
        <f>IF(COUNTBLANK(C39:E39)=3,"未保養","")</f>
        <v/>
      </c>
      <c r="G39" s="190">
        <f>IF(VLOOKUP(A39,門市主檔!A:O,15,FALSE)="完工已補裝", "完工已補裝",
IF(AND(VLOOKUP(A39,門市主檔!A:Z,26,FALSE)="STAR", VLOOKUP(A39,門市主檔!A:R,18,FALSE)=""),
    IF(OR(C39="V", D39="V", E39="V"), "已PM未更換", "未更換"),
    IF(VLOOKUP(A39,門市主檔!A:Z,26,FALSE)&lt;&gt;"STAR", "無專案", "已更換")
))</f>
        <v/>
      </c>
      <c r="H39" s="247">
        <f>VLOOKUP(A39,門市主檔!A:V,22,FALSE)</f>
        <v/>
      </c>
      <c r="I39" s="190">
        <f>VLOOKUP(A39,'0919門市清單主檔'!B:V,21,FALSE)</f>
        <v/>
      </c>
      <c r="J39" s="197" t="n">
        <v>45730.53125</v>
      </c>
      <c r="K39" s="191" t="n"/>
      <c r="L39" s="191" t="n"/>
      <c r="M39" s="191" t="n"/>
      <c r="N39" s="191" t="n"/>
      <c r="O39" s="191" t="n"/>
      <c r="P39" s="186" t="inlineStr">
        <is>
          <t>THILF0</t>
        </is>
      </c>
      <c r="Q39" s="195" t="inlineStr">
        <is>
          <t>萊爾富</t>
        </is>
      </c>
    </row>
    <row r="40" ht="19.5" customHeight="1" s="127">
      <c r="A40" s="190" t="n">
        <v>4529</v>
      </c>
      <c r="B40" s="190">
        <f>VLOOKUP(A40,門市主檔!A:B,2,FALSE)</f>
        <v/>
      </c>
      <c r="C40" s="262">
        <f>IF(COUNTIFS(IM!$F:$F,A40,IM!$AD:$AD,"O",IM!$X:$X,"&gt;="&amp;$R$1, IM!$X:$X,"&lt;"&amp;$R$2)&gt;0,"V","")</f>
        <v/>
      </c>
      <c r="D40" s="262">
        <f>IF(AND(C40&lt;&gt;"V", COUNTIFS(IM!$F:$F,A40, IM!$AD:$AD, "O", IM!$X:$X, "&gt;="&amp;$R$2, IM!$X:$X, "&lt;"&amp;$R$3)&gt;0), "V", "")</f>
        <v/>
      </c>
      <c r="E40" s="262">
        <f>IF(AND(C40&lt;&gt;"V",D40&lt;&gt;"V", COUNTIFS(IM!$F:$F, A40, IM!$AD:$AD, "O", IM!$X:$X, "&gt;="&amp;$R$3, IM!$X:$X, "&lt;"&amp;$R$4)&gt;0), "V", "")</f>
        <v/>
      </c>
      <c r="F40" s="190">
        <f>IF(COUNTBLANK(C40:E40)=3,"未保養","")</f>
        <v/>
      </c>
      <c r="G40" s="190">
        <f>IF(VLOOKUP(A40,門市主檔!A:O,15,FALSE)="完工已補裝", "完工已補裝",
IF(AND(VLOOKUP(A40,門市主檔!A:Z,26,FALSE)="STAR", VLOOKUP(A40,門市主檔!A:R,18,FALSE)=""),
    IF(OR(C40="V", D40="V", E40="V"), "已PM未更換", "未更換"),
    IF(VLOOKUP(A40,門市主檔!A:Z,26,FALSE)&lt;&gt;"STAR", "無專案", "已更換")
))</f>
        <v/>
      </c>
      <c r="H40" s="247">
        <f>VLOOKUP(A40,門市主檔!A:V,22,FALSE)</f>
        <v/>
      </c>
      <c r="I40" s="190">
        <f>VLOOKUP(A40,'0919門市清單主檔'!B:V,21,FALSE)</f>
        <v/>
      </c>
      <c r="J40" s="197" t="n">
        <v>45692.49652777778</v>
      </c>
      <c r="K40" s="191" t="n"/>
      <c r="L40" s="191" t="n"/>
      <c r="M40" s="191" t="n"/>
      <c r="N40" s="191" t="n"/>
      <c r="O40" s="191" t="n"/>
      <c r="P40" s="186" t="inlineStr">
        <is>
          <t>THILF0</t>
        </is>
      </c>
      <c r="Q40" s="195" t="inlineStr">
        <is>
          <t>萊爾富</t>
        </is>
      </c>
    </row>
    <row r="41" ht="19.5" customHeight="1" s="127">
      <c r="A41" s="190" t="n">
        <v>4977</v>
      </c>
      <c r="B41" s="190">
        <f>VLOOKUP(A41,門市主檔!A:B,2,FALSE)</f>
        <v/>
      </c>
      <c r="C41" s="262">
        <f>IF(COUNTIFS(IM!$F:$F,A41,IM!$AD:$AD,"O",IM!$X:$X,"&gt;="&amp;$R$1, IM!$X:$X,"&lt;"&amp;$R$2)&gt;0,"V","")</f>
        <v/>
      </c>
      <c r="D41" s="262">
        <f>IF(AND(C41&lt;&gt;"V", COUNTIFS(IM!$F:$F,A41, IM!$AD:$AD, "O", IM!$X:$X, "&gt;="&amp;$R$2, IM!$X:$X, "&lt;"&amp;$R$3)&gt;0), "V", "")</f>
        <v/>
      </c>
      <c r="E41" s="262">
        <f>IF(AND(C41&lt;&gt;"V",D41&lt;&gt;"V", COUNTIFS(IM!$F:$F, A41, IM!$AD:$AD, "O", IM!$X:$X, "&gt;="&amp;$R$3, IM!$X:$X, "&lt;"&amp;$R$4)&gt;0), "V", "")</f>
        <v/>
      </c>
      <c r="F41" s="190">
        <f>IF(COUNTBLANK(C41:E41)=3,"未保養","")</f>
        <v/>
      </c>
      <c r="G41" s="190">
        <f>IF(VLOOKUP(A41,門市主檔!A:O,15,FALSE)="完工已補裝", "完工已補裝",
IF(AND(VLOOKUP(A41,門市主檔!A:Z,26,FALSE)="STAR", VLOOKUP(A41,門市主檔!A:R,18,FALSE)=""),
    IF(OR(C41="V", D41="V", E41="V"), "已PM未更換", "未更換"),
    IF(VLOOKUP(A41,門市主檔!A:Z,26,FALSE)&lt;&gt;"STAR", "無專案", "已更換")
))</f>
        <v/>
      </c>
      <c r="H41" s="247">
        <f>VLOOKUP(A41,門市主檔!A:V,22,FALSE)</f>
        <v/>
      </c>
      <c r="I41" s="190">
        <f>VLOOKUP(A41,'0919門市清單主檔'!B:V,21,FALSE)</f>
        <v/>
      </c>
      <c r="J41" s="197" t="n">
        <v>45691.67083333333</v>
      </c>
      <c r="K41" s="191" t="n"/>
      <c r="L41" s="191" t="n"/>
      <c r="M41" s="191" t="n"/>
      <c r="N41" s="191" t="n"/>
      <c r="O41" s="191" t="n"/>
      <c r="P41" s="186" t="inlineStr">
        <is>
          <t>THILF0</t>
        </is>
      </c>
      <c r="Q41" s="195" t="inlineStr">
        <is>
          <t>萊爾富</t>
        </is>
      </c>
    </row>
    <row r="42" ht="19.5" customHeight="1" s="127">
      <c r="A42" s="190" t="inlineStr">
        <is>
          <t>D087</t>
        </is>
      </c>
      <c r="B42" s="190">
        <f>VLOOKUP(A42,門市主檔!A:B,2,FALSE)</f>
        <v/>
      </c>
      <c r="C42" s="262">
        <f>IF(COUNTIFS(IM!$F:$F,A42,IM!$AD:$AD,"O",IM!$X:$X,"&gt;="&amp;$R$1, IM!$X:$X,"&lt;"&amp;$R$2)&gt;0,"V","")</f>
        <v/>
      </c>
      <c r="D42" s="262">
        <f>IF(AND(C42&lt;&gt;"V", COUNTIFS(IM!$F:$F,A42, IM!$AD:$AD, "O", IM!$X:$X, "&gt;="&amp;$R$2, IM!$X:$X, "&lt;"&amp;$R$3)&gt;0), "V", "")</f>
        <v/>
      </c>
      <c r="E42" s="262">
        <f>IF(AND(C42&lt;&gt;"V",D42&lt;&gt;"V", COUNTIFS(IM!$F:$F, A42, IM!$AD:$AD, "O", IM!$X:$X, "&gt;="&amp;$R$3, IM!$X:$X, "&lt;"&amp;$R$4)&gt;0), "V", "")</f>
        <v/>
      </c>
      <c r="F42" s="190">
        <f>IF(COUNTBLANK(C42:E42)=3,"未保養","")</f>
        <v/>
      </c>
      <c r="G42" s="190">
        <f>IF(VLOOKUP(A42,門市主檔!A:O,15,FALSE)="完工已補裝", "完工已補裝",
IF(AND(VLOOKUP(A42,門市主檔!A:Z,26,FALSE)="STAR", VLOOKUP(A42,門市主檔!A:R,18,FALSE)=""),
    IF(OR(C42="V", D42="V", E42="V"), "已PM未更換", "未更換"),
    IF(VLOOKUP(A42,門市主檔!A:Z,26,FALSE)&lt;&gt;"STAR", "無專案", "已更換")
))</f>
        <v/>
      </c>
      <c r="H42" s="247">
        <f>VLOOKUP(A42,門市主檔!A:V,22,FALSE)</f>
        <v/>
      </c>
      <c r="I42" s="190">
        <f>VLOOKUP(A42,'0919門市清單主檔'!B:V,21,FALSE)</f>
        <v/>
      </c>
      <c r="J42" s="197" t="n">
        <v>45695.61180555556</v>
      </c>
      <c r="K42" s="191" t="n"/>
      <c r="L42" s="191" t="n"/>
      <c r="M42" s="191" t="n"/>
      <c r="N42" s="191" t="n"/>
      <c r="O42" s="191" t="n"/>
      <c r="P42" s="186" t="inlineStr">
        <is>
          <t>THILF0</t>
        </is>
      </c>
      <c r="Q42" s="195" t="inlineStr">
        <is>
          <t>萊爾富</t>
        </is>
      </c>
    </row>
    <row r="43" ht="19.5" customHeight="1" s="127">
      <c r="A43" s="190" t="n">
        <v>4844</v>
      </c>
      <c r="B43" s="190">
        <f>VLOOKUP(A43,門市主檔!A:B,2,FALSE)</f>
        <v/>
      </c>
      <c r="C43" s="262">
        <f>IF(COUNTIFS(IM!$F:$F,A43,IM!$AD:$AD,"O",IM!$X:$X,"&gt;="&amp;$R$1, IM!$X:$X,"&lt;"&amp;$R$2)&gt;0,"V","")</f>
        <v/>
      </c>
      <c r="D43" s="262">
        <f>IF(AND(C43&lt;&gt;"V", COUNTIFS(IM!$F:$F,A43, IM!$AD:$AD, "O", IM!$X:$X, "&gt;="&amp;$R$2, IM!$X:$X, "&lt;"&amp;$R$3)&gt;0), "V", "")</f>
        <v/>
      </c>
      <c r="E43" s="262">
        <f>IF(AND(C43&lt;&gt;"V",D43&lt;&gt;"V", COUNTIFS(IM!$F:$F, A43, IM!$AD:$AD, "O", IM!$X:$X, "&gt;="&amp;$R$3, IM!$X:$X, "&lt;"&amp;$R$4)&gt;0), "V", "")</f>
        <v/>
      </c>
      <c r="F43" s="190">
        <f>IF(COUNTBLANK(C43:E43)=3,"未保養","")</f>
        <v/>
      </c>
      <c r="G43" s="190">
        <f>IF(VLOOKUP(A43,門市主檔!A:O,15,FALSE)="完工已補裝", "完工已補裝",
IF(AND(VLOOKUP(A43,門市主檔!A:Z,26,FALSE)="STAR", VLOOKUP(A43,門市主檔!A:R,18,FALSE)=""),
    IF(OR(C43="V", D43="V", E43="V"), "已PM未更換", "未更換"),
    IF(VLOOKUP(A43,門市主檔!A:Z,26,FALSE)&lt;&gt;"STAR", "無專案", "已更換")
))</f>
        <v/>
      </c>
      <c r="H43" s="247">
        <f>VLOOKUP(A43,門市主檔!A:V,22,FALSE)</f>
        <v/>
      </c>
      <c r="I43" s="190">
        <f>VLOOKUP(A43,'0919門市清單主檔'!B:V,21,FALSE)</f>
        <v/>
      </c>
      <c r="J43" s="197" t="n">
        <v>45692.66875</v>
      </c>
      <c r="K43" s="191" t="n"/>
      <c r="L43" s="191" t="n"/>
      <c r="M43" s="191" t="n"/>
      <c r="N43" s="191" t="n"/>
      <c r="O43" s="191" t="n"/>
      <c r="P43" s="186" t="inlineStr">
        <is>
          <t>THILF0</t>
        </is>
      </c>
      <c r="Q43" s="195" t="inlineStr">
        <is>
          <t>萊爾富</t>
        </is>
      </c>
    </row>
    <row r="44" ht="19.5" customHeight="1" s="127">
      <c r="A44" s="190" t="n">
        <v>4352</v>
      </c>
      <c r="B44" s="190">
        <f>VLOOKUP(A44,門市主檔!A:B,2,FALSE)</f>
        <v/>
      </c>
      <c r="C44" s="262">
        <f>IF(COUNTIFS(IM!$F:$F,A44,IM!$AD:$AD,"O",IM!$X:$X,"&gt;="&amp;$R$1, IM!$X:$X,"&lt;"&amp;$R$2)&gt;0,"V","")</f>
        <v/>
      </c>
      <c r="D44" s="262">
        <f>IF(AND(C44&lt;&gt;"V", COUNTIFS(IM!$F:$F,A44, IM!$AD:$AD, "O", IM!$X:$X, "&gt;="&amp;$R$2, IM!$X:$X, "&lt;"&amp;$R$3)&gt;0), "V", "")</f>
        <v/>
      </c>
      <c r="E44" s="262">
        <f>IF(AND(C44&lt;&gt;"V",D44&lt;&gt;"V", COUNTIFS(IM!$F:$F, A44, IM!$AD:$AD, "O", IM!$X:$X, "&gt;="&amp;$R$3, IM!$X:$X, "&lt;"&amp;$R$4)&gt;0), "V", "")</f>
        <v/>
      </c>
      <c r="F44" s="190">
        <f>IF(COUNTBLANK(C44:E44)=3,"未保養","")</f>
        <v/>
      </c>
      <c r="G44" s="190">
        <f>IF(VLOOKUP(A44,門市主檔!A:O,15,FALSE)="完工已補裝", "完工已補裝",
IF(AND(VLOOKUP(A44,門市主檔!A:Z,26,FALSE)="STAR", VLOOKUP(A44,門市主檔!A:R,18,FALSE)=""),
    IF(OR(C44="V", D44="V", E44="V"), "已PM未更換", "未更換"),
    IF(VLOOKUP(A44,門市主檔!A:Z,26,FALSE)&lt;&gt;"STAR", "無專案", "已更換")
))</f>
        <v/>
      </c>
      <c r="H44" s="247">
        <f>VLOOKUP(A44,門市主檔!A:V,22,FALSE)</f>
        <v/>
      </c>
      <c r="I44" s="190">
        <f>VLOOKUP(A44,'0919門市清單主檔'!B:V,21,FALSE)</f>
        <v/>
      </c>
      <c r="J44" s="197" t="n">
        <v>45719.58402777778</v>
      </c>
      <c r="K44" s="186" t="n"/>
      <c r="L44" s="186" t="n"/>
      <c r="M44" s="186" t="n"/>
      <c r="N44" s="186" t="n"/>
      <c r="O44" s="186" t="n"/>
      <c r="P44" s="186" t="inlineStr">
        <is>
          <t>THILF0</t>
        </is>
      </c>
      <c r="Q44" s="195" t="inlineStr">
        <is>
          <t>萊爾富</t>
        </is>
      </c>
    </row>
    <row r="45" ht="19.5" customHeight="1" s="127">
      <c r="A45" s="190" t="n">
        <v>2303</v>
      </c>
      <c r="B45" s="190">
        <f>VLOOKUP(A45,門市主檔!A:B,2,FALSE)</f>
        <v/>
      </c>
      <c r="C45" s="262">
        <f>IF(COUNTIFS(IM!$F:$F,A45,IM!$AD:$AD,"O",IM!$X:$X,"&gt;="&amp;$R$1, IM!$X:$X,"&lt;"&amp;$R$2)&gt;0,"V","")</f>
        <v/>
      </c>
      <c r="D45" s="262">
        <f>IF(AND(C45&lt;&gt;"V", COUNTIFS(IM!$F:$F,A45, IM!$AD:$AD, "O", IM!$X:$X, "&gt;="&amp;$R$2, IM!$X:$X, "&lt;"&amp;$R$3)&gt;0), "V", "")</f>
        <v/>
      </c>
      <c r="E45" s="262">
        <f>IF(AND(C45&lt;&gt;"V",D45&lt;&gt;"V", COUNTIFS(IM!$F:$F, A45, IM!$AD:$AD, "O", IM!$X:$X, "&gt;="&amp;$R$3, IM!$X:$X, "&lt;"&amp;$R$4)&gt;0), "V", "")</f>
        <v/>
      </c>
      <c r="F45" s="190">
        <f>IF(COUNTBLANK(C45:E45)=3,"未保養","")</f>
        <v/>
      </c>
      <c r="G45" s="190">
        <f>IF(VLOOKUP(A45,門市主檔!A:O,15,FALSE)="完工已補裝", "完工已補裝",
IF(AND(VLOOKUP(A45,門市主檔!A:Z,26,FALSE)="STAR", VLOOKUP(A45,門市主檔!A:R,18,FALSE)=""),
    IF(OR(C45="V", D45="V", E45="V"), "已PM未更換", "未更換"),
    IF(VLOOKUP(A45,門市主檔!A:Z,26,FALSE)&lt;&gt;"STAR", "無專案", "已更換")
))</f>
        <v/>
      </c>
      <c r="H45" s="247">
        <f>VLOOKUP(A45,門市主檔!A:V,22,FALSE)</f>
        <v/>
      </c>
      <c r="I45" s="190">
        <f>VLOOKUP(A45,'0919門市清單主檔'!B:V,21,FALSE)</f>
        <v/>
      </c>
      <c r="J45" s="197" t="n">
        <v>45720.45833333334</v>
      </c>
      <c r="K45" s="191" t="n"/>
      <c r="L45" s="191" t="n"/>
      <c r="M45" s="191" t="n"/>
      <c r="N45" s="191" t="n"/>
      <c r="O45" s="191" t="n"/>
      <c r="P45" s="186" t="inlineStr">
        <is>
          <t>THILF0</t>
        </is>
      </c>
      <c r="Q45" s="195" t="inlineStr">
        <is>
          <t>萊爾富</t>
        </is>
      </c>
    </row>
    <row r="46" ht="19.5" customHeight="1" s="127">
      <c r="A46" s="190" t="n">
        <v>2042</v>
      </c>
      <c r="B46" s="190">
        <f>VLOOKUP(A46,門市主檔!A:B,2,FALSE)</f>
        <v/>
      </c>
      <c r="C46" s="262">
        <f>IF(COUNTIFS(IM!$F:$F,A46,IM!$AD:$AD,"O",IM!$X:$X,"&gt;="&amp;$R$1, IM!$X:$X,"&lt;"&amp;$R$2)&gt;0,"V","")</f>
        <v/>
      </c>
      <c r="D46" s="262">
        <f>IF(AND(C46&lt;&gt;"V", COUNTIFS(IM!$F:$F,A46, IM!$AD:$AD, "O", IM!$X:$X, "&gt;="&amp;$R$2, IM!$X:$X, "&lt;"&amp;$R$3)&gt;0), "V", "")</f>
        <v/>
      </c>
      <c r="E46" s="262">
        <f>IF(AND(C46&lt;&gt;"V",D46&lt;&gt;"V", COUNTIFS(IM!$F:$F, A46, IM!$AD:$AD, "O", IM!$X:$X, "&gt;="&amp;$R$3, IM!$X:$X, "&lt;"&amp;$R$4)&gt;0), "V", "")</f>
        <v/>
      </c>
      <c r="F46" s="190">
        <f>IF(COUNTBLANK(C46:E46)=3,"未保養","")</f>
        <v/>
      </c>
      <c r="G46" s="190">
        <f>IF(VLOOKUP(A46,門市主檔!A:O,15,FALSE)="完工已補裝", "完工已補裝",
IF(AND(VLOOKUP(A46,門市主檔!A:Z,26,FALSE)="STAR", VLOOKUP(A46,門市主檔!A:R,18,FALSE)=""),
    IF(OR(C46="V", D46="V", E46="V"), "已PM未更換", "未更換"),
    IF(VLOOKUP(A46,門市主檔!A:Z,26,FALSE)&lt;&gt;"STAR", "無專案", "已更換")
))</f>
        <v/>
      </c>
      <c r="H46" s="247">
        <f>VLOOKUP(A46,門市主檔!A:V,22,FALSE)</f>
        <v/>
      </c>
      <c r="I46" s="190">
        <f>VLOOKUP(A46,'0919門市清單主檔'!B:V,21,FALSE)</f>
        <v/>
      </c>
      <c r="J46" s="197" t="n">
        <v>45701.58819444444</v>
      </c>
      <c r="K46" s="191" t="n"/>
      <c r="L46" s="191" t="n"/>
      <c r="M46" s="191" t="n"/>
      <c r="N46" s="191" t="n"/>
      <c r="O46" s="191" t="n"/>
      <c r="P46" s="186" t="inlineStr">
        <is>
          <t>THILF0</t>
        </is>
      </c>
      <c r="Q46" s="195" t="inlineStr">
        <is>
          <t>萊爾富</t>
        </is>
      </c>
    </row>
    <row r="47" ht="19.5" customHeight="1" s="127">
      <c r="A47" s="190" t="n">
        <v>4397</v>
      </c>
      <c r="B47" s="190">
        <f>VLOOKUP(A47,門市主檔!A:B,2,FALSE)</f>
        <v/>
      </c>
      <c r="C47" s="262">
        <f>IF(COUNTIFS(IM!$F:$F,A47,IM!$AD:$AD,"O",IM!$X:$X,"&gt;="&amp;$R$1, IM!$X:$X,"&lt;"&amp;$R$2)&gt;0,"V","")</f>
        <v/>
      </c>
      <c r="D47" s="262">
        <f>IF(AND(C47&lt;&gt;"V", COUNTIFS(IM!$F:$F,A47, IM!$AD:$AD, "O", IM!$X:$X, "&gt;="&amp;$R$2, IM!$X:$X, "&lt;"&amp;$R$3)&gt;0), "V", "")</f>
        <v/>
      </c>
      <c r="E47" s="262">
        <f>IF(AND(C47&lt;&gt;"V",D47&lt;&gt;"V", COUNTIFS(IM!$F:$F, A47, IM!$AD:$AD, "O", IM!$X:$X, "&gt;="&amp;$R$3, IM!$X:$X, "&lt;"&amp;$R$4)&gt;0), "V", "")</f>
        <v/>
      </c>
      <c r="F47" s="190">
        <f>IF(COUNTBLANK(C47:E47)=3,"未保養","")</f>
        <v/>
      </c>
      <c r="G47" s="190">
        <f>IF(VLOOKUP(A47,門市主檔!A:O,15,FALSE)="完工已補裝", "完工已補裝",
IF(AND(VLOOKUP(A47,門市主檔!A:Z,26,FALSE)="STAR", VLOOKUP(A47,門市主檔!A:R,18,FALSE)=""),
    IF(OR(C47="V", D47="V", E47="V"), "已PM未更換", "未更換"),
    IF(VLOOKUP(A47,門市主檔!A:Z,26,FALSE)&lt;&gt;"STAR", "無專案", "已更換")
))</f>
        <v/>
      </c>
      <c r="H47" s="247">
        <f>VLOOKUP(A47,門市主檔!A:V,22,FALSE)</f>
        <v/>
      </c>
      <c r="I47" s="190">
        <f>VLOOKUP(A47,'0919門市清單主檔'!B:V,21,FALSE)</f>
        <v/>
      </c>
      <c r="J47" s="197" t="n">
        <v>45670.5125</v>
      </c>
      <c r="K47" s="191" t="n"/>
      <c r="L47" s="191" t="n"/>
      <c r="M47" s="191" t="n"/>
      <c r="N47" s="191" t="n"/>
      <c r="O47" s="191" t="n"/>
      <c r="P47" s="186" t="inlineStr">
        <is>
          <t>THILF0</t>
        </is>
      </c>
      <c r="Q47" s="195" t="inlineStr">
        <is>
          <t>萊爾富</t>
        </is>
      </c>
    </row>
    <row r="48" ht="19.5" customHeight="1" s="127">
      <c r="A48" s="190" t="inlineStr">
        <is>
          <t>D138</t>
        </is>
      </c>
      <c r="B48" s="190">
        <f>VLOOKUP(A48,門市主檔!A:B,2,FALSE)</f>
        <v/>
      </c>
      <c r="C48" s="262">
        <f>IF(COUNTIFS(IM!$F:$F,A48,IM!$AD:$AD,"O",IM!$X:$X,"&gt;="&amp;$R$1, IM!$X:$X,"&lt;"&amp;$R$2)&gt;0,"V","")</f>
        <v/>
      </c>
      <c r="D48" s="262">
        <f>IF(AND(C48&lt;&gt;"V", COUNTIFS(IM!$F:$F,A48, IM!$AD:$AD, "O", IM!$X:$X, "&gt;="&amp;$R$2, IM!$X:$X, "&lt;"&amp;$R$3)&gt;0), "V", "")</f>
        <v/>
      </c>
      <c r="E48" s="262">
        <f>IF(AND(C48&lt;&gt;"V",D48&lt;&gt;"V", COUNTIFS(IM!$F:$F, A48, IM!$AD:$AD, "O", IM!$X:$X, "&gt;="&amp;$R$3, IM!$X:$X, "&lt;"&amp;$R$4)&gt;0), "V", "")</f>
        <v/>
      </c>
      <c r="F48" s="190">
        <f>IF(COUNTBLANK(C48:E48)=3,"未保養","")</f>
        <v/>
      </c>
      <c r="G48" s="190">
        <f>IF(VLOOKUP(A48,門市主檔!A:O,15,FALSE)="完工已補裝", "完工已補裝",
IF(AND(VLOOKUP(A48,門市主檔!A:Z,26,FALSE)="STAR", VLOOKUP(A48,門市主檔!A:R,18,FALSE)=""),
    IF(OR(C48="V", D48="V", E48="V"), "已PM未更換", "未更換"),
    IF(VLOOKUP(A48,門市主檔!A:Z,26,FALSE)&lt;&gt;"STAR", "無專案", "已更換")
))</f>
        <v/>
      </c>
      <c r="H48" s="352">
        <f>VLOOKUP(A48,門市主檔!A:V,22,FALSE)</f>
        <v/>
      </c>
      <c r="I48" s="190">
        <f>VLOOKUP(A48,'0919門市清單主檔'!B:V,21,FALSE)</f>
        <v/>
      </c>
      <c r="J48" s="197" t="n">
        <v>45695.63055555556</v>
      </c>
      <c r="K48" s="191" t="n"/>
      <c r="L48" s="191" t="n"/>
      <c r="M48" s="191" t="n"/>
      <c r="N48" s="191" t="n"/>
      <c r="O48" s="191" t="n"/>
      <c r="P48" s="186" t="n"/>
      <c r="Q48" s="195" t="inlineStr">
        <is>
          <t>萊爾富</t>
        </is>
      </c>
    </row>
    <row r="49" ht="19.5" customHeight="1" s="127">
      <c r="A49" s="190" t="n">
        <v>4923</v>
      </c>
      <c r="B49" s="190">
        <f>VLOOKUP(A49,門市主檔!A:B,2,FALSE)</f>
        <v/>
      </c>
      <c r="C49" s="262">
        <f>IF(COUNTIFS(IM!$F:$F,A49,IM!$AD:$AD,"O",IM!$X:$X,"&gt;="&amp;$R$1, IM!$X:$X,"&lt;"&amp;$R$2)&gt;0,"V","")</f>
        <v/>
      </c>
      <c r="D49" s="262">
        <f>IF(AND(C49&lt;&gt;"V", COUNTIFS(IM!$F:$F,A49, IM!$AD:$AD, "O", IM!$X:$X, "&gt;="&amp;$R$2, IM!$X:$X, "&lt;"&amp;$R$3)&gt;0), "V", "")</f>
        <v/>
      </c>
      <c r="E49" s="262">
        <f>IF(AND(C49&lt;&gt;"V",D49&lt;&gt;"V", COUNTIFS(IM!$F:$F, A49, IM!$AD:$AD, "O", IM!$X:$X, "&gt;="&amp;$R$3, IM!$X:$X, "&lt;"&amp;$R$4)&gt;0), "V", "")</f>
        <v/>
      </c>
      <c r="F49" s="190">
        <f>IF(COUNTBLANK(C49:E49)=3,"未保養","")</f>
        <v/>
      </c>
      <c r="G49" s="190">
        <f>IF(VLOOKUP(A49,門市主檔!A:O,15,FALSE)="完工已補裝", "完工已補裝",
IF(AND(VLOOKUP(A49,門市主檔!A:Z,26,FALSE)="STAR", VLOOKUP(A49,門市主檔!A:R,18,FALSE)=""),
    IF(OR(C49="V", D49="V", E49="V"), "已PM未更換", "未更換"),
    IF(VLOOKUP(A49,門市主檔!A:Z,26,FALSE)&lt;&gt;"STAR", "無專案", "已更換")
))</f>
        <v/>
      </c>
      <c r="H49" s="247">
        <f>VLOOKUP(A49,門市主檔!A:V,22,FALSE)</f>
        <v/>
      </c>
      <c r="I49" s="190">
        <f>VLOOKUP(A49,'0919門市清單主檔'!B:V,21,FALSE)</f>
        <v/>
      </c>
      <c r="J49" s="197" t="n">
        <v>45706.71944444445</v>
      </c>
      <c r="K49" s="191" t="n"/>
      <c r="L49" s="191" t="n"/>
      <c r="M49" s="191" t="n"/>
      <c r="N49" s="191" t="n"/>
      <c r="O49" s="191" t="n"/>
      <c r="P49" s="186" t="n"/>
      <c r="Q49" s="195" t="inlineStr">
        <is>
          <t>萊爾富</t>
        </is>
      </c>
    </row>
    <row r="50" ht="19.5" customHeight="1" s="127">
      <c r="A50" s="190" t="n">
        <v>4036</v>
      </c>
      <c r="B50" s="190">
        <f>VLOOKUP(A50,門市主檔!A:B,2,FALSE)</f>
        <v/>
      </c>
      <c r="C50" s="262">
        <f>IF(COUNTIFS(IM!$F:$F,A50,IM!$AD:$AD,"O",IM!$X:$X,"&gt;="&amp;$R$1, IM!$X:$X,"&lt;"&amp;$R$2)&gt;0,"V","")</f>
        <v/>
      </c>
      <c r="D50" s="262">
        <f>IF(AND(C50&lt;&gt;"V", COUNTIFS(IM!$F:$F,A50, IM!$AD:$AD, "O", IM!$X:$X, "&gt;="&amp;$R$2, IM!$X:$X, "&lt;"&amp;$R$3)&gt;0), "V", "")</f>
        <v/>
      </c>
      <c r="E50" s="262">
        <f>IF(AND(C50&lt;&gt;"V",D50&lt;&gt;"V", COUNTIFS(IM!$F:$F, A50, IM!$AD:$AD, "O", IM!$X:$X, "&gt;="&amp;$R$3, IM!$X:$X, "&lt;"&amp;$R$4)&gt;0), "V", "")</f>
        <v/>
      </c>
      <c r="F50" s="190">
        <f>IF(COUNTBLANK(C50:E50)=3,"未保養","")</f>
        <v/>
      </c>
      <c r="G50" s="190">
        <f>IF(VLOOKUP(A50,門市主檔!A:O,15,FALSE)="完工已補裝", "完工已補裝",
IF(AND(VLOOKUP(A50,門市主檔!A:Z,26,FALSE)="STAR", VLOOKUP(A50,門市主檔!A:R,18,FALSE)=""),
    IF(OR(C50="V", D50="V", E50="V"), "已PM未更換", "未更換"),
    IF(VLOOKUP(A50,門市主檔!A:Z,26,FALSE)&lt;&gt;"STAR", "無專案", "已更換")
))</f>
        <v/>
      </c>
      <c r="H50" s="247">
        <f>VLOOKUP(A50,門市主檔!A:V,22,FALSE)</f>
        <v/>
      </c>
      <c r="I50" s="190">
        <f>VLOOKUP(A50,'0919門市清單主檔'!B:V,21,FALSE)</f>
        <v/>
      </c>
      <c r="J50" s="197" t="n">
        <v>45663.60347222222</v>
      </c>
      <c r="K50" s="191" t="n"/>
      <c r="L50" s="191" t="n"/>
      <c r="M50" s="191" t="n"/>
      <c r="N50" s="191" t="n"/>
      <c r="O50" s="191" t="n"/>
      <c r="P50" s="186" t="inlineStr">
        <is>
          <t>THILF0</t>
        </is>
      </c>
      <c r="Q50" s="195" t="inlineStr">
        <is>
          <t>萊爾富</t>
        </is>
      </c>
    </row>
    <row r="51" ht="19.5" customHeight="1" s="127">
      <c r="A51" s="190" t="n">
        <v>2301</v>
      </c>
      <c r="B51" s="190">
        <f>VLOOKUP(A51,門市主檔!A:B,2,FALSE)</f>
        <v/>
      </c>
      <c r="C51" s="262">
        <f>IF(COUNTIFS(IM!$F:$F,A51,IM!$AD:$AD,"O",IM!$X:$X,"&gt;="&amp;$R$1, IM!$X:$X,"&lt;"&amp;$R$2)&gt;0,"V","")</f>
        <v/>
      </c>
      <c r="D51" s="262">
        <f>IF(AND(C51&lt;&gt;"V", COUNTIFS(IM!$F:$F,A51, IM!$AD:$AD, "O", IM!$X:$X, "&gt;="&amp;$R$2, IM!$X:$X, "&lt;"&amp;$R$3)&gt;0), "V", "")</f>
        <v/>
      </c>
      <c r="E51" s="262">
        <f>IF(AND(C51&lt;&gt;"V",D51&lt;&gt;"V", COUNTIFS(IM!$F:$F, A51, IM!$AD:$AD, "O", IM!$X:$X, "&gt;="&amp;$R$3, IM!$X:$X, "&lt;"&amp;$R$4)&gt;0), "V", "")</f>
        <v/>
      </c>
      <c r="F51" s="190">
        <f>IF(COUNTBLANK(C51:E51)=3,"未保養","")</f>
        <v/>
      </c>
      <c r="G51" s="190">
        <f>IF(VLOOKUP(A51,門市主檔!A:O,15,FALSE)="完工已補裝", "完工已補裝",
IF(AND(VLOOKUP(A51,門市主檔!A:Z,26,FALSE)="STAR", VLOOKUP(A51,門市主檔!A:R,18,FALSE)=""),
    IF(OR(C51="V", D51="V", E51="V"), "已PM未更換", "未更換"),
    IF(VLOOKUP(A51,門市主檔!A:Z,26,FALSE)&lt;&gt;"STAR", "無專案", "已更換")
))</f>
        <v/>
      </c>
      <c r="H51" s="247">
        <f>VLOOKUP(A51,門市主檔!A:V,22,FALSE)</f>
        <v/>
      </c>
      <c r="I51" s="190">
        <f>VLOOKUP(A51,'0919門市清單主檔'!B:V,21,FALSE)</f>
        <v/>
      </c>
      <c r="J51" s="197" t="n">
        <v>45664.54652777778</v>
      </c>
      <c r="K51" s="191" t="n"/>
      <c r="L51" s="191" t="n"/>
      <c r="M51" s="191" t="n"/>
      <c r="N51" s="191" t="n"/>
      <c r="O51" s="191" t="n"/>
      <c r="P51" s="186" t="n"/>
      <c r="Q51" s="195" t="inlineStr">
        <is>
          <t>萊爾富</t>
        </is>
      </c>
    </row>
    <row r="52" ht="19.5" customHeight="1" s="127">
      <c r="A52" s="190" t="n">
        <v>2897</v>
      </c>
      <c r="B52" s="190">
        <f>VLOOKUP(A52,門市主檔!A:B,2,FALSE)</f>
        <v/>
      </c>
      <c r="C52" s="262">
        <f>IF(COUNTIFS(IM!$F:$F,A52,IM!$AD:$AD,"O",IM!$X:$X,"&gt;="&amp;$R$1, IM!$X:$X,"&lt;"&amp;$R$2)&gt;0,"V","")</f>
        <v/>
      </c>
      <c r="D52" s="262">
        <f>IF(AND(C52&lt;&gt;"V", COUNTIFS(IM!$F:$F,A52, IM!$AD:$AD, "O", IM!$X:$X, "&gt;="&amp;$R$2, IM!$X:$X, "&lt;"&amp;$R$3)&gt;0), "V", "")</f>
        <v/>
      </c>
      <c r="E52" s="262">
        <f>IF(AND(C52&lt;&gt;"V",D52&lt;&gt;"V", COUNTIFS(IM!$F:$F, A52, IM!$AD:$AD, "O", IM!$X:$X, "&gt;="&amp;$R$3, IM!$X:$X, "&lt;"&amp;$R$4)&gt;0), "V", "")</f>
        <v/>
      </c>
      <c r="F52" s="190">
        <f>IF(COUNTBLANK(C52:E52)=3,"未保養","")</f>
        <v/>
      </c>
      <c r="G52" s="190">
        <f>IF(VLOOKUP(A52,門市主檔!A:O,15,FALSE)="完工已補裝", "完工已補裝",
IF(AND(VLOOKUP(A52,門市主檔!A:Z,26,FALSE)="STAR", VLOOKUP(A52,門市主檔!A:R,18,FALSE)=""),
    IF(OR(C52="V", D52="V", E52="V"), "已PM未更換", "未更換"),
    IF(VLOOKUP(A52,門市主檔!A:Z,26,FALSE)&lt;&gt;"STAR", "無專案", "已更換")
))</f>
        <v/>
      </c>
      <c r="H52" s="247">
        <f>VLOOKUP(A52,門市主檔!A:V,22,FALSE)</f>
        <v/>
      </c>
      <c r="I52" s="190">
        <f>VLOOKUP(A52,'0919門市清單主檔'!B:V,21,FALSE)</f>
        <v/>
      </c>
      <c r="J52" s="197" t="n">
        <v>45730.5125</v>
      </c>
      <c r="K52" s="191" t="n"/>
      <c r="L52" s="191" t="n"/>
      <c r="M52" s="191" t="n"/>
      <c r="N52" s="191" t="n"/>
      <c r="O52" s="191" t="n"/>
      <c r="P52" s="186" t="n"/>
      <c r="Q52" s="195" t="inlineStr">
        <is>
          <t>萊爾富</t>
        </is>
      </c>
    </row>
    <row r="53" ht="19.5" customHeight="1" s="127">
      <c r="A53" s="190" t="n">
        <v>2318</v>
      </c>
      <c r="B53" s="190">
        <f>VLOOKUP(A53,門市主檔!A:B,2,FALSE)</f>
        <v/>
      </c>
      <c r="C53" s="262">
        <f>IF(COUNTIFS(IM!$F:$F,A53,IM!$AD:$AD,"O",IM!$X:$X,"&gt;="&amp;$R$1, IM!$X:$X,"&lt;"&amp;$R$2)&gt;0,"V","")</f>
        <v/>
      </c>
      <c r="D53" s="262">
        <f>IF(AND(C53&lt;&gt;"V", COUNTIFS(IM!$F:$F,A53, IM!$AD:$AD, "O", IM!$X:$X, "&gt;="&amp;$R$2, IM!$X:$X, "&lt;"&amp;$R$3)&gt;0), "V", "")</f>
        <v/>
      </c>
      <c r="E53" s="262">
        <f>IF(AND(C53&lt;&gt;"V",D53&lt;&gt;"V", COUNTIFS(IM!$F:$F, A53, IM!$AD:$AD, "O", IM!$X:$X, "&gt;="&amp;$R$3, IM!$X:$X, "&lt;"&amp;$R$4)&gt;0), "V", "")</f>
        <v/>
      </c>
      <c r="F53" s="190">
        <f>IF(COUNTBLANK(C53:E53)=3,"未保養","")</f>
        <v/>
      </c>
      <c r="G53" s="190">
        <f>IF(VLOOKUP(A53,門市主檔!A:O,15,FALSE)="完工已補裝", "完工已補裝",
IF(AND(VLOOKUP(A53,門市主檔!A:Z,26,FALSE)="STAR", VLOOKUP(A53,門市主檔!A:R,18,FALSE)=""),
    IF(OR(C53="V", D53="V", E53="V"), "已PM未更換", "未更換"),
    IF(VLOOKUP(A53,門市主檔!A:Z,26,FALSE)&lt;&gt;"STAR", "無專案", "已更換")
))</f>
        <v/>
      </c>
      <c r="H53" s="247">
        <f>VLOOKUP(A53,門市主檔!A:V,22,FALSE)</f>
        <v/>
      </c>
      <c r="I53" s="190">
        <f>VLOOKUP(A53,'0919門市清單主檔'!B:V,21,FALSE)</f>
        <v/>
      </c>
      <c r="J53" s="197" t="n">
        <v>45700.47291666667</v>
      </c>
      <c r="K53" s="191" t="n"/>
      <c r="L53" s="191" t="n"/>
      <c r="M53" s="191" t="n"/>
      <c r="N53" s="191" t="n"/>
      <c r="O53" s="191" t="n"/>
      <c r="P53" s="186" t="inlineStr">
        <is>
          <t>THILF0</t>
        </is>
      </c>
      <c r="Q53" s="195" t="inlineStr">
        <is>
          <t>萊爾富</t>
        </is>
      </c>
    </row>
    <row r="54" ht="19.5" customHeight="1" s="127">
      <c r="A54" s="190" t="n">
        <v>5080</v>
      </c>
      <c r="B54" s="190">
        <f>VLOOKUP(A54,門市主檔!A:B,2,FALSE)</f>
        <v/>
      </c>
      <c r="C54" s="262">
        <f>IF(COUNTIFS(IM!$F:$F,A54,IM!$AD:$AD,"O",IM!$X:$X,"&gt;="&amp;$R$1, IM!$X:$X,"&lt;"&amp;$R$2)&gt;0,"V","")</f>
        <v/>
      </c>
      <c r="D54" s="262">
        <f>IF(AND(C54&lt;&gt;"V", COUNTIFS(IM!$F:$F,A54, IM!$AD:$AD, "O", IM!$X:$X, "&gt;="&amp;$R$2, IM!$X:$X, "&lt;"&amp;$R$3)&gt;0), "V", "")</f>
        <v/>
      </c>
      <c r="E54" s="262">
        <f>IF(AND(C54&lt;&gt;"V",D54&lt;&gt;"V", COUNTIFS(IM!$F:$F, A54, IM!$AD:$AD, "O", IM!$X:$X, "&gt;="&amp;$R$3, IM!$X:$X, "&lt;"&amp;$R$4)&gt;0), "V", "")</f>
        <v/>
      </c>
      <c r="F54" s="190">
        <f>IF(COUNTBLANK(C54:E54)=3,"未保養","")</f>
        <v/>
      </c>
      <c r="G54" s="190">
        <f>IF(VLOOKUP(A54,門市主檔!A:O,15,FALSE)="完工已補裝", "完工已補裝",
IF(AND(VLOOKUP(A54,門市主檔!A:Z,26,FALSE)="STAR", VLOOKUP(A54,門市主檔!A:R,18,FALSE)=""),
    IF(OR(C54="V", D54="V", E54="V"), "已PM未更換", "未更換"),
    IF(VLOOKUP(A54,門市主檔!A:Z,26,FALSE)&lt;&gt;"STAR", "無專案", "已更換")
))</f>
        <v/>
      </c>
      <c r="H54" s="247">
        <f>VLOOKUP(A54,門市主檔!A:V,22,FALSE)</f>
        <v/>
      </c>
      <c r="I54" s="190">
        <f>VLOOKUP(A54,'0919門市清單主檔'!B:V,21,FALSE)</f>
        <v/>
      </c>
      <c r="J54" s="197" t="n">
        <v>45727.62916666667</v>
      </c>
      <c r="K54" s="191" t="n"/>
      <c r="L54" s="191" t="n"/>
      <c r="M54" s="191" t="n"/>
      <c r="N54" s="191" t="n"/>
      <c r="O54" s="191" t="n"/>
      <c r="P54" s="186" t="inlineStr">
        <is>
          <t>THILF0</t>
        </is>
      </c>
      <c r="Q54" s="195" t="inlineStr">
        <is>
          <t>萊爾富</t>
        </is>
      </c>
    </row>
    <row r="55" ht="19.5" customHeight="1" s="127">
      <c r="A55" s="190" t="n">
        <v>2237</v>
      </c>
      <c r="B55" s="190">
        <f>VLOOKUP(A55,門市主檔!A:B,2,FALSE)</f>
        <v/>
      </c>
      <c r="C55" s="262">
        <f>IF(COUNTIFS(IM!$F:$F,A55,IM!$AD:$AD,"O",IM!$X:$X,"&gt;="&amp;$R$1, IM!$X:$X,"&lt;"&amp;$R$2)&gt;0,"V","")</f>
        <v/>
      </c>
      <c r="D55" s="262">
        <f>IF(AND(C55&lt;&gt;"V", COUNTIFS(IM!$F:$F,A55, IM!$AD:$AD, "O", IM!$X:$X, "&gt;="&amp;$R$2, IM!$X:$X, "&lt;"&amp;$R$3)&gt;0), "V", "")</f>
        <v/>
      </c>
      <c r="E55" s="262">
        <f>IF(AND(C55&lt;&gt;"V",D55&lt;&gt;"V", COUNTIFS(IM!$F:$F, A55, IM!$AD:$AD, "O", IM!$X:$X, "&gt;="&amp;$R$3, IM!$X:$X, "&lt;"&amp;$R$4)&gt;0), "V", "")</f>
        <v/>
      </c>
      <c r="F55" s="190">
        <f>IF(COUNTBLANK(C55:E55)=3,"未保養","")</f>
        <v/>
      </c>
      <c r="G55" s="190">
        <f>IF(VLOOKUP(A55,門市主檔!A:O,15,FALSE)="完工已補裝", "完工已補裝",
IF(AND(VLOOKUP(A55,門市主檔!A:Z,26,FALSE)="STAR", VLOOKUP(A55,門市主檔!A:R,18,FALSE)=""),
    IF(OR(C55="V", D55="V", E55="V"), "已PM未更換", "未更換"),
    IF(VLOOKUP(A55,門市主檔!A:Z,26,FALSE)&lt;&gt;"STAR", "無專案", "已更換")
))</f>
        <v/>
      </c>
      <c r="H55" s="247">
        <f>VLOOKUP(A55,門市主檔!A:V,22,FALSE)</f>
        <v/>
      </c>
      <c r="I55" s="190">
        <f>VLOOKUP(A55,'0919門市清單主檔'!B:V,21,FALSE)</f>
        <v/>
      </c>
      <c r="J55" s="197" t="n">
        <v>45692.63819444444</v>
      </c>
      <c r="K55" s="191" t="n"/>
      <c r="L55" s="191" t="n"/>
      <c r="M55" s="191" t="n"/>
      <c r="N55" s="191" t="n"/>
      <c r="O55" s="191" t="n"/>
      <c r="P55" s="186" t="inlineStr">
        <is>
          <t>THILF0</t>
        </is>
      </c>
      <c r="Q55" s="195" t="inlineStr">
        <is>
          <t>萊爾富</t>
        </is>
      </c>
    </row>
    <row r="56" ht="19.5" customHeight="1" s="127">
      <c r="A56" s="190" t="n">
        <v>4739</v>
      </c>
      <c r="B56" s="190">
        <f>VLOOKUP(A56,門市主檔!A:B,2,FALSE)</f>
        <v/>
      </c>
      <c r="C56" s="262">
        <f>IF(COUNTIFS(IM!$F:$F,A56,IM!$AD:$AD,"O",IM!$X:$X,"&gt;="&amp;$R$1, IM!$X:$X,"&lt;"&amp;$R$2)&gt;0,"V","")</f>
        <v/>
      </c>
      <c r="D56" s="262">
        <f>IF(AND(C56&lt;&gt;"V", COUNTIFS(IM!$F:$F,A56, IM!$AD:$AD, "O", IM!$X:$X, "&gt;="&amp;$R$2, IM!$X:$X, "&lt;"&amp;$R$3)&gt;0), "V", "")</f>
        <v/>
      </c>
      <c r="E56" s="262">
        <f>IF(AND(C56&lt;&gt;"V",D56&lt;&gt;"V", COUNTIFS(IM!$F:$F, A56, IM!$AD:$AD, "O", IM!$X:$X, "&gt;="&amp;$R$3, IM!$X:$X, "&lt;"&amp;$R$4)&gt;0), "V", "")</f>
        <v/>
      </c>
      <c r="F56" s="190">
        <f>IF(COUNTBLANK(C56:E56)=3,"未保養","")</f>
        <v/>
      </c>
      <c r="G56" s="190">
        <f>IF(VLOOKUP(A56,門市主檔!A:O,15,FALSE)="完工已補裝", "完工已補裝",
IF(AND(VLOOKUP(A56,門市主檔!A:Z,26,FALSE)="STAR", VLOOKUP(A56,門市主檔!A:R,18,FALSE)=""),
    IF(OR(C56="V", D56="V", E56="V"), "已PM未更換", "未更換"),
    IF(VLOOKUP(A56,門市主檔!A:Z,26,FALSE)&lt;&gt;"STAR", "無專案", "已更換")
))</f>
        <v/>
      </c>
      <c r="H56" s="247">
        <f>VLOOKUP(A56,門市主檔!A:V,22,FALSE)</f>
        <v/>
      </c>
      <c r="I56" s="190">
        <f>VLOOKUP(A56,'0919門市清單主檔'!B:V,21,FALSE)</f>
        <v/>
      </c>
      <c r="J56" s="197" t="n">
        <v>45727.61111111111</v>
      </c>
      <c r="K56" s="191" t="n"/>
      <c r="L56" s="191" t="n"/>
      <c r="M56" s="191" t="n"/>
      <c r="N56" s="191" t="n"/>
      <c r="O56" s="191" t="n"/>
      <c r="P56" s="186" t="inlineStr">
        <is>
          <t>THILF0</t>
        </is>
      </c>
      <c r="Q56" s="195" t="inlineStr">
        <is>
          <t>萊爾富</t>
        </is>
      </c>
    </row>
    <row r="57" ht="19.5" customHeight="1" s="127">
      <c r="A57" s="190" t="n">
        <v>2749</v>
      </c>
      <c r="B57" s="190">
        <f>VLOOKUP(A57,門市主檔!A:B,2,FALSE)</f>
        <v/>
      </c>
      <c r="C57" s="262">
        <f>IF(COUNTIFS(IM!$F:$F,A57,IM!$AD:$AD,"O",IM!$X:$X,"&gt;="&amp;$R$1, IM!$X:$X,"&lt;"&amp;$R$2)&gt;0,"V","")</f>
        <v/>
      </c>
      <c r="D57" s="262">
        <f>IF(AND(C57&lt;&gt;"V", COUNTIFS(IM!$F:$F,A57, IM!$AD:$AD, "O", IM!$X:$X, "&gt;="&amp;$R$2, IM!$X:$X, "&lt;"&amp;$R$3)&gt;0), "V", "")</f>
        <v/>
      </c>
      <c r="E57" s="262">
        <f>IF(AND(C57&lt;&gt;"V",D57&lt;&gt;"V", COUNTIFS(IM!$F:$F, A57, IM!$AD:$AD, "O", IM!$X:$X, "&gt;="&amp;$R$3, IM!$X:$X, "&lt;"&amp;$R$4)&gt;0), "V", "")</f>
        <v/>
      </c>
      <c r="F57" s="190">
        <f>IF(COUNTBLANK(C57:E57)=3,"未保養","")</f>
        <v/>
      </c>
      <c r="G57" s="190">
        <f>IF(VLOOKUP(A57,門市主檔!A:O,15,FALSE)="完工已補裝", "完工已補裝",
IF(AND(VLOOKUP(A57,門市主檔!A:Z,26,FALSE)="STAR", VLOOKUP(A57,門市主檔!A:R,18,FALSE)=""),
    IF(OR(C57="V", D57="V", E57="V"), "已PM未更換", "未更換"),
    IF(VLOOKUP(A57,門市主檔!A:Z,26,FALSE)&lt;&gt;"STAR", "無專案", "已更換")
))</f>
        <v/>
      </c>
      <c r="H57" s="247">
        <f>VLOOKUP(A57,門市主檔!A:V,22,FALSE)</f>
        <v/>
      </c>
      <c r="I57" s="190">
        <f>VLOOKUP(A57,'0919門市清單主檔'!B:V,21,FALSE)</f>
        <v/>
      </c>
      <c r="J57" s="197" t="n">
        <v>45692.55</v>
      </c>
      <c r="K57" s="191" t="n"/>
      <c r="L57" s="191" t="n"/>
      <c r="M57" s="191" t="n"/>
      <c r="N57" s="191" t="n"/>
      <c r="O57" s="191" t="n"/>
      <c r="P57" s="186" t="inlineStr">
        <is>
          <t>THILF0</t>
        </is>
      </c>
      <c r="Q57" s="195" t="inlineStr">
        <is>
          <t>萊爾富</t>
        </is>
      </c>
    </row>
    <row r="58" ht="19.5" customHeight="1" s="127">
      <c r="A58" s="190" t="n">
        <v>4511</v>
      </c>
      <c r="B58" s="190">
        <f>VLOOKUP(A58,門市主檔!A:B,2,FALSE)</f>
        <v/>
      </c>
      <c r="C58" s="262">
        <f>IF(COUNTIFS(IM!$F:$F,A58,IM!$AD:$AD,"O",IM!$X:$X,"&gt;="&amp;$R$1, IM!$X:$X,"&lt;"&amp;$R$2)&gt;0,"V","")</f>
        <v/>
      </c>
      <c r="D58" s="262">
        <f>IF(AND(C58&lt;&gt;"V", COUNTIFS(IM!$F:$F,A58, IM!$AD:$AD, "O", IM!$X:$X, "&gt;="&amp;$R$2, IM!$X:$X, "&lt;"&amp;$R$3)&gt;0), "V", "")</f>
        <v/>
      </c>
      <c r="E58" s="262">
        <f>IF(AND(C58&lt;&gt;"V",D58&lt;&gt;"V", COUNTIFS(IM!$F:$F, A58, IM!$AD:$AD, "O", IM!$X:$X, "&gt;="&amp;$R$3, IM!$X:$X, "&lt;"&amp;$R$4)&gt;0), "V", "")</f>
        <v/>
      </c>
      <c r="F58" s="190">
        <f>IF(COUNTBLANK(C58:E58)=3,"未保養","")</f>
        <v/>
      </c>
      <c r="G58" s="190">
        <f>IF(VLOOKUP(A58,門市主檔!A:O,15,FALSE)="完工已補裝", "完工已補裝",
IF(AND(VLOOKUP(A58,門市主檔!A:Z,26,FALSE)="STAR", VLOOKUP(A58,門市主檔!A:R,18,FALSE)=""),
    IF(OR(C58="V", D58="V", E58="V"), "已PM未更換", "未更換"),
    IF(VLOOKUP(A58,門市主檔!A:Z,26,FALSE)&lt;&gt;"STAR", "無專案", "已更換")
))</f>
        <v/>
      </c>
      <c r="H58" s="247">
        <f>VLOOKUP(A58,門市主檔!A:V,22,FALSE)</f>
        <v/>
      </c>
      <c r="I58" s="190">
        <f>VLOOKUP(A58,'0919門市清單主檔'!B:V,21,FALSE)</f>
        <v/>
      </c>
      <c r="J58" s="197" t="n">
        <v>45692.57777777778</v>
      </c>
      <c r="K58" s="191" t="n"/>
      <c r="L58" s="191" t="n"/>
      <c r="M58" s="191" t="n"/>
      <c r="N58" s="191" t="n"/>
      <c r="O58" s="191" t="n"/>
      <c r="P58" s="186" t="inlineStr">
        <is>
          <t>THILF0</t>
        </is>
      </c>
      <c r="Q58" s="195" t="inlineStr">
        <is>
          <t>萊爾富</t>
        </is>
      </c>
    </row>
    <row r="59" ht="19.5" customHeight="1" s="127">
      <c r="A59" s="190" t="inlineStr">
        <is>
          <t>D194</t>
        </is>
      </c>
      <c r="B59" s="190">
        <f>VLOOKUP(A59,門市主檔!A:B,2,FALSE)</f>
        <v/>
      </c>
      <c r="C59" s="262">
        <f>IF(COUNTIFS(IM!$F:$F,A59,IM!$AD:$AD,"O",IM!$X:$X,"&gt;="&amp;$R$1, IM!$X:$X,"&lt;"&amp;$R$2)&gt;0,"V","")</f>
        <v/>
      </c>
      <c r="D59" s="262">
        <f>IF(AND(C59&lt;&gt;"V", COUNTIFS(IM!$F:$F,A59, IM!$AD:$AD, "O", IM!$X:$X, "&gt;="&amp;$R$2, IM!$X:$X, "&lt;"&amp;$R$3)&gt;0), "V", "")</f>
        <v/>
      </c>
      <c r="E59" s="262">
        <f>IF(AND(C59&lt;&gt;"V",D59&lt;&gt;"V", COUNTIFS(IM!$F:$F, A59, IM!$AD:$AD, "O", IM!$X:$X, "&gt;="&amp;$R$3, IM!$X:$X, "&lt;"&amp;$R$4)&gt;0), "V", "")</f>
        <v/>
      </c>
      <c r="F59" s="190">
        <f>IF(COUNTBLANK(C59:E59)=3,"未保養","")</f>
        <v/>
      </c>
      <c r="G59" s="190">
        <f>IF(VLOOKUP(A59,門市主檔!A:O,15,FALSE)="完工已補裝", "完工已補裝",
IF(AND(VLOOKUP(A59,門市主檔!A:Z,26,FALSE)="STAR", VLOOKUP(A59,門市主檔!A:R,18,FALSE)=""),
    IF(OR(C59="V", D59="V", E59="V"), "已PM未更換", "未更換"),
    IF(VLOOKUP(A59,門市主檔!A:Z,26,FALSE)&lt;&gt;"STAR", "無專案", "已更換")
))</f>
        <v/>
      </c>
      <c r="H59" s="247">
        <f>VLOOKUP(A59,門市主檔!A:V,22,FALSE)</f>
        <v/>
      </c>
      <c r="I59" s="190">
        <f>VLOOKUP(A59,'0919門市清單主檔'!B:V,21,FALSE)</f>
        <v/>
      </c>
      <c r="J59" s="197" t="n">
        <v>45708.65902777778</v>
      </c>
      <c r="K59" s="191" t="n"/>
      <c r="L59" s="191" t="n"/>
      <c r="M59" s="191" t="n"/>
      <c r="N59" s="191" t="n"/>
      <c r="O59" s="191" t="n"/>
      <c r="P59" s="186" t="n"/>
      <c r="Q59" s="195" t="inlineStr">
        <is>
          <t>萊爾富</t>
        </is>
      </c>
    </row>
    <row r="60" ht="19.5" customHeight="1" s="127">
      <c r="A60" s="190" t="n">
        <v>4196</v>
      </c>
      <c r="B60" s="190">
        <f>VLOOKUP(A60,門市主檔!A:B,2,FALSE)</f>
        <v/>
      </c>
      <c r="C60" s="262">
        <f>IF(COUNTIFS(IM!$F:$F,A60,IM!$AD:$AD,"O",IM!$X:$X,"&gt;="&amp;$R$1, IM!$X:$X,"&lt;"&amp;$R$2)&gt;0,"V","")</f>
        <v/>
      </c>
      <c r="D60" s="262">
        <f>IF(AND(C60&lt;&gt;"V", COUNTIFS(IM!$F:$F,A60, IM!$AD:$AD, "O", IM!$X:$X, "&gt;="&amp;$R$2, IM!$X:$X, "&lt;"&amp;$R$3)&gt;0), "V", "")</f>
        <v/>
      </c>
      <c r="E60" s="262">
        <f>IF(AND(C60&lt;&gt;"V",D60&lt;&gt;"V", COUNTIFS(IM!$F:$F, A60, IM!$AD:$AD, "O", IM!$X:$X, "&gt;="&amp;$R$3, IM!$X:$X, "&lt;"&amp;$R$4)&gt;0), "V", "")</f>
        <v/>
      </c>
      <c r="F60" s="190">
        <f>IF(COUNTBLANK(C60:E60)=3,"未保養","")</f>
        <v/>
      </c>
      <c r="G60" s="190">
        <f>IF(VLOOKUP(A60,門市主檔!A:O,15,FALSE)="完工已補裝", "完工已補裝",
IF(AND(VLOOKUP(A60,門市主檔!A:Z,26,FALSE)="STAR", VLOOKUP(A60,門市主檔!A:R,18,FALSE)=""),
    IF(OR(C60="V", D60="V", E60="V"), "已PM未更換", "未更換"),
    IF(VLOOKUP(A60,門市主檔!A:Z,26,FALSE)&lt;&gt;"STAR", "無專案", "已更換")
))</f>
        <v/>
      </c>
      <c r="H60" s="247">
        <f>VLOOKUP(A60,門市主檔!A:V,22,FALSE)</f>
        <v/>
      </c>
      <c r="I60" s="190">
        <f>VLOOKUP(A60,'0919門市清單主檔'!B:V,21,FALSE)</f>
        <v/>
      </c>
      <c r="J60" s="197" t="n">
        <v>45708.61180555556</v>
      </c>
      <c r="K60" s="191" t="n"/>
      <c r="L60" s="191" t="n"/>
      <c r="M60" s="191" t="n"/>
      <c r="N60" s="191" t="n"/>
      <c r="O60" s="191" t="n"/>
      <c r="P60" s="186" t="inlineStr">
        <is>
          <t>THILF0</t>
        </is>
      </c>
      <c r="Q60" s="195" t="inlineStr">
        <is>
          <t>萊爾富</t>
        </is>
      </c>
    </row>
    <row r="61" ht="19.5" customHeight="1" s="127">
      <c r="A61" s="190" t="inlineStr">
        <is>
          <t>D620</t>
        </is>
      </c>
      <c r="B61" s="190">
        <f>VLOOKUP(A61,門市主檔!A:B,2,FALSE)</f>
        <v/>
      </c>
      <c r="C61" s="262">
        <f>IF(COUNTIFS(IM!$F:$F,A61,IM!$AD:$AD,"O",IM!$X:$X,"&gt;="&amp;$R$1, IM!$X:$X,"&lt;"&amp;$R$2)&gt;0,"V","")</f>
        <v/>
      </c>
      <c r="D61" s="262">
        <f>IF(AND(C61&lt;&gt;"V", COUNTIFS(IM!$F:$F,A61, IM!$AD:$AD, "O", IM!$X:$X, "&gt;="&amp;$R$2, IM!$X:$X, "&lt;"&amp;$R$3)&gt;0), "V", "")</f>
        <v/>
      </c>
      <c r="E61" s="262">
        <f>IF(AND(C61&lt;&gt;"V",D61&lt;&gt;"V", COUNTIFS(IM!$F:$F, A61, IM!$AD:$AD, "O", IM!$X:$X, "&gt;="&amp;$R$3, IM!$X:$X, "&lt;"&amp;$R$4)&gt;0), "V", "")</f>
        <v/>
      </c>
      <c r="F61" s="190">
        <f>IF(COUNTBLANK(C61:E61)=3,"未保養","")</f>
        <v/>
      </c>
      <c r="G61" s="190">
        <f>IF(VLOOKUP(A61,門市主檔!A:O,15,FALSE)="完工已補裝", "完工已補裝",
IF(AND(VLOOKUP(A61,門市主檔!A:Z,26,FALSE)="STAR", VLOOKUP(A61,門市主檔!A:R,18,FALSE)=""),
    IF(OR(C61="V", D61="V", E61="V"), "已PM未更換", "未更換"),
    IF(VLOOKUP(A61,門市主檔!A:Z,26,FALSE)&lt;&gt;"STAR", "無專案", "已更換")
))</f>
        <v/>
      </c>
      <c r="H61" s="247">
        <f>VLOOKUP(A61,門市主檔!A:V,22,FALSE)</f>
        <v/>
      </c>
      <c r="I61" s="190">
        <f>VLOOKUP(A61,'0919門市清單主檔'!B:V,21,FALSE)</f>
        <v/>
      </c>
      <c r="J61" s="197" t="n">
        <v>45719.66180555556</v>
      </c>
      <c r="K61" s="191" t="n"/>
      <c r="L61" s="191" t="n"/>
      <c r="M61" s="191" t="n"/>
      <c r="N61" s="191" t="n"/>
      <c r="O61" s="191" t="n"/>
      <c r="P61" s="186" t="inlineStr">
        <is>
          <t>THILF0</t>
        </is>
      </c>
      <c r="Q61" s="195" t="inlineStr">
        <is>
          <t>萊爾富</t>
        </is>
      </c>
    </row>
    <row r="62" ht="19.5" customHeight="1" s="127">
      <c r="A62" s="190" t="n">
        <v>4210</v>
      </c>
      <c r="B62" s="190">
        <f>VLOOKUP(A62,門市主檔!A:B,2,FALSE)</f>
        <v/>
      </c>
      <c r="C62" s="262">
        <f>IF(COUNTIFS(IM!$F:$F,A62,IM!$AD:$AD,"O",IM!$X:$X,"&gt;="&amp;$R$1, IM!$X:$X,"&lt;"&amp;$R$2)&gt;0,"V","")</f>
        <v/>
      </c>
      <c r="D62" s="262">
        <f>IF(AND(C62&lt;&gt;"V", COUNTIFS(IM!$F:$F,A62, IM!$AD:$AD, "O", IM!$X:$X, "&gt;="&amp;$R$2, IM!$X:$X, "&lt;"&amp;$R$3)&gt;0), "V", "")</f>
        <v/>
      </c>
      <c r="E62" s="262">
        <f>IF(AND(C62&lt;&gt;"V",D62&lt;&gt;"V", COUNTIFS(IM!$F:$F, A62, IM!$AD:$AD, "O", IM!$X:$X, "&gt;="&amp;$R$3, IM!$X:$X, "&lt;"&amp;$R$4)&gt;0), "V", "")</f>
        <v/>
      </c>
      <c r="F62" s="190">
        <f>IF(COUNTBLANK(C62:E62)=3,"未保養","")</f>
        <v/>
      </c>
      <c r="G62" s="190">
        <f>IF(VLOOKUP(A62,門市主檔!A:O,15,FALSE)="完工已補裝", "完工已補裝",
IF(AND(VLOOKUP(A62,門市主檔!A:Z,26,FALSE)="STAR", VLOOKUP(A62,門市主檔!A:R,18,FALSE)=""),
    IF(OR(C62="V", D62="V", E62="V"), "已PM未更換", "未更換"),
    IF(VLOOKUP(A62,門市主檔!A:Z,26,FALSE)&lt;&gt;"STAR", "無專案", "已更換")
))</f>
        <v/>
      </c>
      <c r="H62" s="247">
        <f>VLOOKUP(A62,門市主檔!A:V,22,FALSE)</f>
        <v/>
      </c>
      <c r="I62" s="190">
        <f>VLOOKUP(A62,'0919門市清單主檔'!B:V,21,FALSE)</f>
        <v/>
      </c>
      <c r="J62" s="197" t="n">
        <v>45708.63333333333</v>
      </c>
      <c r="K62" s="191" t="n"/>
      <c r="L62" s="191" t="n"/>
      <c r="M62" s="191" t="n"/>
      <c r="N62" s="191" t="n"/>
      <c r="O62" s="191" t="n"/>
      <c r="P62" s="186" t="inlineStr">
        <is>
          <t>THILF0</t>
        </is>
      </c>
      <c r="Q62" s="195" t="inlineStr">
        <is>
          <t>萊爾富</t>
        </is>
      </c>
    </row>
    <row r="63" ht="19.5" customHeight="1" s="127">
      <c r="A63" s="190" t="n">
        <v>3840</v>
      </c>
      <c r="B63" s="190">
        <f>VLOOKUP(A63,門市主檔!A:B,2,FALSE)</f>
        <v/>
      </c>
      <c r="C63" s="262">
        <f>IF(COUNTIFS(IM!$F:$F,A63,IM!$AD:$AD,"O",IM!$X:$X,"&gt;="&amp;$R$1, IM!$X:$X,"&lt;"&amp;$R$2)&gt;0,"V","")</f>
        <v/>
      </c>
      <c r="D63" s="262">
        <f>IF(AND(C63&lt;&gt;"V", COUNTIFS(IM!$F:$F,A63, IM!$AD:$AD, "O", IM!$X:$X, "&gt;="&amp;$R$2, IM!$X:$X, "&lt;"&amp;$R$3)&gt;0), "V", "")</f>
        <v/>
      </c>
      <c r="E63" s="262">
        <f>IF(AND(C63&lt;&gt;"V",D63&lt;&gt;"V", COUNTIFS(IM!$F:$F, A63, IM!$AD:$AD, "O", IM!$X:$X, "&gt;="&amp;$R$3, IM!$X:$X, "&lt;"&amp;$R$4)&gt;0), "V", "")</f>
        <v/>
      </c>
      <c r="F63" s="190">
        <f>IF(COUNTBLANK(C63:E63)=3,"未保養","")</f>
        <v/>
      </c>
      <c r="G63" s="190">
        <f>IF(VLOOKUP(A63,門市主檔!A:O,15,FALSE)="完工已補裝", "完工已補裝",
IF(AND(VLOOKUP(A63,門市主檔!A:Z,26,FALSE)="STAR", VLOOKUP(A63,門市主檔!A:R,18,FALSE)=""),
    IF(OR(C63="V", D63="V", E63="V"), "已PM未更換", "未更換"),
    IF(VLOOKUP(A63,門市主檔!A:Z,26,FALSE)&lt;&gt;"STAR", "無專案", "已更換")
))</f>
        <v/>
      </c>
      <c r="H63" s="247">
        <f>VLOOKUP(A63,門市主檔!A:V,22,FALSE)</f>
        <v/>
      </c>
      <c r="I63" s="190">
        <f>VLOOKUP(A63,'0919門市清單主檔'!B:V,21,FALSE)</f>
        <v/>
      </c>
      <c r="J63" s="197" t="n">
        <v>45719.48680555556</v>
      </c>
      <c r="K63" s="191" t="n"/>
      <c r="L63" s="191" t="n"/>
      <c r="M63" s="191" t="n"/>
      <c r="N63" s="191" t="n"/>
      <c r="O63" s="191" t="n"/>
      <c r="P63" s="186" t="n"/>
      <c r="Q63" s="195" t="inlineStr">
        <is>
          <t>萊爾富</t>
        </is>
      </c>
    </row>
    <row r="64" ht="19.5" customHeight="1" s="127">
      <c r="A64" s="190" t="n">
        <v>4560</v>
      </c>
      <c r="B64" s="190">
        <f>VLOOKUP(A64,門市主檔!A:B,2,FALSE)</f>
        <v/>
      </c>
      <c r="C64" s="262">
        <f>IF(COUNTIFS(IM!$F:$F,A64,IM!$AD:$AD,"O",IM!$X:$X,"&gt;="&amp;$R$1, IM!$X:$X,"&lt;"&amp;$R$2)&gt;0,"V","")</f>
        <v/>
      </c>
      <c r="D64" s="262">
        <f>IF(AND(C64&lt;&gt;"V", COUNTIFS(IM!$F:$F,A64, IM!$AD:$AD, "O", IM!$X:$X, "&gt;="&amp;$R$2, IM!$X:$X, "&lt;"&amp;$R$3)&gt;0), "V", "")</f>
        <v/>
      </c>
      <c r="E64" s="262">
        <f>IF(AND(C64&lt;&gt;"V",D64&lt;&gt;"V", COUNTIFS(IM!$F:$F, A64, IM!$AD:$AD, "O", IM!$X:$X, "&gt;="&amp;$R$3, IM!$X:$X, "&lt;"&amp;$R$4)&gt;0), "V", "")</f>
        <v/>
      </c>
      <c r="F64" s="190">
        <f>IF(COUNTBLANK(C64:E64)=3,"未保養","")</f>
        <v/>
      </c>
      <c r="G64" s="190">
        <f>IF(VLOOKUP(A64,門市主檔!A:O,15,FALSE)="完工已補裝", "完工已補裝",
IF(AND(VLOOKUP(A64,門市主檔!A:Z,26,FALSE)="STAR", VLOOKUP(A64,門市主檔!A:R,18,FALSE)=""),
    IF(OR(C64="V", D64="V", E64="V"), "已PM未更換", "未更換"),
    IF(VLOOKUP(A64,門市主檔!A:Z,26,FALSE)&lt;&gt;"STAR", "無專案", "已更換")
))</f>
        <v/>
      </c>
      <c r="H64" s="247">
        <f>VLOOKUP(A64,門市主檔!A:V,22,FALSE)</f>
        <v/>
      </c>
      <c r="I64" s="190">
        <f>VLOOKUP(A64,'0919門市清單主檔'!B:V,21,FALSE)</f>
        <v/>
      </c>
      <c r="J64" s="197" t="n">
        <v>45702.59375</v>
      </c>
      <c r="K64" s="191" t="n"/>
      <c r="L64" s="191" t="n"/>
      <c r="M64" s="191" t="n"/>
      <c r="N64" s="191" t="n"/>
      <c r="O64" s="191" t="n"/>
      <c r="P64" s="186" t="inlineStr">
        <is>
          <t>THILF0</t>
        </is>
      </c>
      <c r="Q64" s="195" t="inlineStr">
        <is>
          <t>萊爾富</t>
        </is>
      </c>
    </row>
    <row r="65" ht="19.5" customHeight="1" s="127">
      <c r="A65" s="190" t="n">
        <v>4029</v>
      </c>
      <c r="B65" s="190">
        <f>VLOOKUP(A65,門市主檔!A:B,2,FALSE)</f>
        <v/>
      </c>
      <c r="C65" s="262">
        <f>IF(COUNTIFS(IM!$F:$F,A65,IM!$AD:$AD,"O",IM!$X:$X,"&gt;="&amp;$R$1, IM!$X:$X,"&lt;"&amp;$R$2)&gt;0,"V","")</f>
        <v/>
      </c>
      <c r="D65" s="262">
        <f>IF(AND(C65&lt;&gt;"V", COUNTIFS(IM!$F:$F,A65, IM!$AD:$AD, "O", IM!$X:$X, "&gt;="&amp;$R$2, IM!$X:$X, "&lt;"&amp;$R$3)&gt;0), "V", "")</f>
        <v/>
      </c>
      <c r="E65" s="262">
        <f>IF(AND(C65&lt;&gt;"V",D65&lt;&gt;"V", COUNTIFS(IM!$F:$F, A65, IM!$AD:$AD, "O", IM!$X:$X, "&gt;="&amp;$R$3, IM!$X:$X, "&lt;"&amp;$R$4)&gt;0), "V", "")</f>
        <v/>
      </c>
      <c r="F65" s="190">
        <f>IF(COUNTBLANK(C65:E65)=3,"未保養","")</f>
        <v/>
      </c>
      <c r="G65" s="190">
        <f>IF(VLOOKUP(A65,門市主檔!A:O,15,FALSE)="完工已補裝", "完工已補裝",
IF(AND(VLOOKUP(A65,門市主檔!A:Z,26,FALSE)="STAR", VLOOKUP(A65,門市主檔!A:R,18,FALSE)=""),
    IF(OR(C65="V", D65="V", E65="V"), "已PM未更換", "未更換"),
    IF(VLOOKUP(A65,門市主檔!A:Z,26,FALSE)&lt;&gt;"STAR", "無專案", "已更換")
))</f>
        <v/>
      </c>
      <c r="H65" s="247">
        <f>VLOOKUP(A65,門市主檔!A:V,22,FALSE)</f>
        <v/>
      </c>
      <c r="I65" s="190">
        <f>VLOOKUP(A65,'0919門市清單主檔'!B:V,21,FALSE)</f>
        <v/>
      </c>
      <c r="J65" s="197" t="n">
        <v>45702.5</v>
      </c>
      <c r="K65" s="191" t="n"/>
      <c r="L65" s="191" t="n"/>
      <c r="M65" s="191" t="n"/>
      <c r="N65" s="191" t="n"/>
      <c r="O65" s="191" t="n"/>
      <c r="P65" s="186" t="inlineStr">
        <is>
          <t>THILF0</t>
        </is>
      </c>
      <c r="Q65" s="195" t="inlineStr">
        <is>
          <t>萊爾富</t>
        </is>
      </c>
    </row>
    <row r="66" ht="19.5" customHeight="1" s="127">
      <c r="A66" s="190" t="n">
        <v>3362</v>
      </c>
      <c r="B66" s="190">
        <f>VLOOKUP(A66,門市主檔!A:B,2,FALSE)</f>
        <v/>
      </c>
      <c r="C66" s="262">
        <f>IF(COUNTIFS(IM!$F:$F,A66,IM!$AD:$AD,"O",IM!$X:$X,"&gt;="&amp;$R$1, IM!$X:$X,"&lt;"&amp;$R$2)&gt;0,"V","")</f>
        <v/>
      </c>
      <c r="D66" s="262">
        <f>IF(AND(C66&lt;&gt;"V", COUNTIFS(IM!$F:$F,A66, IM!$AD:$AD, "O", IM!$X:$X, "&gt;="&amp;$R$2, IM!$X:$X, "&lt;"&amp;$R$3)&gt;0), "V", "")</f>
        <v/>
      </c>
      <c r="E66" s="262">
        <f>IF(AND(C66&lt;&gt;"V",D66&lt;&gt;"V", COUNTIFS(IM!$F:$F, A66, IM!$AD:$AD, "O", IM!$X:$X, "&gt;="&amp;$R$3, IM!$X:$X, "&lt;"&amp;$R$4)&gt;0), "V", "")</f>
        <v/>
      </c>
      <c r="F66" s="190">
        <f>IF(COUNTBLANK(C66:E66)=3,"未保養","")</f>
        <v/>
      </c>
      <c r="G66" s="190">
        <f>IF(VLOOKUP(A66,門市主檔!A:O,15,FALSE)="完工已補裝", "完工已補裝",
IF(AND(VLOOKUP(A66,門市主檔!A:Z,26,FALSE)="STAR", VLOOKUP(A66,門市主檔!A:R,18,FALSE)=""),
    IF(OR(C66="V", D66="V", E66="V"), "已PM未更換", "未更換"),
    IF(VLOOKUP(A66,門市主檔!A:Z,26,FALSE)&lt;&gt;"STAR", "無專案", "已更換")
))</f>
        <v/>
      </c>
      <c r="H66" s="247">
        <f>VLOOKUP(A66,門市主檔!A:V,22,FALSE)</f>
        <v/>
      </c>
      <c r="I66" s="190">
        <f>VLOOKUP(A66,'0919門市清單主檔'!B:V,21,FALSE)</f>
        <v/>
      </c>
      <c r="J66" s="197" t="n">
        <v>45660.43472222222</v>
      </c>
      <c r="K66" s="191" t="n"/>
      <c r="L66" s="191" t="n"/>
      <c r="M66" s="191" t="n"/>
      <c r="N66" s="191" t="n"/>
      <c r="O66" s="191" t="n"/>
      <c r="P66" s="186" t="inlineStr">
        <is>
          <t>THILF0</t>
        </is>
      </c>
      <c r="Q66" s="195" t="inlineStr">
        <is>
          <t>萊爾富</t>
        </is>
      </c>
    </row>
    <row r="67" ht="19.5" customHeight="1" s="127">
      <c r="A67" s="190" t="n">
        <v>2209</v>
      </c>
      <c r="B67" s="190">
        <f>VLOOKUP(A67,門市主檔!A:B,2,FALSE)</f>
        <v/>
      </c>
      <c r="C67" s="262">
        <f>IF(COUNTIFS(IM!$F:$F,A67,IM!$AD:$AD,"O",IM!$X:$X,"&gt;="&amp;$R$1, IM!$X:$X,"&lt;"&amp;$R$2)&gt;0,"V","")</f>
        <v/>
      </c>
      <c r="D67" s="262">
        <f>IF(AND(C67&lt;&gt;"V", COUNTIFS(IM!$F:$F,A67, IM!$AD:$AD, "O", IM!$X:$X, "&gt;="&amp;$R$2, IM!$X:$X, "&lt;"&amp;$R$3)&gt;0), "V", "")</f>
        <v/>
      </c>
      <c r="E67" s="262">
        <f>IF(AND(C67&lt;&gt;"V",D67&lt;&gt;"V", COUNTIFS(IM!$F:$F, A67, IM!$AD:$AD, "O", IM!$X:$X, "&gt;="&amp;$R$3, IM!$X:$X, "&lt;"&amp;$R$4)&gt;0), "V", "")</f>
        <v/>
      </c>
      <c r="F67" s="190">
        <f>IF(COUNTBLANK(C67:E67)=3,"未保養","")</f>
        <v/>
      </c>
      <c r="G67" s="190">
        <f>IF(VLOOKUP(A67,門市主檔!A:O,15,FALSE)="完工已補裝", "完工已補裝",
IF(AND(VLOOKUP(A67,門市主檔!A:Z,26,FALSE)="STAR", VLOOKUP(A67,門市主檔!A:R,18,FALSE)=""),
    IF(OR(C67="V", D67="V", E67="V"), "已PM未更換", "未更換"),
    IF(VLOOKUP(A67,門市主檔!A:Z,26,FALSE)&lt;&gt;"STAR", "無專案", "已更換")
))</f>
        <v/>
      </c>
      <c r="H67" s="247">
        <f>VLOOKUP(A67,門市主檔!A:V,22,FALSE)</f>
        <v/>
      </c>
      <c r="I67" s="190">
        <f>VLOOKUP(A67,'0919門市清單主檔'!B:V,21,FALSE)</f>
        <v/>
      </c>
      <c r="J67" s="197" t="n">
        <v>45666.62569444445</v>
      </c>
      <c r="K67" s="191" t="n"/>
      <c r="L67" s="191" t="n"/>
      <c r="M67" s="191" t="n"/>
      <c r="N67" s="191" t="n"/>
      <c r="O67" s="191" t="n"/>
      <c r="P67" s="186" t="inlineStr">
        <is>
          <t>THILF0</t>
        </is>
      </c>
      <c r="Q67" s="195" t="inlineStr">
        <is>
          <t>萊爾富</t>
        </is>
      </c>
    </row>
    <row r="68" ht="19.5" customHeight="1" s="127">
      <c r="A68" s="190" t="n">
        <v>4101</v>
      </c>
      <c r="B68" s="190">
        <f>VLOOKUP(A68,門市主檔!A:B,2,FALSE)</f>
        <v/>
      </c>
      <c r="C68" s="262">
        <f>IF(COUNTIFS(IM!$F:$F,A68,IM!$AD:$AD,"O",IM!$X:$X,"&gt;="&amp;$R$1, IM!$X:$X,"&lt;"&amp;$R$2)&gt;0,"V","")</f>
        <v/>
      </c>
      <c r="D68" s="262">
        <f>IF(AND(C68&lt;&gt;"V", COUNTIFS(IM!$F:$F,A68, IM!$AD:$AD, "O", IM!$X:$X, "&gt;="&amp;$R$2, IM!$X:$X, "&lt;"&amp;$R$3)&gt;0), "V", "")</f>
        <v/>
      </c>
      <c r="E68" s="262">
        <f>IF(AND(C68&lt;&gt;"V",D68&lt;&gt;"V", COUNTIFS(IM!$F:$F, A68, IM!$AD:$AD, "O", IM!$X:$X, "&gt;="&amp;$R$3, IM!$X:$X, "&lt;"&amp;$R$4)&gt;0), "V", "")</f>
        <v/>
      </c>
      <c r="F68" s="190">
        <f>IF(COUNTBLANK(C68:E68)=3,"未保養","")</f>
        <v/>
      </c>
      <c r="G68" s="190">
        <f>IF(VLOOKUP(A68,門市主檔!A:O,15,FALSE)="完工已補裝", "完工已補裝",
IF(AND(VLOOKUP(A68,門市主檔!A:Z,26,FALSE)="STAR", VLOOKUP(A68,門市主檔!A:R,18,FALSE)=""),
    IF(OR(C68="V", D68="V", E68="V"), "已PM未更換", "未更換"),
    IF(VLOOKUP(A68,門市主檔!A:Z,26,FALSE)&lt;&gt;"STAR", "無專案", "已更換")
))</f>
        <v/>
      </c>
      <c r="H68" s="247">
        <f>VLOOKUP(A68,門市主檔!A:V,22,FALSE)</f>
        <v/>
      </c>
      <c r="I68" s="190">
        <f>VLOOKUP(A68,'0919門市清單主檔'!B:V,21,FALSE)</f>
        <v/>
      </c>
      <c r="J68" s="197" t="n">
        <v>45691.48958333334</v>
      </c>
      <c r="K68" s="191" t="n"/>
      <c r="L68" s="191" t="n"/>
      <c r="M68" s="191" t="n"/>
      <c r="N68" s="191" t="n"/>
      <c r="O68" s="191" t="n"/>
      <c r="P68" s="186" t="inlineStr">
        <is>
          <t>THILF0</t>
        </is>
      </c>
      <c r="Q68" s="195" t="inlineStr">
        <is>
          <t>萊爾富</t>
        </is>
      </c>
    </row>
    <row r="69" ht="19.5" customHeight="1" s="127">
      <c r="A69" s="190" t="inlineStr">
        <is>
          <t>L517</t>
        </is>
      </c>
      <c r="B69" s="190">
        <f>VLOOKUP(A69,門市主檔!A:B,2,FALSE)</f>
        <v/>
      </c>
      <c r="C69" s="262">
        <f>IF(COUNTIFS(IM!$F:$F,A69,IM!$AD:$AD,"O",IM!$X:$X,"&gt;="&amp;$R$1, IM!$X:$X,"&lt;"&amp;$R$2)&gt;0,"V","")</f>
        <v/>
      </c>
      <c r="D69" s="262">
        <f>IF(AND(C69&lt;&gt;"V", COUNTIFS(IM!$F:$F,A69, IM!$AD:$AD, "O", IM!$X:$X, "&gt;="&amp;$R$2, IM!$X:$X, "&lt;"&amp;$R$3)&gt;0), "V", "")</f>
        <v/>
      </c>
      <c r="E69" s="262">
        <f>IF(AND(C69&lt;&gt;"V",D69&lt;&gt;"V", COUNTIFS(IM!$F:$F, A69, IM!$AD:$AD, "O", IM!$X:$X, "&gt;="&amp;$R$3, IM!$X:$X, "&lt;"&amp;$R$4)&gt;0), "V", "")</f>
        <v/>
      </c>
      <c r="F69" s="190">
        <f>IF(COUNTBLANK(C69:E69)=3,"未保養","")</f>
        <v/>
      </c>
      <c r="G69" s="190">
        <f>IF(VLOOKUP(A69,門市主檔!A:O,15,FALSE)="完工已補裝", "完工已補裝",
IF(AND(VLOOKUP(A69,門市主檔!A:Z,26,FALSE)="STAR", VLOOKUP(A69,門市主檔!A:R,18,FALSE)=""),
    IF(OR(C69="V", D69="V", E69="V"), "已PM未更換", "未更換"),
    IF(VLOOKUP(A69,門市主檔!A:Z,26,FALSE)&lt;&gt;"STAR", "無專案", "已更換")
))</f>
        <v/>
      </c>
      <c r="H69" s="247">
        <f>VLOOKUP(A69,門市主檔!A:V,22,FALSE)</f>
        <v/>
      </c>
      <c r="I69" s="190">
        <f>VLOOKUP(A69,'0919門市清單主檔'!B:V,21,FALSE)</f>
        <v/>
      </c>
      <c r="J69" s="197" t="n">
        <v>45720.59375</v>
      </c>
      <c r="K69" s="191" t="n"/>
      <c r="L69" s="191" t="n"/>
      <c r="M69" s="191" t="n"/>
      <c r="N69" s="191" t="n"/>
      <c r="O69" s="191" t="n"/>
      <c r="P69" s="186" t="inlineStr">
        <is>
          <t>THILF0</t>
        </is>
      </c>
      <c r="Q69" s="195" t="inlineStr">
        <is>
          <t>萊爾富</t>
        </is>
      </c>
    </row>
    <row r="70" ht="19.5" customHeight="1" s="127">
      <c r="A70" s="190" t="n">
        <v>3892</v>
      </c>
      <c r="B70" s="190">
        <f>VLOOKUP(A70,門市主檔!A:B,2,FALSE)</f>
        <v/>
      </c>
      <c r="C70" s="262">
        <f>IF(COUNTIFS(IM!$F:$F,A70,IM!$AD:$AD,"O",IM!$X:$X,"&gt;="&amp;$R$1, IM!$X:$X,"&lt;"&amp;$R$2)&gt;0,"V","")</f>
        <v/>
      </c>
      <c r="D70" s="262">
        <f>IF(AND(C70&lt;&gt;"V", COUNTIFS(IM!$F:$F,A70, IM!$AD:$AD, "O", IM!$X:$X, "&gt;="&amp;$R$2, IM!$X:$X, "&lt;"&amp;$R$3)&gt;0), "V", "")</f>
        <v/>
      </c>
      <c r="E70" s="262">
        <f>IF(AND(C70&lt;&gt;"V",D70&lt;&gt;"V", COUNTIFS(IM!$F:$F, A70, IM!$AD:$AD, "O", IM!$X:$X, "&gt;="&amp;$R$3, IM!$X:$X, "&lt;"&amp;$R$4)&gt;0), "V", "")</f>
        <v/>
      </c>
      <c r="F70" s="190">
        <f>IF(COUNTBLANK(C70:E70)=3,"未保養","")</f>
        <v/>
      </c>
      <c r="G70" s="190">
        <f>IF(VLOOKUP(A70,門市主檔!A:O,15,FALSE)="完工已補裝", "完工已補裝",
IF(AND(VLOOKUP(A70,門市主檔!A:Z,26,FALSE)="STAR", VLOOKUP(A70,門市主檔!A:R,18,FALSE)=""),
    IF(OR(C70="V", D70="V", E70="V"), "已PM未更換", "未更換"),
    IF(VLOOKUP(A70,門市主檔!A:Z,26,FALSE)&lt;&gt;"STAR", "無專案", "已更換")
))</f>
        <v/>
      </c>
      <c r="H70" s="247">
        <f>VLOOKUP(A70,門市主檔!A:V,22,FALSE)</f>
        <v/>
      </c>
      <c r="I70" s="190">
        <f>VLOOKUP(A70,'0919門市清單主檔'!B:V,21,FALSE)</f>
        <v/>
      </c>
      <c r="J70" s="197" t="n">
        <v>45709.49027777778</v>
      </c>
      <c r="K70" s="191" t="n"/>
      <c r="L70" s="191" t="n"/>
      <c r="M70" s="191" t="n"/>
      <c r="N70" s="191" t="n"/>
      <c r="O70" s="191" t="n"/>
      <c r="P70" s="186" t="n"/>
      <c r="Q70" s="195" t="inlineStr">
        <is>
          <t>萊爾富</t>
        </is>
      </c>
    </row>
    <row r="71" ht="19.5" customHeight="1" s="127">
      <c r="A71" s="190" t="n">
        <v>5082</v>
      </c>
      <c r="B71" s="190">
        <f>VLOOKUP(A71,門市主檔!A:B,2,FALSE)</f>
        <v/>
      </c>
      <c r="C71" s="262">
        <f>IF(COUNTIFS(IM!$F:$F,A71,IM!$AD:$AD,"O",IM!$X:$X,"&gt;="&amp;$R$1, IM!$X:$X,"&lt;"&amp;$R$2)&gt;0,"V","")</f>
        <v/>
      </c>
      <c r="D71" s="262">
        <f>IF(AND(C71&lt;&gt;"V", COUNTIFS(IM!$F:$F,A71, IM!$AD:$AD, "O", IM!$X:$X, "&gt;="&amp;$R$2, IM!$X:$X, "&lt;"&amp;$R$3)&gt;0), "V", "")</f>
        <v/>
      </c>
      <c r="E71" s="262">
        <f>IF(AND(C71&lt;&gt;"V",D71&lt;&gt;"V", COUNTIFS(IM!$F:$F, A71, IM!$AD:$AD, "O", IM!$X:$X, "&gt;="&amp;$R$3, IM!$X:$X, "&lt;"&amp;$R$4)&gt;0), "V", "")</f>
        <v/>
      </c>
      <c r="F71" s="190">
        <f>IF(COUNTBLANK(C71:E71)=3,"未保養","")</f>
        <v/>
      </c>
      <c r="G71" s="190">
        <f>IF(VLOOKUP(A71,門市主檔!A:O,15,FALSE)="完工已補裝", "完工已補裝",
IF(AND(VLOOKUP(A71,門市主檔!A:Z,26,FALSE)="STAR", VLOOKUP(A71,門市主檔!A:R,18,FALSE)=""),
    IF(OR(C71="V", D71="V", E71="V"), "已PM未更換", "未更換"),
    IF(VLOOKUP(A71,門市主檔!A:Z,26,FALSE)&lt;&gt;"STAR", "無專案", "已更換")
))</f>
        <v/>
      </c>
      <c r="H71" s="247">
        <f>VLOOKUP(A71,門市主檔!A:V,22,FALSE)</f>
        <v/>
      </c>
      <c r="I71" s="190">
        <f>VLOOKUP(A71,'0919門市清單主檔'!B:V,21,FALSE)</f>
        <v/>
      </c>
      <c r="J71" s="197" t="n">
        <v>45664.53055555555</v>
      </c>
      <c r="K71" s="191" t="n"/>
      <c r="L71" s="191" t="n"/>
      <c r="M71" s="191" t="n"/>
      <c r="N71" s="191" t="n"/>
      <c r="O71" s="191" t="n"/>
      <c r="P71" s="186" t="n"/>
      <c r="Q71" s="195" t="inlineStr">
        <is>
          <t>萊爾富</t>
        </is>
      </c>
    </row>
    <row r="72" ht="19.5" customHeight="1" s="127">
      <c r="A72" s="190" t="n">
        <v>5197</v>
      </c>
      <c r="B72" s="190">
        <f>VLOOKUP(A72,門市主檔!A:B,2,FALSE)</f>
        <v/>
      </c>
      <c r="C72" s="262">
        <f>IF(COUNTIFS(IM!$F:$F,A72,IM!$AD:$AD,"O",IM!$X:$X,"&gt;="&amp;$R$1, IM!$X:$X,"&lt;"&amp;$R$2)&gt;0,"V","")</f>
        <v/>
      </c>
      <c r="D72" s="262">
        <f>IF(AND(C72&lt;&gt;"V", COUNTIFS(IM!$F:$F,A72, IM!$AD:$AD, "O", IM!$X:$X, "&gt;="&amp;$R$2, IM!$X:$X, "&lt;"&amp;$R$3)&gt;0), "V", "")</f>
        <v/>
      </c>
      <c r="E72" s="262">
        <f>IF(AND(C72&lt;&gt;"V",D72&lt;&gt;"V", COUNTIFS(IM!$F:$F, A72, IM!$AD:$AD, "O", IM!$X:$X, "&gt;="&amp;$R$3, IM!$X:$X, "&lt;"&amp;$R$4)&gt;0), "V", "")</f>
        <v/>
      </c>
      <c r="F72" s="190">
        <f>IF(COUNTBLANK(C72:E72)=3,"未保養","")</f>
        <v/>
      </c>
      <c r="G72" s="190">
        <f>IF(VLOOKUP(A72,門市主檔!A:O,15,FALSE)="完工已補裝", "完工已補裝",
IF(AND(VLOOKUP(A72,門市主檔!A:Z,26,FALSE)="STAR", VLOOKUP(A72,門市主檔!A:R,18,FALSE)=""),
    IF(OR(C72="V", D72="V", E72="V"), "已PM未更換", "未更換"),
    IF(VLOOKUP(A72,門市主檔!A:Z,26,FALSE)&lt;&gt;"STAR", "無專案", "已更換")
))</f>
        <v/>
      </c>
      <c r="H72" s="247">
        <f>VLOOKUP(A72,門市主檔!A:V,22,FALSE)</f>
        <v/>
      </c>
      <c r="I72" s="190">
        <f>VLOOKUP(A72,'0919門市清單主檔'!B:V,21,FALSE)</f>
        <v/>
      </c>
      <c r="J72" s="197" t="n">
        <v>45673.67361111111</v>
      </c>
      <c r="K72" s="191" t="n"/>
      <c r="L72" s="191" t="n"/>
      <c r="M72" s="191" t="n"/>
      <c r="N72" s="191" t="n"/>
      <c r="O72" s="191" t="n"/>
      <c r="P72" s="186" t="n"/>
      <c r="Q72" s="195" t="inlineStr">
        <is>
          <t>萊爾富</t>
        </is>
      </c>
    </row>
    <row r="73" ht="19.5" customHeight="1" s="127">
      <c r="A73" s="190" t="inlineStr">
        <is>
          <t>D028</t>
        </is>
      </c>
      <c r="B73" s="190">
        <f>VLOOKUP(A73,門市主檔!A:B,2,FALSE)</f>
        <v/>
      </c>
      <c r="C73" s="262">
        <f>IF(COUNTIFS(IM!$F:$F,A73,IM!$AD:$AD,"O",IM!$X:$X,"&gt;="&amp;$R$1, IM!$X:$X,"&lt;"&amp;$R$2)&gt;0,"V","")</f>
        <v/>
      </c>
      <c r="D73" s="262">
        <f>IF(AND(C73&lt;&gt;"V", COUNTIFS(IM!$F:$F,A73, IM!$AD:$AD, "O", IM!$X:$X, "&gt;="&amp;$R$2, IM!$X:$X, "&lt;"&amp;$R$3)&gt;0), "V", "")</f>
        <v/>
      </c>
      <c r="E73" s="262">
        <f>IF(AND(C73&lt;&gt;"V",D73&lt;&gt;"V", COUNTIFS(IM!$F:$F, A73, IM!$AD:$AD, "O", IM!$X:$X, "&gt;="&amp;$R$3, IM!$X:$X, "&lt;"&amp;$R$4)&gt;0), "V", "")</f>
        <v/>
      </c>
      <c r="F73" s="190">
        <f>IF(COUNTBLANK(C73:E73)=3,"未保養","")</f>
        <v/>
      </c>
      <c r="G73" s="190">
        <f>IF(VLOOKUP(A73,門市主檔!A:O,15,FALSE)="完工已補裝", "完工已補裝",
IF(AND(VLOOKUP(A73,門市主檔!A:Z,26,FALSE)="STAR", VLOOKUP(A73,門市主檔!A:R,18,FALSE)=""),
    IF(OR(C73="V", D73="V", E73="V"), "已PM未更換", "未更換"),
    IF(VLOOKUP(A73,門市主檔!A:Z,26,FALSE)&lt;&gt;"STAR", "無專案", "已更換")
))</f>
        <v/>
      </c>
      <c r="H73" s="247">
        <f>VLOOKUP(A73,門市主檔!A:V,22,FALSE)</f>
        <v/>
      </c>
      <c r="I73" s="190">
        <f>VLOOKUP(A73,'0919門市清單主檔'!B:V,21,FALSE)</f>
        <v/>
      </c>
      <c r="J73" s="197" t="n">
        <v>45702.47986111111</v>
      </c>
      <c r="K73" s="191" t="n"/>
      <c r="L73" s="191" t="n"/>
      <c r="M73" s="191" t="n"/>
      <c r="N73" s="191" t="n"/>
      <c r="O73" s="191" t="n"/>
      <c r="P73" s="186" t="inlineStr">
        <is>
          <t>THILF0</t>
        </is>
      </c>
      <c r="Q73" s="195" t="inlineStr">
        <is>
          <t>萊爾富</t>
        </is>
      </c>
    </row>
    <row r="74" ht="19.5" customHeight="1" s="127">
      <c r="A74" s="190" t="n">
        <v>5245</v>
      </c>
      <c r="B74" s="190">
        <f>VLOOKUP(A74,門市主檔!A:B,2,FALSE)</f>
        <v/>
      </c>
      <c r="C74" s="262">
        <f>IF(COUNTIFS(IM!$F:$F,A74,IM!$AD:$AD,"O",IM!$X:$X,"&gt;="&amp;$R$1, IM!$X:$X,"&lt;"&amp;$R$2)&gt;0,"V","")</f>
        <v/>
      </c>
      <c r="D74" s="262">
        <f>IF(AND(C74&lt;&gt;"V", COUNTIFS(IM!$F:$F,A74, IM!$AD:$AD, "O", IM!$X:$X, "&gt;="&amp;$R$2, IM!$X:$X, "&lt;"&amp;$R$3)&gt;0), "V", "")</f>
        <v/>
      </c>
      <c r="E74" s="262">
        <f>IF(AND(C74&lt;&gt;"V",D74&lt;&gt;"V", COUNTIFS(IM!$F:$F, A74, IM!$AD:$AD, "O", IM!$X:$X, "&gt;="&amp;$R$3, IM!$X:$X, "&lt;"&amp;$R$4)&gt;0), "V", "")</f>
        <v/>
      </c>
      <c r="F74" s="190">
        <f>IF(COUNTBLANK(C74:E74)=3,"未保養","")</f>
        <v/>
      </c>
      <c r="G74" s="190">
        <f>IF(VLOOKUP(A74,門市主檔!A:O,15,FALSE)="完工已補裝", "完工已補裝",
IF(AND(VLOOKUP(A74,門市主檔!A:Z,26,FALSE)="STAR", VLOOKUP(A74,門市主檔!A:R,18,FALSE)=""),
    IF(OR(C74="V", D74="V", E74="V"), "已PM未更換", "未更換"),
    IF(VLOOKUP(A74,門市主檔!A:Z,26,FALSE)&lt;&gt;"STAR", "無專案", "已更換")
))</f>
        <v/>
      </c>
      <c r="H74" s="247">
        <f>VLOOKUP(A74,門市主檔!A:V,22,FALSE)</f>
        <v/>
      </c>
      <c r="I74" s="190">
        <f>VLOOKUP(A74,'0919門市清單主檔'!B:V,21,FALSE)</f>
        <v/>
      </c>
      <c r="J74" s="198" t="n">
        <v>45660.54166666666</v>
      </c>
      <c r="K74" s="191" t="n"/>
      <c r="L74" s="191" t="n"/>
      <c r="M74" s="191" t="n"/>
      <c r="N74" s="191" t="n"/>
      <c r="O74" s="191" t="n"/>
      <c r="P74" s="186" t="n"/>
      <c r="Q74" s="195" t="inlineStr">
        <is>
          <t>萊爾富</t>
        </is>
      </c>
    </row>
    <row r="75" ht="19.5" customHeight="1" s="127">
      <c r="A75" s="190" t="n">
        <v>4652</v>
      </c>
      <c r="B75" s="190">
        <f>VLOOKUP(A75,門市主檔!A:B,2,FALSE)</f>
        <v/>
      </c>
      <c r="C75" s="262">
        <f>IF(COUNTIFS(IM!$F:$F,A75,IM!$AD:$AD,"O",IM!$X:$X,"&gt;="&amp;$R$1, IM!$X:$X,"&lt;"&amp;$R$2)&gt;0,"V","")</f>
        <v/>
      </c>
      <c r="D75" s="262">
        <f>IF(AND(C75&lt;&gt;"V", COUNTIFS(IM!$F:$F,A75, IM!$AD:$AD, "O", IM!$X:$X, "&gt;="&amp;$R$2, IM!$X:$X, "&lt;"&amp;$R$3)&gt;0), "V", "")</f>
        <v/>
      </c>
      <c r="E75" s="262">
        <f>IF(AND(C75&lt;&gt;"V",D75&lt;&gt;"V", COUNTIFS(IM!$F:$F, A75, IM!$AD:$AD, "O", IM!$X:$X, "&gt;="&amp;$R$3, IM!$X:$X, "&lt;"&amp;$R$4)&gt;0), "V", "")</f>
        <v/>
      </c>
      <c r="F75" s="190">
        <f>IF(COUNTBLANK(C75:E75)=3,"未保養","")</f>
        <v/>
      </c>
      <c r="G75" s="190">
        <f>IF(VLOOKUP(A75,門市主檔!A:O,15,FALSE)="完工已補裝", "完工已補裝",
IF(AND(VLOOKUP(A75,門市主檔!A:Z,26,FALSE)="STAR", VLOOKUP(A75,門市主檔!A:R,18,FALSE)=""),
    IF(OR(C75="V", D75="V", E75="V"), "已PM未更換", "未更換"),
    IF(VLOOKUP(A75,門市主檔!A:Z,26,FALSE)&lt;&gt;"STAR", "無專案", "已更換")
))</f>
        <v/>
      </c>
      <c r="H75" s="247">
        <f>VLOOKUP(A75,門市主檔!A:V,22,FALSE)</f>
        <v/>
      </c>
      <c r="I75" s="190">
        <f>VLOOKUP(A75,'0919門市清單主檔'!B:V,21,FALSE)</f>
        <v/>
      </c>
      <c r="J75" s="197" t="n">
        <v>45673.65972222222</v>
      </c>
      <c r="K75" s="191" t="n"/>
      <c r="L75" s="191" t="n"/>
      <c r="M75" s="191" t="n"/>
      <c r="N75" s="191" t="n"/>
      <c r="O75" s="191" t="n"/>
      <c r="P75" s="186" t="inlineStr">
        <is>
          <t>THILF0</t>
        </is>
      </c>
      <c r="Q75" s="195" t="inlineStr">
        <is>
          <t>萊爾富</t>
        </is>
      </c>
    </row>
    <row r="76" ht="19.5" customHeight="1" s="127">
      <c r="A76" s="190" t="n">
        <v>2399</v>
      </c>
      <c r="B76" s="190">
        <f>VLOOKUP(A76,門市主檔!A:B,2,FALSE)</f>
        <v/>
      </c>
      <c r="C76" s="262">
        <f>IF(COUNTIFS(IM!$F:$F,A76,IM!$AD:$AD,"O",IM!$X:$X,"&gt;="&amp;$R$1, IM!$X:$X,"&lt;"&amp;$R$2)&gt;0,"V","")</f>
        <v/>
      </c>
      <c r="D76" s="262">
        <f>IF(AND(C76&lt;&gt;"V", COUNTIFS(IM!$F:$F,A76, IM!$AD:$AD, "O", IM!$X:$X, "&gt;="&amp;$R$2, IM!$X:$X, "&lt;"&amp;$R$3)&gt;0), "V", "")</f>
        <v/>
      </c>
      <c r="E76" s="262">
        <f>IF(AND(C76&lt;&gt;"V",D76&lt;&gt;"V", COUNTIFS(IM!$F:$F, A76, IM!$AD:$AD, "O", IM!$X:$X, "&gt;="&amp;$R$3, IM!$X:$X, "&lt;"&amp;$R$4)&gt;0), "V", "")</f>
        <v/>
      </c>
      <c r="F76" s="190">
        <f>IF(COUNTBLANK(C76:E76)=3,"未保養","")</f>
        <v/>
      </c>
      <c r="G76" s="190">
        <f>IF(VLOOKUP(A76,門市主檔!A:O,15,FALSE)="完工已補裝", "完工已補裝",
IF(AND(VLOOKUP(A76,門市主檔!A:Z,26,FALSE)="STAR", VLOOKUP(A76,門市主檔!A:R,18,FALSE)=""),
    IF(OR(C76="V", D76="V", E76="V"), "已PM未更換", "未更換"),
    IF(VLOOKUP(A76,門市主檔!A:Z,26,FALSE)&lt;&gt;"STAR", "無專案", "已更換")
))</f>
        <v/>
      </c>
      <c r="H76" s="247">
        <f>VLOOKUP(A76,門市主檔!A:V,22,FALSE)</f>
        <v/>
      </c>
      <c r="I76" s="190">
        <f>VLOOKUP(A76,'0919門市清單主檔'!B:V,21,FALSE)</f>
        <v/>
      </c>
      <c r="J76" s="197" t="n">
        <v>45673.69791666666</v>
      </c>
      <c r="K76" s="191" t="n"/>
      <c r="L76" s="191" t="n"/>
      <c r="M76" s="191" t="n"/>
      <c r="N76" s="191" t="n"/>
      <c r="O76" s="191" t="n"/>
      <c r="P76" s="186" t="n"/>
      <c r="Q76" s="195" t="inlineStr">
        <is>
          <t>萊爾富</t>
        </is>
      </c>
    </row>
    <row r="77" ht="19.5" customHeight="1" s="127">
      <c r="A77" s="190" t="n">
        <v>2349</v>
      </c>
      <c r="B77" s="190">
        <f>VLOOKUP(A77,門市主檔!A:B,2,FALSE)</f>
        <v/>
      </c>
      <c r="C77" s="262">
        <f>IF(COUNTIFS(IM!$F:$F,A77,IM!$AD:$AD,"O",IM!$X:$X,"&gt;="&amp;$R$1, IM!$X:$X,"&lt;"&amp;$R$2)&gt;0,"V","")</f>
        <v/>
      </c>
      <c r="D77" s="262">
        <f>IF(AND(C77&lt;&gt;"V", COUNTIFS(IM!$F:$F,A77, IM!$AD:$AD, "O", IM!$X:$X, "&gt;="&amp;$R$2, IM!$X:$X, "&lt;"&amp;$R$3)&gt;0), "V", "")</f>
        <v/>
      </c>
      <c r="E77" s="262">
        <f>IF(AND(C77&lt;&gt;"V",D77&lt;&gt;"V", COUNTIFS(IM!$F:$F, A77, IM!$AD:$AD, "O", IM!$X:$X, "&gt;="&amp;$R$3, IM!$X:$X, "&lt;"&amp;$R$4)&gt;0), "V", "")</f>
        <v/>
      </c>
      <c r="F77" s="190">
        <f>IF(COUNTBLANK(C77:E77)=3,"未保養","")</f>
        <v/>
      </c>
      <c r="G77" s="190">
        <f>IF(VLOOKUP(A77,門市主檔!A:O,15,FALSE)="完工已補裝", "完工已補裝",
IF(AND(VLOOKUP(A77,門市主檔!A:Z,26,FALSE)="STAR", VLOOKUP(A77,門市主檔!A:R,18,FALSE)=""),
    IF(OR(C77="V", D77="V", E77="V"), "已PM未更換", "未更換"),
    IF(VLOOKUP(A77,門市主檔!A:Z,26,FALSE)&lt;&gt;"STAR", "無專案", "已更換")
))</f>
        <v/>
      </c>
      <c r="H77" s="247">
        <f>VLOOKUP(A77,門市主檔!A:V,22,FALSE)</f>
        <v/>
      </c>
      <c r="I77" s="190">
        <f>VLOOKUP(A77,'0919門市清單主檔'!B:V,21,FALSE)</f>
        <v/>
      </c>
      <c r="J77" s="197" t="n">
        <v>45708.47152777778</v>
      </c>
      <c r="K77" s="191" t="n"/>
      <c r="L77" s="191" t="n"/>
      <c r="M77" s="191" t="n"/>
      <c r="N77" s="191" t="n"/>
      <c r="O77" s="191" t="n"/>
      <c r="P77" s="186" t="n"/>
      <c r="Q77" s="195" t="inlineStr">
        <is>
          <t>萊爾富</t>
        </is>
      </c>
    </row>
    <row r="78" ht="19.5" customHeight="1" s="127">
      <c r="A78" s="190" t="n">
        <v>3623</v>
      </c>
      <c r="B78" s="190">
        <f>VLOOKUP(A78,門市主檔!A:B,2,FALSE)</f>
        <v/>
      </c>
      <c r="C78" s="262">
        <f>IF(COUNTIFS(IM!$F:$F,A78,IM!$AD:$AD,"O",IM!$X:$X,"&gt;="&amp;$R$1, IM!$X:$X,"&lt;"&amp;$R$2)&gt;0,"V","")</f>
        <v/>
      </c>
      <c r="D78" s="262">
        <f>IF(AND(C78&lt;&gt;"V", COUNTIFS(IM!$F:$F,A78, IM!$AD:$AD, "O", IM!$X:$X, "&gt;="&amp;$R$2, IM!$X:$X, "&lt;"&amp;$R$3)&gt;0), "V", "")</f>
        <v/>
      </c>
      <c r="E78" s="262">
        <f>IF(AND(C78&lt;&gt;"V",D78&lt;&gt;"V", COUNTIFS(IM!$F:$F, A78, IM!$AD:$AD, "O", IM!$X:$X, "&gt;="&amp;$R$3, IM!$X:$X, "&lt;"&amp;$R$4)&gt;0), "V", "")</f>
        <v/>
      </c>
      <c r="F78" s="190">
        <f>IF(COUNTBLANK(C78:E78)=3,"未保養","")</f>
        <v/>
      </c>
      <c r="G78" s="190">
        <f>IF(VLOOKUP(A78,門市主檔!A:O,15,FALSE)="完工已補裝", "完工已補裝",
IF(AND(VLOOKUP(A78,門市主檔!A:Z,26,FALSE)="STAR", VLOOKUP(A78,門市主檔!A:R,18,FALSE)=""),
    IF(OR(C78="V", D78="V", E78="V"), "已PM未更換", "未更換"),
    IF(VLOOKUP(A78,門市主檔!A:Z,26,FALSE)&lt;&gt;"STAR", "無專案", "已更換")
))</f>
        <v/>
      </c>
      <c r="H78" s="247">
        <f>VLOOKUP(A78,門市主檔!A:V,22,FALSE)</f>
        <v/>
      </c>
      <c r="I78" s="190">
        <f>VLOOKUP(A78,'0919門市清單主檔'!B:V,21,FALSE)</f>
        <v/>
      </c>
      <c r="J78" s="197" t="n">
        <v>45702.64166666667</v>
      </c>
      <c r="K78" s="191" t="n"/>
      <c r="L78" s="191" t="n"/>
      <c r="M78" s="191" t="n"/>
      <c r="N78" s="191" t="n"/>
      <c r="O78" s="191" t="n"/>
      <c r="P78" s="186" t="inlineStr">
        <is>
          <t>THILF0</t>
        </is>
      </c>
      <c r="Q78" s="195" t="inlineStr">
        <is>
          <t>萊爾富</t>
        </is>
      </c>
    </row>
    <row r="79" ht="19.5" customHeight="1" s="127">
      <c r="A79" s="190" t="n">
        <v>4191</v>
      </c>
      <c r="B79" s="190">
        <f>VLOOKUP(A79,門市主檔!A:B,2,FALSE)</f>
        <v/>
      </c>
      <c r="C79" s="262">
        <f>IF(COUNTIFS(IM!$F:$F,A79,IM!$AD:$AD,"O",IM!$X:$X,"&gt;="&amp;$R$1, IM!$X:$X,"&lt;"&amp;$R$2)&gt;0,"V","")</f>
        <v/>
      </c>
      <c r="D79" s="262">
        <f>IF(AND(C79&lt;&gt;"V", COUNTIFS(IM!$F:$F,A79, IM!$AD:$AD, "O", IM!$X:$X, "&gt;="&amp;$R$2, IM!$X:$X, "&lt;"&amp;$R$3)&gt;0), "V", "")</f>
        <v/>
      </c>
      <c r="E79" s="262">
        <f>IF(AND(C79&lt;&gt;"V",D79&lt;&gt;"V", COUNTIFS(IM!$F:$F, A79, IM!$AD:$AD, "O", IM!$X:$X, "&gt;="&amp;$R$3, IM!$X:$X, "&lt;"&amp;$R$4)&gt;0), "V", "")</f>
        <v/>
      </c>
      <c r="F79" s="190">
        <f>IF(COUNTBLANK(C79:E79)=3,"未保養","")</f>
        <v/>
      </c>
      <c r="G79" s="190">
        <f>IF(VLOOKUP(A79,門市主檔!A:O,15,FALSE)="完工已補裝", "完工已補裝",
IF(AND(VLOOKUP(A79,門市主檔!A:Z,26,FALSE)="STAR", VLOOKUP(A79,門市主檔!A:R,18,FALSE)=""),
    IF(OR(C79="V", D79="V", E79="V"), "已PM未更換", "未更換"),
    IF(VLOOKUP(A79,門市主檔!A:Z,26,FALSE)&lt;&gt;"STAR", "無專案", "已更換")
))</f>
        <v/>
      </c>
      <c r="H79" s="247">
        <f>VLOOKUP(A79,門市主檔!A:V,22,FALSE)</f>
        <v/>
      </c>
      <c r="I79" s="190">
        <f>VLOOKUP(A79,'0919門市清單主檔'!B:V,21,FALSE)</f>
        <v/>
      </c>
      <c r="J79" s="197" t="n">
        <v>45660.51666666667</v>
      </c>
      <c r="K79" s="191" t="n"/>
      <c r="L79" s="191" t="n"/>
      <c r="M79" s="191" t="n"/>
      <c r="N79" s="191" t="n"/>
      <c r="O79" s="191" t="n"/>
      <c r="P79" s="186" t="inlineStr">
        <is>
          <t>THILF0</t>
        </is>
      </c>
      <c r="Q79" s="195" t="inlineStr">
        <is>
          <t>萊爾富</t>
        </is>
      </c>
    </row>
    <row r="80" ht="19.5" customHeight="1" s="127">
      <c r="A80" s="190" t="n">
        <v>4586</v>
      </c>
      <c r="B80" s="190">
        <f>VLOOKUP(A80,門市主檔!A:B,2,FALSE)</f>
        <v/>
      </c>
      <c r="C80" s="262">
        <f>IF(COUNTIFS(IM!$F:$F,A80,IM!$AD:$AD,"O",IM!$X:$X,"&gt;="&amp;$R$1, IM!$X:$X,"&lt;"&amp;$R$2)&gt;0,"V","")</f>
        <v/>
      </c>
      <c r="D80" s="262">
        <f>IF(AND(C80&lt;&gt;"V", COUNTIFS(IM!$F:$F,A80, IM!$AD:$AD, "O", IM!$X:$X, "&gt;="&amp;$R$2, IM!$X:$X, "&lt;"&amp;$R$3)&gt;0), "V", "")</f>
        <v/>
      </c>
      <c r="E80" s="262">
        <f>IF(AND(C80&lt;&gt;"V",D80&lt;&gt;"V", COUNTIFS(IM!$F:$F, A80, IM!$AD:$AD, "O", IM!$X:$X, "&gt;="&amp;$R$3, IM!$X:$X, "&lt;"&amp;$R$4)&gt;0), "V", "")</f>
        <v/>
      </c>
      <c r="F80" s="190">
        <f>IF(COUNTBLANK(C80:E80)=3,"未保養","")</f>
        <v/>
      </c>
      <c r="G80" s="190">
        <f>IF(VLOOKUP(A80,門市主檔!A:O,15,FALSE)="完工已補裝", "完工已補裝",
IF(AND(VLOOKUP(A80,門市主檔!A:Z,26,FALSE)="STAR", VLOOKUP(A80,門市主檔!A:R,18,FALSE)=""),
    IF(OR(C80="V", D80="V", E80="V"), "已PM未更換", "未更換"),
    IF(VLOOKUP(A80,門市主檔!A:Z,26,FALSE)&lt;&gt;"STAR", "無專案", "已更換")
))</f>
        <v/>
      </c>
      <c r="H80" s="247">
        <f>VLOOKUP(A80,門市主檔!A:V,22,FALSE)</f>
        <v/>
      </c>
      <c r="I80" s="190">
        <f>VLOOKUP(A80,'0919門市清單主檔'!B:V,21,FALSE)</f>
        <v/>
      </c>
      <c r="J80" s="197" t="n">
        <v>45667.59166666667</v>
      </c>
      <c r="K80" s="191" t="n"/>
      <c r="L80" s="191" t="n"/>
      <c r="M80" s="191" t="n"/>
      <c r="N80" s="191" t="n"/>
      <c r="O80" s="191" t="n"/>
      <c r="P80" s="186" t="inlineStr">
        <is>
          <t>THILF0</t>
        </is>
      </c>
      <c r="Q80" s="195" t="inlineStr">
        <is>
          <t>萊爾富</t>
        </is>
      </c>
    </row>
    <row r="81" ht="19.5" customHeight="1" s="127">
      <c r="A81" s="190" t="inlineStr">
        <is>
          <t>D022</t>
        </is>
      </c>
      <c r="B81" s="190">
        <f>VLOOKUP(A81,門市主檔!A:B,2,FALSE)</f>
        <v/>
      </c>
      <c r="C81" s="262">
        <f>IF(COUNTIFS(IM!$F:$F,A81,IM!$AD:$AD,"O",IM!$X:$X,"&gt;="&amp;$R$1, IM!$X:$X,"&lt;"&amp;$R$2)&gt;0,"V","")</f>
        <v/>
      </c>
      <c r="D81" s="262">
        <f>IF(AND(C81&lt;&gt;"V", COUNTIFS(IM!$F:$F,A81, IM!$AD:$AD, "O", IM!$X:$X, "&gt;="&amp;$R$2, IM!$X:$X, "&lt;"&amp;$R$3)&gt;0), "V", "")</f>
        <v/>
      </c>
      <c r="E81" s="262">
        <f>IF(AND(C81&lt;&gt;"V",D81&lt;&gt;"V", COUNTIFS(IM!$F:$F, A81, IM!$AD:$AD, "O", IM!$X:$X, "&gt;="&amp;$R$3, IM!$X:$X, "&lt;"&amp;$R$4)&gt;0), "V", "")</f>
        <v/>
      </c>
      <c r="F81" s="190">
        <f>IF(COUNTBLANK(C81:E81)=3,"未保養","")</f>
        <v/>
      </c>
      <c r="G81" s="190">
        <f>IF(VLOOKUP(A81,門市主檔!A:O,15,FALSE)="完工已補裝", "完工已補裝",
IF(AND(VLOOKUP(A81,門市主檔!A:Z,26,FALSE)="STAR", VLOOKUP(A81,門市主檔!A:R,18,FALSE)=""),
    IF(OR(C81="V", D81="V", E81="V"), "已PM未更換", "未更換"),
    IF(VLOOKUP(A81,門市主檔!A:Z,26,FALSE)&lt;&gt;"STAR", "無專案", "已更換")
))</f>
        <v/>
      </c>
      <c r="H81" s="247">
        <f>VLOOKUP(A81,門市主檔!A:V,22,FALSE)</f>
        <v/>
      </c>
      <c r="I81" s="190">
        <f>VLOOKUP(A81,'0919門市清單主檔'!B:V,21,FALSE)</f>
        <v/>
      </c>
      <c r="J81" s="197" t="n">
        <v>45691.51388888889</v>
      </c>
      <c r="K81" s="191" t="n"/>
      <c r="L81" s="191" t="n"/>
      <c r="M81" s="191" t="n"/>
      <c r="N81" s="191" t="n"/>
      <c r="O81" s="191" t="n"/>
      <c r="P81" s="186" t="inlineStr">
        <is>
          <t>THILF0</t>
        </is>
      </c>
      <c r="Q81" s="195" t="inlineStr">
        <is>
          <t>萊爾富</t>
        </is>
      </c>
    </row>
    <row r="82" ht="19.5" customHeight="1" s="127">
      <c r="A82" s="190" t="n">
        <v>3359</v>
      </c>
      <c r="B82" s="190">
        <f>VLOOKUP(A82,門市主檔!A:B,2,FALSE)</f>
        <v/>
      </c>
      <c r="C82" s="262">
        <f>IF(COUNTIFS(IM!$F:$F,A82,IM!$AD:$AD,"O",IM!$X:$X,"&gt;="&amp;$R$1, IM!$X:$X,"&lt;"&amp;$R$2)&gt;0,"V","")</f>
        <v/>
      </c>
      <c r="D82" s="262">
        <f>IF(AND(C82&lt;&gt;"V", COUNTIFS(IM!$F:$F,A82, IM!$AD:$AD, "O", IM!$X:$X, "&gt;="&amp;$R$2, IM!$X:$X, "&lt;"&amp;$R$3)&gt;0), "V", "")</f>
        <v/>
      </c>
      <c r="E82" s="262">
        <f>IF(AND(C82&lt;&gt;"V",D82&lt;&gt;"V", COUNTIFS(IM!$F:$F, A82, IM!$AD:$AD, "O", IM!$X:$X, "&gt;="&amp;$R$3, IM!$X:$X, "&lt;"&amp;$R$4)&gt;0), "V", "")</f>
        <v/>
      </c>
      <c r="F82" s="190">
        <f>IF(COUNTBLANK(C82:E82)=3,"未保養","")</f>
        <v/>
      </c>
      <c r="G82" s="190">
        <f>IF(VLOOKUP(A82,門市主檔!A:O,15,FALSE)="完工已補裝", "完工已補裝",
IF(AND(VLOOKUP(A82,門市主檔!A:Z,26,FALSE)="STAR", VLOOKUP(A82,門市主檔!A:R,18,FALSE)=""),
    IF(OR(C82="V", D82="V", E82="V"), "已PM未更換", "未更換"),
    IF(VLOOKUP(A82,門市主檔!A:Z,26,FALSE)&lt;&gt;"STAR", "無專案", "已更換")
))</f>
        <v/>
      </c>
      <c r="H82" s="247">
        <f>VLOOKUP(A82,門市主檔!A:V,22,FALSE)</f>
        <v/>
      </c>
      <c r="I82" s="190">
        <f>VLOOKUP(A82,'0919門市清單主檔'!B:V,21,FALSE)</f>
        <v/>
      </c>
      <c r="J82" s="197" t="n">
        <v>45691.61458333334</v>
      </c>
      <c r="K82" s="191" t="n"/>
      <c r="L82" s="191" t="n"/>
      <c r="M82" s="191" t="n"/>
      <c r="N82" s="191" t="n"/>
      <c r="O82" s="191" t="n"/>
      <c r="P82" s="186" t="n"/>
      <c r="Q82" s="195" t="inlineStr">
        <is>
          <t>萊爾富</t>
        </is>
      </c>
    </row>
    <row r="83" ht="19.5" customHeight="1" s="127">
      <c r="A83" s="190" t="inlineStr">
        <is>
          <t>D191</t>
        </is>
      </c>
      <c r="B83" s="190">
        <f>VLOOKUP(A83,門市主檔!A:B,2,FALSE)</f>
        <v/>
      </c>
      <c r="C83" s="262">
        <f>IF(COUNTIFS(IM!$F:$F,A83,IM!$AD:$AD,"O",IM!$X:$X,"&gt;="&amp;$R$1, IM!$X:$X,"&lt;"&amp;$R$2)&gt;0,"V","")</f>
        <v/>
      </c>
      <c r="D83" s="262">
        <f>IF(AND(C83&lt;&gt;"V", COUNTIFS(IM!$F:$F,A83, IM!$AD:$AD, "O", IM!$X:$X, "&gt;="&amp;$R$2, IM!$X:$X, "&lt;"&amp;$R$3)&gt;0), "V", "")</f>
        <v/>
      </c>
      <c r="E83" s="262">
        <f>IF(AND(C83&lt;&gt;"V",D83&lt;&gt;"V", COUNTIFS(IM!$F:$F, A83, IM!$AD:$AD, "O", IM!$X:$X, "&gt;="&amp;$R$3, IM!$X:$X, "&lt;"&amp;$R$4)&gt;0), "V", "")</f>
        <v/>
      </c>
      <c r="F83" s="190">
        <f>IF(COUNTBLANK(C83:E83)=3,"未保養","")</f>
        <v/>
      </c>
      <c r="G83" s="190">
        <f>IF(VLOOKUP(A83,門市主檔!A:O,15,FALSE)="完工已補裝", "完工已補裝",
IF(AND(VLOOKUP(A83,門市主檔!A:Z,26,FALSE)="STAR", VLOOKUP(A83,門市主檔!A:R,18,FALSE)=""),
    IF(OR(C83="V", D83="V", E83="V"), "已PM未更換", "未更換"),
    IF(VLOOKUP(A83,門市主檔!A:Z,26,FALSE)&lt;&gt;"STAR", "無專案", "已更換")
))</f>
        <v/>
      </c>
      <c r="H83" s="247">
        <f>VLOOKUP(A83,門市主檔!A:V,22,FALSE)</f>
        <v/>
      </c>
      <c r="I83" s="190">
        <f>VLOOKUP(A83,'0919門市清單主檔'!B:V,21,FALSE)</f>
        <v/>
      </c>
      <c r="J83" s="197" t="n">
        <v>45691.65</v>
      </c>
      <c r="K83" s="191" t="n"/>
      <c r="L83" s="191" t="n"/>
      <c r="M83" s="191" t="n"/>
      <c r="N83" s="191" t="n"/>
      <c r="O83" s="191" t="n"/>
      <c r="P83" s="186" t="n"/>
      <c r="Q83" s="195" t="inlineStr">
        <is>
          <t>萊爾富</t>
        </is>
      </c>
    </row>
    <row r="84" ht="19.5" customHeight="1" s="127">
      <c r="A84" s="190" t="n">
        <v>2267</v>
      </c>
      <c r="B84" s="190">
        <f>VLOOKUP(A84,門市主檔!A:B,2,FALSE)</f>
        <v/>
      </c>
      <c r="C84" s="262">
        <f>IF(COUNTIFS(IM!$F:$F,A84,IM!$AD:$AD,"O",IM!$X:$X,"&gt;="&amp;$R$1, IM!$X:$X,"&lt;"&amp;$R$2)&gt;0,"V","")</f>
        <v/>
      </c>
      <c r="D84" s="262">
        <f>IF(AND(C84&lt;&gt;"V", COUNTIFS(IM!$F:$F,A84, IM!$AD:$AD, "O", IM!$X:$X, "&gt;="&amp;$R$2, IM!$X:$X, "&lt;"&amp;$R$3)&gt;0), "V", "")</f>
        <v/>
      </c>
      <c r="E84" s="262">
        <f>IF(AND(C84&lt;&gt;"V",D84&lt;&gt;"V", COUNTIFS(IM!$F:$F, A84, IM!$AD:$AD, "O", IM!$X:$X, "&gt;="&amp;$R$3, IM!$X:$X, "&lt;"&amp;$R$4)&gt;0), "V", "")</f>
        <v/>
      </c>
      <c r="F84" s="190">
        <f>IF(COUNTBLANK(C84:E84)=3,"未保養","")</f>
        <v/>
      </c>
      <c r="G84" s="190">
        <f>IF(VLOOKUP(A84,門市主檔!A:O,15,FALSE)="完工已補裝", "完工已補裝",
IF(AND(VLOOKUP(A84,門市主檔!A:Z,26,FALSE)="STAR", VLOOKUP(A84,門市主檔!A:R,18,FALSE)=""),
    IF(OR(C84="V", D84="V", E84="V"), "已PM未更換", "未更換"),
    IF(VLOOKUP(A84,門市主檔!A:Z,26,FALSE)&lt;&gt;"STAR", "無專案", "已更換")
))</f>
        <v/>
      </c>
      <c r="H84" s="247">
        <f>VLOOKUP(A84,門市主檔!A:V,22,FALSE)</f>
        <v/>
      </c>
      <c r="I84" s="190">
        <f>VLOOKUP(A84,'0919門市清單主檔'!B:V,21,FALSE)</f>
        <v/>
      </c>
      <c r="J84" s="197" t="n">
        <v>45679.55833333333</v>
      </c>
      <c r="K84" s="191" t="n"/>
      <c r="L84" s="191" t="n"/>
      <c r="M84" s="191" t="n"/>
      <c r="N84" s="191" t="n"/>
      <c r="O84" s="191" t="n"/>
      <c r="P84" s="186" t="inlineStr">
        <is>
          <t>THILF0</t>
        </is>
      </c>
      <c r="Q84" s="195" t="inlineStr">
        <is>
          <t>萊爾富</t>
        </is>
      </c>
    </row>
    <row r="85" ht="19.5" customHeight="1" s="127">
      <c r="A85" s="190" t="n">
        <v>5060</v>
      </c>
      <c r="B85" s="190">
        <f>VLOOKUP(A85,門市主檔!A:B,2,FALSE)</f>
        <v/>
      </c>
      <c r="C85" s="262">
        <f>IF(COUNTIFS(IM!$F:$F,A85,IM!$AD:$AD,"O",IM!$X:$X,"&gt;="&amp;$R$1, IM!$X:$X,"&lt;"&amp;$R$2)&gt;0,"V","")</f>
        <v/>
      </c>
      <c r="D85" s="262">
        <f>IF(AND(C85&lt;&gt;"V", COUNTIFS(IM!$F:$F,A85, IM!$AD:$AD, "O", IM!$X:$X, "&gt;="&amp;$R$2, IM!$X:$X, "&lt;"&amp;$R$3)&gt;0), "V", "")</f>
        <v/>
      </c>
      <c r="E85" s="262">
        <f>IF(AND(C85&lt;&gt;"V",D85&lt;&gt;"V", COUNTIFS(IM!$F:$F, A85, IM!$AD:$AD, "O", IM!$X:$X, "&gt;="&amp;$R$3, IM!$X:$X, "&lt;"&amp;$R$4)&gt;0), "V", "")</f>
        <v/>
      </c>
      <c r="F85" s="190">
        <f>IF(COUNTBLANK(C85:E85)=3,"未保養","")</f>
        <v/>
      </c>
      <c r="G85" s="190">
        <f>IF(VLOOKUP(A85,門市主檔!A:O,15,FALSE)="完工已補裝", "完工已補裝",
IF(AND(VLOOKUP(A85,門市主檔!A:Z,26,FALSE)="STAR", VLOOKUP(A85,門市主檔!A:R,18,FALSE)=""),
    IF(OR(C85="V", D85="V", E85="V"), "已PM未更換", "未更換"),
    IF(VLOOKUP(A85,門市主檔!A:Z,26,FALSE)&lt;&gt;"STAR", "無專案", "已更換")
))</f>
        <v/>
      </c>
      <c r="H85" s="247">
        <f>VLOOKUP(A85,門市主檔!A:V,22,FALSE)</f>
        <v/>
      </c>
      <c r="I85" s="190">
        <f>VLOOKUP(A85,'0919門市清單主檔'!B:V,21,FALSE)</f>
        <v/>
      </c>
      <c r="J85" s="197" t="n">
        <v>45730.65277777778</v>
      </c>
      <c r="K85" s="191" t="n"/>
      <c r="L85" s="191" t="n"/>
      <c r="M85" s="191" t="n"/>
      <c r="N85" s="191" t="n"/>
      <c r="O85" s="191" t="n"/>
      <c r="P85" s="186" t="n"/>
      <c r="Q85" s="195" t="inlineStr">
        <is>
          <t>萊爾富</t>
        </is>
      </c>
    </row>
    <row r="86" ht="19.5" customHeight="1" s="127">
      <c r="A86" s="190" t="n">
        <v>4845</v>
      </c>
      <c r="B86" s="190">
        <f>VLOOKUP(A86,門市主檔!A:B,2,FALSE)</f>
        <v/>
      </c>
      <c r="C86" s="262">
        <f>IF(COUNTIFS(IM!$F:$F,A86,IM!$AD:$AD,"O",IM!$X:$X,"&gt;="&amp;$R$1, IM!$X:$X,"&lt;"&amp;$R$2)&gt;0,"V","")</f>
        <v/>
      </c>
      <c r="D86" s="262">
        <f>IF(AND(C86&lt;&gt;"V", COUNTIFS(IM!$F:$F,A86, IM!$AD:$AD, "O", IM!$X:$X, "&gt;="&amp;$R$2, IM!$X:$X, "&lt;"&amp;$R$3)&gt;0), "V", "")</f>
        <v/>
      </c>
      <c r="E86" s="262">
        <f>IF(AND(C86&lt;&gt;"V",D86&lt;&gt;"V", COUNTIFS(IM!$F:$F, A86, IM!$AD:$AD, "O", IM!$X:$X, "&gt;="&amp;$R$3, IM!$X:$X, "&lt;"&amp;$R$4)&gt;0), "V", "")</f>
        <v/>
      </c>
      <c r="F86" s="190">
        <f>IF(COUNTBLANK(C86:E86)=3,"未保養","")</f>
        <v/>
      </c>
      <c r="G86" s="190">
        <f>IF(VLOOKUP(A86,門市主檔!A:O,15,FALSE)="完工已補裝", "完工已補裝",
IF(AND(VLOOKUP(A86,門市主檔!A:Z,26,FALSE)="STAR", VLOOKUP(A86,門市主檔!A:R,18,FALSE)=""),
    IF(OR(C86="V", D86="V", E86="V"), "已PM未更換", "未更換"),
    IF(VLOOKUP(A86,門市主檔!A:Z,26,FALSE)&lt;&gt;"STAR", "無專案", "已更換")
))</f>
        <v/>
      </c>
      <c r="H86" s="247">
        <f>VLOOKUP(A86,門市主檔!A:V,22,FALSE)</f>
        <v/>
      </c>
      <c r="I86" s="190">
        <f>VLOOKUP(A86,'0919門市清單主檔'!B:V,21,FALSE)</f>
        <v/>
      </c>
      <c r="J86" s="197" t="n">
        <v>45679.60486111111</v>
      </c>
      <c r="K86" s="191" t="n"/>
      <c r="L86" s="191" t="n"/>
      <c r="M86" s="191" t="n"/>
      <c r="N86" s="191" t="n"/>
      <c r="O86" s="191" t="n"/>
      <c r="P86" s="186" t="inlineStr">
        <is>
          <t>THILF0</t>
        </is>
      </c>
      <c r="Q86" s="195" t="inlineStr">
        <is>
          <t>萊爾富</t>
        </is>
      </c>
    </row>
    <row r="87" ht="19.5" customHeight="1" s="127">
      <c r="A87" s="190" t="n">
        <v>2935</v>
      </c>
      <c r="B87" s="190">
        <f>VLOOKUP(A87,門市主檔!A:B,2,FALSE)</f>
        <v/>
      </c>
      <c r="C87" s="262">
        <f>IF(COUNTIFS(IM!$F:$F,A87,IM!$AD:$AD,"O",IM!$X:$X,"&gt;="&amp;$R$1, IM!$X:$X,"&lt;"&amp;$R$2)&gt;0,"V","")</f>
        <v/>
      </c>
      <c r="D87" s="262">
        <f>IF(AND(C87&lt;&gt;"V", COUNTIFS(IM!$F:$F,A87, IM!$AD:$AD, "O", IM!$X:$X, "&gt;="&amp;$R$2, IM!$X:$X, "&lt;"&amp;$R$3)&gt;0), "V", "")</f>
        <v/>
      </c>
      <c r="E87" s="262">
        <f>IF(AND(C87&lt;&gt;"V",D87&lt;&gt;"V", COUNTIFS(IM!$F:$F, A87, IM!$AD:$AD, "O", IM!$X:$X, "&gt;="&amp;$R$3, IM!$X:$X, "&lt;"&amp;$R$4)&gt;0), "V", "")</f>
        <v/>
      </c>
      <c r="F87" s="190">
        <f>IF(COUNTBLANK(C87:E87)=3,"未保養","")</f>
        <v/>
      </c>
      <c r="G87" s="190">
        <f>IF(VLOOKUP(A87,門市主檔!A:O,15,FALSE)="完工已補裝", "完工已補裝",
IF(AND(VLOOKUP(A87,門市主檔!A:Z,26,FALSE)="STAR", VLOOKUP(A87,門市主檔!A:R,18,FALSE)=""),
    IF(OR(C87="V", D87="V", E87="V"), "已PM未更換", "未更換"),
    IF(VLOOKUP(A87,門市主檔!A:Z,26,FALSE)&lt;&gt;"STAR", "無專案", "已更換")
))</f>
        <v/>
      </c>
      <c r="H87" s="247">
        <f>VLOOKUP(A87,門市主檔!A:V,22,FALSE)</f>
        <v/>
      </c>
      <c r="I87" s="190">
        <f>VLOOKUP(A87,'0919門市清單主檔'!B:V,21,FALSE)</f>
        <v/>
      </c>
      <c r="J87" s="197" t="n">
        <v>45701.50138888889</v>
      </c>
      <c r="K87" s="191" t="n"/>
      <c r="L87" s="191" t="n"/>
      <c r="M87" s="191" t="n"/>
      <c r="N87" s="191" t="n"/>
      <c r="O87" s="191" t="n"/>
      <c r="P87" s="186" t="n"/>
      <c r="Q87" s="195" t="inlineStr">
        <is>
          <t>萊爾富</t>
        </is>
      </c>
    </row>
    <row r="88" ht="19.5" customHeight="1" s="127">
      <c r="A88" s="190" t="n">
        <v>4312</v>
      </c>
      <c r="B88" s="190">
        <f>VLOOKUP(A88,門市主檔!A:B,2,FALSE)</f>
        <v/>
      </c>
      <c r="C88" s="262">
        <f>IF(COUNTIFS(IM!$F:$F,A88,IM!$AD:$AD,"O",IM!$X:$X,"&gt;="&amp;$R$1, IM!$X:$X,"&lt;"&amp;$R$2)&gt;0,"V","")</f>
        <v/>
      </c>
      <c r="D88" s="262">
        <f>IF(AND(C88&lt;&gt;"V", COUNTIFS(IM!$F:$F,A88, IM!$AD:$AD, "O", IM!$X:$X, "&gt;="&amp;$R$2, IM!$X:$X, "&lt;"&amp;$R$3)&gt;0), "V", "")</f>
        <v/>
      </c>
      <c r="E88" s="262">
        <f>IF(AND(C88&lt;&gt;"V",D88&lt;&gt;"V", COUNTIFS(IM!$F:$F, A88, IM!$AD:$AD, "O", IM!$X:$X, "&gt;="&amp;$R$3, IM!$X:$X, "&lt;"&amp;$R$4)&gt;0), "V", "")</f>
        <v/>
      </c>
      <c r="F88" s="190">
        <f>IF(COUNTBLANK(C88:E88)=3,"未保養","")</f>
        <v/>
      </c>
      <c r="G88" s="190">
        <f>IF(VLOOKUP(A88,門市主檔!A:O,15,FALSE)="完工已補裝", "完工已補裝",
IF(AND(VLOOKUP(A88,門市主檔!A:Z,26,FALSE)="STAR", VLOOKUP(A88,門市主檔!A:R,18,FALSE)=""),
    IF(OR(C88="V", D88="V", E88="V"), "已PM未更換", "未更換"),
    IF(VLOOKUP(A88,門市主檔!A:Z,26,FALSE)&lt;&gt;"STAR", "無專案", "已更換")
))</f>
        <v/>
      </c>
      <c r="H88" s="247">
        <f>VLOOKUP(A88,門市主檔!A:V,22,FALSE)</f>
        <v/>
      </c>
      <c r="I88" s="190">
        <f>VLOOKUP(A88,'0919門市清單主檔'!B:V,21,FALSE)</f>
        <v/>
      </c>
      <c r="J88" s="197" t="n">
        <v>45667.62569444445</v>
      </c>
      <c r="K88" s="186" t="n"/>
      <c r="L88" s="186" t="n"/>
      <c r="M88" s="186" t="n"/>
      <c r="N88" s="186" t="n"/>
      <c r="O88" s="186" t="n"/>
      <c r="P88" s="186" t="inlineStr">
        <is>
          <t>THILF0</t>
        </is>
      </c>
      <c r="Q88" s="195" t="inlineStr">
        <is>
          <t>萊爾富</t>
        </is>
      </c>
    </row>
    <row r="89" ht="19.5" customHeight="1" s="127">
      <c r="A89" s="190" t="n">
        <v>2619</v>
      </c>
      <c r="B89" s="190">
        <f>VLOOKUP(A89,門市主檔!A:B,2,FALSE)</f>
        <v/>
      </c>
      <c r="C89" s="262">
        <f>IF(COUNTIFS(IM!$F:$F,A89,IM!$AD:$AD,"O",IM!$X:$X,"&gt;="&amp;$R$1, IM!$X:$X,"&lt;"&amp;$R$2)&gt;0,"V","")</f>
        <v/>
      </c>
      <c r="D89" s="262">
        <f>IF(AND(C89&lt;&gt;"V", COUNTIFS(IM!$F:$F,A89, IM!$AD:$AD, "O", IM!$X:$X, "&gt;="&amp;$R$2, IM!$X:$X, "&lt;"&amp;$R$3)&gt;0), "V", "")</f>
        <v/>
      </c>
      <c r="E89" s="262">
        <f>IF(AND(C89&lt;&gt;"V",D89&lt;&gt;"V", COUNTIFS(IM!$F:$F, A89, IM!$AD:$AD, "O", IM!$X:$X, "&gt;="&amp;$R$3, IM!$X:$X, "&lt;"&amp;$R$4)&gt;0), "V", "")</f>
        <v/>
      </c>
      <c r="F89" s="190">
        <f>IF(COUNTBLANK(C89:E89)=3,"未保養","")</f>
        <v/>
      </c>
      <c r="G89" s="190">
        <f>IF(VLOOKUP(A89,門市主檔!A:O,15,FALSE)="完工已補裝", "完工已補裝",
IF(AND(VLOOKUP(A89,門市主檔!A:Z,26,FALSE)="STAR", VLOOKUP(A89,門市主檔!A:R,18,FALSE)=""),
    IF(OR(C89="V", D89="V", E89="V"), "已PM未更換", "未更換"),
    IF(VLOOKUP(A89,門市主檔!A:Z,26,FALSE)&lt;&gt;"STAR", "無專案", "已更換")
))</f>
        <v/>
      </c>
      <c r="H89" s="247">
        <f>VLOOKUP(A89,門市主檔!A:V,22,FALSE)</f>
        <v/>
      </c>
      <c r="I89" s="190">
        <f>VLOOKUP(A89,'0919門市清單主檔'!B:V,21,FALSE)</f>
        <v/>
      </c>
      <c r="J89" s="197" t="n">
        <v>45667.64930555555</v>
      </c>
      <c r="K89" s="191" t="n"/>
      <c r="L89" s="191" t="n"/>
      <c r="M89" s="191" t="n"/>
      <c r="N89" s="191" t="n"/>
      <c r="O89" s="191" t="n"/>
      <c r="P89" s="186" t="n"/>
      <c r="Q89" s="195" t="inlineStr">
        <is>
          <t>萊爾富</t>
        </is>
      </c>
    </row>
    <row r="90" ht="19.5" customHeight="1" s="127">
      <c r="A90" s="190" t="n">
        <v>4083</v>
      </c>
      <c r="B90" s="190">
        <f>VLOOKUP(A90,門市主檔!A:B,2,FALSE)</f>
        <v/>
      </c>
      <c r="C90" s="262">
        <f>IF(COUNTIFS(IM!$F:$F,A90,IM!$AD:$AD,"O",IM!$X:$X,"&gt;="&amp;$R$1, IM!$X:$X,"&lt;"&amp;$R$2)&gt;0,"V","")</f>
        <v/>
      </c>
      <c r="D90" s="262">
        <f>IF(AND(C90&lt;&gt;"V", COUNTIFS(IM!$F:$F,A90, IM!$AD:$AD, "O", IM!$X:$X, "&gt;="&amp;$R$2, IM!$X:$X, "&lt;"&amp;$R$3)&gt;0), "V", "")</f>
        <v/>
      </c>
      <c r="E90" s="262">
        <f>IF(AND(C90&lt;&gt;"V",D90&lt;&gt;"V", COUNTIFS(IM!$F:$F, A90, IM!$AD:$AD, "O", IM!$X:$X, "&gt;="&amp;$R$3, IM!$X:$X, "&lt;"&amp;$R$4)&gt;0), "V", "")</f>
        <v/>
      </c>
      <c r="F90" s="190">
        <f>IF(COUNTBLANK(C90:E90)=3,"未保養","")</f>
        <v/>
      </c>
      <c r="G90" s="190">
        <f>IF(VLOOKUP(A90,門市主檔!A:O,15,FALSE)="完工已補裝", "完工已補裝",
IF(AND(VLOOKUP(A90,門市主檔!A:Z,26,FALSE)="STAR", VLOOKUP(A90,門市主檔!A:R,18,FALSE)=""),
    IF(OR(C90="V", D90="V", E90="V"), "已PM未更換", "未更換"),
    IF(VLOOKUP(A90,門市主檔!A:Z,26,FALSE)&lt;&gt;"STAR", "無專案", "已更換")
))</f>
        <v/>
      </c>
      <c r="H90" s="247">
        <f>VLOOKUP(A90,門市主檔!A:V,22,FALSE)</f>
        <v/>
      </c>
      <c r="I90" s="190">
        <f>VLOOKUP(A90,'0919門市清單主檔'!B:V,21,FALSE)</f>
        <v/>
      </c>
      <c r="J90" s="197" t="n">
        <v>45694.47222222222</v>
      </c>
      <c r="K90" s="191" t="n"/>
      <c r="L90" s="191" t="n"/>
      <c r="M90" s="191" t="n"/>
      <c r="N90" s="191" t="n"/>
      <c r="O90" s="191" t="n"/>
      <c r="P90" s="186" t="inlineStr">
        <is>
          <t>THILF0</t>
        </is>
      </c>
      <c r="Q90" s="195" t="inlineStr">
        <is>
          <t>萊爾富</t>
        </is>
      </c>
    </row>
    <row r="91" ht="19.5" customHeight="1" s="127">
      <c r="A91" s="190" t="n">
        <v>2543</v>
      </c>
      <c r="B91" s="190">
        <f>VLOOKUP(A91,門市主檔!A:B,2,FALSE)</f>
        <v/>
      </c>
      <c r="C91" s="262">
        <f>IF(COUNTIFS(IM!$F:$F,A91,IM!$AD:$AD,"O",IM!$X:$X,"&gt;="&amp;$R$1, IM!$X:$X,"&lt;"&amp;$R$2)&gt;0,"V","")</f>
        <v/>
      </c>
      <c r="D91" s="262">
        <f>IF(AND(C91&lt;&gt;"V", COUNTIFS(IM!$F:$F,A91, IM!$AD:$AD, "O", IM!$X:$X, "&gt;="&amp;$R$2, IM!$X:$X, "&lt;"&amp;$R$3)&gt;0), "V", "")</f>
        <v/>
      </c>
      <c r="E91" s="262">
        <f>IF(AND(C91&lt;&gt;"V",D91&lt;&gt;"V", COUNTIFS(IM!$F:$F, A91, IM!$AD:$AD, "O", IM!$X:$X, "&gt;="&amp;$R$3, IM!$X:$X, "&lt;"&amp;$R$4)&gt;0), "V", "")</f>
        <v/>
      </c>
      <c r="F91" s="190">
        <f>IF(COUNTBLANK(C91:E91)=3,"未保養","")</f>
        <v/>
      </c>
      <c r="G91" s="190">
        <f>IF(VLOOKUP(A91,門市主檔!A:O,15,FALSE)="完工已補裝", "完工已補裝",
IF(AND(VLOOKUP(A91,門市主檔!A:Z,26,FALSE)="STAR", VLOOKUP(A91,門市主檔!A:R,18,FALSE)=""),
    IF(OR(C91="V", D91="V", E91="V"), "已PM未更換", "未更換"),
    IF(VLOOKUP(A91,門市主檔!A:Z,26,FALSE)&lt;&gt;"STAR", "無專案", "已更換")
))</f>
        <v/>
      </c>
      <c r="H91" s="247">
        <f>VLOOKUP(A91,門市主檔!A:V,22,FALSE)</f>
        <v/>
      </c>
      <c r="I91" s="190">
        <f>VLOOKUP(A91,'0919門市清單主檔'!B:V,21,FALSE)</f>
        <v/>
      </c>
      <c r="J91" s="197" t="n">
        <v>45666.49513888889</v>
      </c>
      <c r="K91" s="191" t="n"/>
      <c r="L91" s="191" t="n"/>
      <c r="M91" s="191" t="n"/>
      <c r="N91" s="191" t="n"/>
      <c r="O91" s="191" t="n"/>
      <c r="P91" s="186" t="inlineStr">
        <is>
          <t>THILF0</t>
        </is>
      </c>
      <c r="Q91" s="195" t="inlineStr">
        <is>
          <t>萊爾富</t>
        </is>
      </c>
    </row>
    <row r="92" ht="19.5" customHeight="1" s="127">
      <c r="A92" s="190" t="n">
        <v>3983</v>
      </c>
      <c r="B92" s="190">
        <f>VLOOKUP(A92,門市主檔!A:B,2,FALSE)</f>
        <v/>
      </c>
      <c r="C92" s="262">
        <f>IF(COUNTIFS(IM!$F:$F,A92,IM!$AD:$AD,"O",IM!$X:$X,"&gt;="&amp;$R$1, IM!$X:$X,"&lt;"&amp;$R$2)&gt;0,"V","")</f>
        <v/>
      </c>
      <c r="D92" s="262">
        <f>IF(AND(C92&lt;&gt;"V", COUNTIFS(IM!$F:$F,A92, IM!$AD:$AD, "O", IM!$X:$X, "&gt;="&amp;$R$2, IM!$X:$X, "&lt;"&amp;$R$3)&gt;0), "V", "")</f>
        <v/>
      </c>
      <c r="E92" s="262">
        <f>IF(AND(C92&lt;&gt;"V",D92&lt;&gt;"V", COUNTIFS(IM!$F:$F, A92, IM!$AD:$AD, "O", IM!$X:$X, "&gt;="&amp;$R$3, IM!$X:$X, "&lt;"&amp;$R$4)&gt;0), "V", "")</f>
        <v/>
      </c>
      <c r="F92" s="190">
        <f>IF(COUNTBLANK(C92:E92)=3,"未保養","")</f>
        <v/>
      </c>
      <c r="G92" s="190">
        <f>IF(VLOOKUP(A92,門市主檔!A:O,15,FALSE)="完工已補裝", "完工已補裝",
IF(AND(VLOOKUP(A92,門市主檔!A:Z,26,FALSE)="STAR", VLOOKUP(A92,門市主檔!A:R,18,FALSE)=""),
    IF(OR(C92="V", D92="V", E92="V"), "已PM未更換", "未更換"),
    IF(VLOOKUP(A92,門市主檔!A:Z,26,FALSE)&lt;&gt;"STAR", "無專案", "已更換")
))</f>
        <v/>
      </c>
      <c r="H92" s="247">
        <f>VLOOKUP(A92,門市主檔!A:V,22,FALSE)</f>
        <v/>
      </c>
      <c r="I92" s="190">
        <f>VLOOKUP(A92,'0919門市清單主檔'!B:V,21,FALSE)</f>
        <v/>
      </c>
      <c r="J92" s="197" t="n">
        <v>45665.65694444445</v>
      </c>
      <c r="K92" s="191" t="n"/>
      <c r="L92" s="191" t="n"/>
      <c r="M92" s="191" t="n"/>
      <c r="N92" s="191" t="n"/>
      <c r="O92" s="191" t="n"/>
      <c r="P92" s="186" t="inlineStr">
        <is>
          <t>THILF0</t>
        </is>
      </c>
      <c r="Q92" s="195" t="inlineStr">
        <is>
          <t>萊爾富</t>
        </is>
      </c>
    </row>
    <row r="93" ht="19.5" customHeight="1" s="127">
      <c r="A93" s="190" t="n">
        <v>4184</v>
      </c>
      <c r="B93" s="190">
        <f>VLOOKUP(A93,門市主檔!A:B,2,FALSE)</f>
        <v/>
      </c>
      <c r="C93" s="262">
        <f>IF(COUNTIFS(IM!$F:$F,A93,IM!$AD:$AD,"O",IM!$X:$X,"&gt;="&amp;$R$1, IM!$X:$X,"&lt;"&amp;$R$2)&gt;0,"V","")</f>
        <v/>
      </c>
      <c r="D93" s="262">
        <f>IF(AND(C93&lt;&gt;"V", COUNTIFS(IM!$F:$F,A93, IM!$AD:$AD, "O", IM!$X:$X, "&gt;="&amp;$R$2, IM!$X:$X, "&lt;"&amp;$R$3)&gt;0), "V", "")</f>
        <v/>
      </c>
      <c r="E93" s="262">
        <f>IF(AND(C93&lt;&gt;"V",D93&lt;&gt;"V", COUNTIFS(IM!$F:$F, A93, IM!$AD:$AD, "O", IM!$X:$X, "&gt;="&amp;$R$3, IM!$X:$X, "&lt;"&amp;$R$4)&gt;0), "V", "")</f>
        <v/>
      </c>
      <c r="F93" s="190">
        <f>IF(COUNTBLANK(C93:E93)=3,"未保養","")</f>
        <v/>
      </c>
      <c r="G93" s="190">
        <f>IF(VLOOKUP(A93,門市主檔!A:O,15,FALSE)="完工已補裝", "完工已補裝",
IF(AND(VLOOKUP(A93,門市主檔!A:Z,26,FALSE)="STAR", VLOOKUP(A93,門市主檔!A:R,18,FALSE)=""),
    IF(OR(C93="V", D93="V", E93="V"), "已PM未更換", "未更換"),
    IF(VLOOKUP(A93,門市主檔!A:Z,26,FALSE)&lt;&gt;"STAR", "無專案", "已更換")
))</f>
        <v/>
      </c>
      <c r="H93" s="247">
        <f>VLOOKUP(A93,門市主檔!A:V,22,FALSE)</f>
        <v/>
      </c>
      <c r="I93" s="190">
        <f>VLOOKUP(A93,'0919門市清單主檔'!B:V,21,FALSE)</f>
        <v/>
      </c>
      <c r="J93" s="197" t="n">
        <v>45666.46805555555</v>
      </c>
      <c r="K93" s="191" t="n"/>
      <c r="L93" s="191" t="n"/>
      <c r="M93" s="191" t="n"/>
      <c r="N93" s="191" t="n"/>
      <c r="O93" s="191" t="n"/>
      <c r="P93" s="186" t="inlineStr">
        <is>
          <t>THILF0</t>
        </is>
      </c>
      <c r="Q93" s="195" t="inlineStr">
        <is>
          <t>萊爾富</t>
        </is>
      </c>
    </row>
    <row r="94" ht="19.5" customHeight="1" s="127">
      <c r="A94" s="190" t="n">
        <v>4539</v>
      </c>
      <c r="B94" s="190">
        <f>VLOOKUP(A94,門市主檔!A:B,2,FALSE)</f>
        <v/>
      </c>
      <c r="C94" s="262">
        <f>IF(COUNTIFS(IM!$F:$F,A94,IM!$AD:$AD,"O",IM!$X:$X,"&gt;="&amp;$R$1, IM!$X:$X,"&lt;"&amp;$R$2)&gt;0,"V","")</f>
        <v/>
      </c>
      <c r="D94" s="262">
        <f>IF(AND(C94&lt;&gt;"V", COUNTIFS(IM!$F:$F,A94, IM!$AD:$AD, "O", IM!$X:$X, "&gt;="&amp;$R$2, IM!$X:$X, "&lt;"&amp;$R$3)&gt;0), "V", "")</f>
        <v/>
      </c>
      <c r="E94" s="262">
        <f>IF(AND(C94&lt;&gt;"V",D94&lt;&gt;"V", COUNTIFS(IM!$F:$F, A94, IM!$AD:$AD, "O", IM!$X:$X, "&gt;="&amp;$R$3, IM!$X:$X, "&lt;"&amp;$R$4)&gt;0), "V", "")</f>
        <v/>
      </c>
      <c r="F94" s="190">
        <f>IF(COUNTBLANK(C94:E94)=3,"未保養","")</f>
        <v/>
      </c>
      <c r="G94" s="190">
        <f>IF(VLOOKUP(A94,門市主檔!A:O,15,FALSE)="完工已補裝", "完工已補裝",
IF(AND(VLOOKUP(A94,門市主檔!A:Z,26,FALSE)="STAR", VLOOKUP(A94,門市主檔!A:R,18,FALSE)=""),
    IF(OR(C94="V", D94="V", E94="V"), "已PM未更換", "未更換"),
    IF(VLOOKUP(A94,門市主檔!A:Z,26,FALSE)&lt;&gt;"STAR", "無專案", "已更換")
))</f>
        <v/>
      </c>
      <c r="H94" s="247">
        <f>VLOOKUP(A94,門市主檔!A:V,22,FALSE)</f>
        <v/>
      </c>
      <c r="I94" s="190">
        <f>VLOOKUP(A94,'0919門市清單主檔'!B:V,21,FALSE)</f>
        <v/>
      </c>
      <c r="J94" s="197" t="n">
        <v>45666.64444444444</v>
      </c>
      <c r="K94" s="191" t="n"/>
      <c r="L94" s="191" t="n"/>
      <c r="M94" s="191" t="n"/>
      <c r="N94" s="191" t="n"/>
      <c r="O94" s="191" t="n"/>
      <c r="P94" s="186" t="inlineStr">
        <is>
          <t>THILF0</t>
        </is>
      </c>
      <c r="Q94" s="195" t="inlineStr">
        <is>
          <t>萊爾富</t>
        </is>
      </c>
    </row>
    <row r="95" ht="19.5" customHeight="1" s="127">
      <c r="A95" s="190" t="n">
        <v>4804</v>
      </c>
      <c r="B95" s="190">
        <f>VLOOKUP(A95,門市主檔!A:B,2,FALSE)</f>
        <v/>
      </c>
      <c r="C95" s="262">
        <f>IF(COUNTIFS(IM!$F:$F,A95,IM!$AD:$AD,"O",IM!$X:$X,"&gt;="&amp;$R$1, IM!$X:$X,"&lt;"&amp;$R$2)&gt;0,"V","")</f>
        <v/>
      </c>
      <c r="D95" s="262">
        <f>IF(AND(C95&lt;&gt;"V", COUNTIFS(IM!$F:$F,A95, IM!$AD:$AD, "O", IM!$X:$X, "&gt;="&amp;$R$2, IM!$X:$X, "&lt;"&amp;$R$3)&gt;0), "V", "")</f>
        <v/>
      </c>
      <c r="E95" s="262">
        <f>IF(AND(C95&lt;&gt;"V",D95&lt;&gt;"V", COUNTIFS(IM!$F:$F, A95, IM!$AD:$AD, "O", IM!$X:$X, "&gt;="&amp;$R$3, IM!$X:$X, "&lt;"&amp;$R$4)&gt;0), "V", "")</f>
        <v/>
      </c>
      <c r="F95" s="190">
        <f>IF(COUNTBLANK(C95:E95)=3,"未保養","")</f>
        <v/>
      </c>
      <c r="G95" s="190">
        <f>IF(VLOOKUP(A95,門市主檔!A:O,15,FALSE)="完工已補裝", "完工已補裝",
IF(AND(VLOOKUP(A95,門市主檔!A:Z,26,FALSE)="STAR", VLOOKUP(A95,門市主檔!A:R,18,FALSE)=""),
    IF(OR(C95="V", D95="V", E95="V"), "已PM未更換", "未更換"),
    IF(VLOOKUP(A95,門市主檔!A:Z,26,FALSE)&lt;&gt;"STAR", "無專案", "已更換")
))</f>
        <v/>
      </c>
      <c r="H95" s="247">
        <f>VLOOKUP(A95,門市主檔!A:V,22,FALSE)</f>
        <v/>
      </c>
      <c r="I95" s="190">
        <f>VLOOKUP(A95,'0919門市清單主檔'!B:V,21,FALSE)</f>
        <v/>
      </c>
      <c r="J95" s="197" t="n">
        <v>45666.45069444444</v>
      </c>
      <c r="K95" s="191" t="n"/>
      <c r="L95" s="191" t="n"/>
      <c r="M95" s="191" t="n"/>
      <c r="N95" s="191" t="n"/>
      <c r="O95" s="191" t="n"/>
      <c r="P95" s="186" t="inlineStr">
        <is>
          <t>THILF0</t>
        </is>
      </c>
      <c r="Q95" s="195" t="inlineStr">
        <is>
          <t>萊爾富</t>
        </is>
      </c>
    </row>
    <row r="96" ht="19.5" customHeight="1" s="127">
      <c r="A96" s="190" t="n">
        <v>2014</v>
      </c>
      <c r="B96" s="190">
        <f>VLOOKUP(A96,門市主檔!A:B,2,FALSE)</f>
        <v/>
      </c>
      <c r="C96" s="262">
        <f>IF(COUNTIFS(IM!$F:$F,A96,IM!$AD:$AD,"O",IM!$X:$X,"&gt;="&amp;$R$1, IM!$X:$X,"&lt;"&amp;$R$2)&gt;0,"V","")</f>
        <v/>
      </c>
      <c r="D96" s="262">
        <f>IF(AND(C96&lt;&gt;"V", COUNTIFS(IM!$F:$F,A96, IM!$AD:$AD, "O", IM!$X:$X, "&gt;="&amp;$R$2, IM!$X:$X, "&lt;"&amp;$R$3)&gt;0), "V", "")</f>
        <v/>
      </c>
      <c r="E96" s="262">
        <f>IF(AND(C96&lt;&gt;"V",D96&lt;&gt;"V", COUNTIFS(IM!$F:$F, A96, IM!$AD:$AD, "O", IM!$X:$X, "&gt;="&amp;$R$3, IM!$X:$X, "&lt;"&amp;$R$4)&gt;0), "V", "")</f>
        <v/>
      </c>
      <c r="F96" s="190">
        <f>IF(COUNTBLANK(C96:E96)=3,"未保養","")</f>
        <v/>
      </c>
      <c r="G96" s="190">
        <f>IF(VLOOKUP(A96,門市主檔!A:O,15,FALSE)="完工已補裝", "完工已補裝",
IF(AND(VLOOKUP(A96,門市主檔!A:Z,26,FALSE)="STAR", VLOOKUP(A96,門市主檔!A:R,18,FALSE)=""),
    IF(OR(C96="V", D96="V", E96="V"), "已PM未更換", "未更換"),
    IF(VLOOKUP(A96,門市主檔!A:Z,26,FALSE)&lt;&gt;"STAR", "無專案", "已更換")
))</f>
        <v/>
      </c>
      <c r="H96" s="247">
        <f>VLOOKUP(A96,門市主檔!A:V,22,FALSE)</f>
        <v/>
      </c>
      <c r="I96" s="190">
        <f>VLOOKUP(A96,'0919門市清單主檔'!B:V,21,FALSE)</f>
        <v/>
      </c>
      <c r="J96" s="197" t="n">
        <v>45664.70486111111</v>
      </c>
      <c r="K96" s="191" t="n"/>
      <c r="L96" s="191" t="n"/>
      <c r="M96" s="191" t="n"/>
      <c r="N96" s="191" t="n"/>
      <c r="O96" s="191" t="n"/>
      <c r="P96" s="186" t="inlineStr">
        <is>
          <t>THILF0</t>
        </is>
      </c>
      <c r="Q96" s="195" t="inlineStr">
        <is>
          <t>萊爾富</t>
        </is>
      </c>
    </row>
    <row r="97" ht="19.5" customHeight="1" s="127">
      <c r="A97" s="190" t="inlineStr">
        <is>
          <t>D649</t>
        </is>
      </c>
      <c r="B97" s="190">
        <f>VLOOKUP(A97,門市主檔!A:B,2,FALSE)</f>
        <v/>
      </c>
      <c r="C97" s="262">
        <f>IF(COUNTIFS(IM!$F:$F,A97,IM!$AD:$AD,"O",IM!$X:$X,"&gt;="&amp;$R$1, IM!$X:$X,"&lt;"&amp;$R$2)&gt;0,"V","")</f>
        <v/>
      </c>
      <c r="D97" s="262">
        <f>IF(AND(C97&lt;&gt;"V", COUNTIFS(IM!$F:$F,A97, IM!$AD:$AD, "O", IM!$X:$X, "&gt;="&amp;$R$2, IM!$X:$X, "&lt;"&amp;$R$3)&gt;0), "V", "")</f>
        <v/>
      </c>
      <c r="E97" s="262">
        <f>IF(AND(C97&lt;&gt;"V",D97&lt;&gt;"V", COUNTIFS(IM!$F:$F, A97, IM!$AD:$AD, "O", IM!$X:$X, "&gt;="&amp;$R$3, IM!$X:$X, "&lt;"&amp;$R$4)&gt;0), "V", "")</f>
        <v/>
      </c>
      <c r="F97" s="190">
        <f>IF(COUNTBLANK(C97:E97)=3,"未保養","")</f>
        <v/>
      </c>
      <c r="G97" s="190">
        <f>IF(VLOOKUP(A97,門市主檔!A:O,15,FALSE)="完工已補裝", "完工已補裝",
IF(AND(VLOOKUP(A97,門市主檔!A:Z,26,FALSE)="STAR", VLOOKUP(A97,門市主檔!A:R,18,FALSE)=""),
    IF(OR(C97="V", D97="V", E97="V"), "已PM未更換", "未更換"),
    IF(VLOOKUP(A97,門市主檔!A:Z,26,FALSE)&lt;&gt;"STAR", "無專案", "已更換")
))</f>
        <v/>
      </c>
      <c r="H97" s="247">
        <f>VLOOKUP(A97,門市主檔!A:V,22,FALSE)</f>
        <v/>
      </c>
      <c r="I97" s="190">
        <f>VLOOKUP(A97,'0919門市清單主檔'!B:V,21,FALSE)</f>
        <v/>
      </c>
      <c r="J97" s="197" t="n">
        <v>45665.67361111111</v>
      </c>
      <c r="K97" s="191" t="n"/>
      <c r="L97" s="191" t="n"/>
      <c r="M97" s="191" t="n"/>
      <c r="N97" s="191" t="n"/>
      <c r="O97" s="191" t="n"/>
      <c r="P97" s="186" t="n"/>
      <c r="Q97" s="195" t="inlineStr">
        <is>
          <t>萊爾富</t>
        </is>
      </c>
    </row>
    <row r="98" ht="19.5" customHeight="1" s="127">
      <c r="A98" s="190" t="n">
        <v>3676</v>
      </c>
      <c r="B98" s="190">
        <f>VLOOKUP(A98,門市主檔!A:B,2,FALSE)</f>
        <v/>
      </c>
      <c r="C98" s="262">
        <f>IF(COUNTIFS(IM!$F:$F,A98,IM!$AD:$AD,"O",IM!$X:$X,"&gt;="&amp;$R$1, IM!$X:$X,"&lt;"&amp;$R$2)&gt;0,"V","")</f>
        <v/>
      </c>
      <c r="D98" s="262">
        <f>IF(AND(C98&lt;&gt;"V", COUNTIFS(IM!$F:$F,A98, IM!$AD:$AD, "O", IM!$X:$X, "&gt;="&amp;$R$2, IM!$X:$X, "&lt;"&amp;$R$3)&gt;0), "V", "")</f>
        <v/>
      </c>
      <c r="E98" s="262">
        <f>IF(AND(C98&lt;&gt;"V",D98&lt;&gt;"V", COUNTIFS(IM!$F:$F, A98, IM!$AD:$AD, "O", IM!$X:$X, "&gt;="&amp;$R$3, IM!$X:$X, "&lt;"&amp;$R$4)&gt;0), "V", "")</f>
        <v/>
      </c>
      <c r="F98" s="190">
        <f>IF(COUNTBLANK(C98:E98)=3,"未保養","")</f>
        <v/>
      </c>
      <c r="G98" s="190">
        <f>IF(VLOOKUP(A98,門市主檔!A:O,15,FALSE)="完工已補裝", "完工已補裝",
IF(AND(VLOOKUP(A98,門市主檔!A:Z,26,FALSE)="STAR", VLOOKUP(A98,門市主檔!A:R,18,FALSE)=""),
    IF(OR(C98="V", D98="V", E98="V"), "已PM未更換", "未更換"),
    IF(VLOOKUP(A98,門市主檔!A:Z,26,FALSE)&lt;&gt;"STAR", "無專案", "已更換")
))</f>
        <v/>
      </c>
      <c r="H98" s="247">
        <f>VLOOKUP(A98,門市主檔!A:V,22,FALSE)</f>
        <v/>
      </c>
      <c r="I98" s="190">
        <f>VLOOKUP(A98,'0919門市清單主檔'!B:V,21,FALSE)</f>
        <v/>
      </c>
      <c r="J98" s="197" t="n">
        <v>45666.70763888889</v>
      </c>
      <c r="K98" s="191" t="n"/>
      <c r="L98" s="191" t="n"/>
      <c r="M98" s="191" t="n"/>
      <c r="N98" s="191" t="n"/>
      <c r="O98" s="191" t="n"/>
      <c r="P98" s="186" t="inlineStr">
        <is>
          <t>THILF0</t>
        </is>
      </c>
      <c r="Q98" s="195" t="inlineStr">
        <is>
          <t>萊爾富</t>
        </is>
      </c>
    </row>
    <row r="99" ht="19.5" customHeight="1" s="127">
      <c r="A99" s="190" t="inlineStr">
        <is>
          <t>D024</t>
        </is>
      </c>
      <c r="B99" s="190">
        <f>VLOOKUP(A99,門市主檔!A:B,2,FALSE)</f>
        <v/>
      </c>
      <c r="C99" s="262">
        <f>IF(COUNTIFS(IM!$F:$F,A99,IM!$AD:$AD,"O",IM!$X:$X,"&gt;="&amp;$R$1, IM!$X:$X,"&lt;"&amp;$R$2)&gt;0,"V","")</f>
        <v/>
      </c>
      <c r="D99" s="262">
        <f>IF(AND(C99&lt;&gt;"V", COUNTIFS(IM!$F:$F,A99, IM!$AD:$AD, "O", IM!$X:$X, "&gt;="&amp;$R$2, IM!$X:$X, "&lt;"&amp;$R$3)&gt;0), "V", "")</f>
        <v/>
      </c>
      <c r="E99" s="262">
        <f>IF(AND(C99&lt;&gt;"V",D99&lt;&gt;"V", COUNTIFS(IM!$F:$F, A99, IM!$AD:$AD, "O", IM!$X:$X, "&gt;="&amp;$R$3, IM!$X:$X, "&lt;"&amp;$R$4)&gt;0), "V", "")</f>
        <v/>
      </c>
      <c r="F99" s="190">
        <f>IF(COUNTBLANK(C99:E99)=3,"未保養","")</f>
        <v/>
      </c>
      <c r="G99" s="190">
        <f>IF(VLOOKUP(A99,門市主檔!A:O,15,FALSE)="完工已補裝", "完工已補裝",
IF(AND(VLOOKUP(A99,門市主檔!A:Z,26,FALSE)="STAR", VLOOKUP(A99,門市主檔!A:R,18,FALSE)=""),
    IF(OR(C99="V", D99="V", E99="V"), "已PM未更換", "未更換"),
    IF(VLOOKUP(A99,門市主檔!A:Z,26,FALSE)&lt;&gt;"STAR", "無專案", "已更換")
))</f>
        <v/>
      </c>
      <c r="H99" s="247">
        <f>VLOOKUP(A99,門市主檔!A:V,22,FALSE)</f>
        <v/>
      </c>
      <c r="I99" s="190">
        <f>VLOOKUP(A99,'0919門市清單主檔'!B:V,21,FALSE)</f>
        <v/>
      </c>
      <c r="J99" s="197" t="n">
        <v>45666.69097222222</v>
      </c>
      <c r="K99" s="191" t="n"/>
      <c r="L99" s="191" t="n"/>
      <c r="M99" s="191" t="n"/>
      <c r="N99" s="191" t="n"/>
      <c r="O99" s="191" t="n"/>
      <c r="P99" s="186" t="inlineStr">
        <is>
          <t>THILF0</t>
        </is>
      </c>
      <c r="Q99" s="195" t="inlineStr">
        <is>
          <t>萊爾富</t>
        </is>
      </c>
    </row>
    <row r="100" ht="19.5" customHeight="1" s="127">
      <c r="A100" s="190" t="n">
        <v>3458</v>
      </c>
      <c r="B100" s="190">
        <f>VLOOKUP(A100,門市主檔!A:B,2,FALSE)</f>
        <v/>
      </c>
      <c r="C100" s="262">
        <f>IF(COUNTIFS(IM!$F:$F,A100,IM!$AD:$AD,"O",IM!$X:$X,"&gt;="&amp;$R$1, IM!$X:$X,"&lt;"&amp;$R$2)&gt;0,"V","")</f>
        <v/>
      </c>
      <c r="D100" s="262">
        <f>IF(AND(C100&lt;&gt;"V", COUNTIFS(IM!$F:$F,A100, IM!$AD:$AD, "O", IM!$X:$X, "&gt;="&amp;$R$2, IM!$X:$X, "&lt;"&amp;$R$3)&gt;0), "V", "")</f>
        <v/>
      </c>
      <c r="E100" s="262">
        <f>IF(AND(C100&lt;&gt;"V",D100&lt;&gt;"V", COUNTIFS(IM!$F:$F, A100, IM!$AD:$AD, "O", IM!$X:$X, "&gt;="&amp;$R$3, IM!$X:$X, "&lt;"&amp;$R$4)&gt;0), "V", "")</f>
        <v/>
      </c>
      <c r="F100" s="190">
        <f>IF(COUNTBLANK(C100:E100)=3,"未保養","")</f>
        <v/>
      </c>
      <c r="G100" s="190">
        <f>IF(VLOOKUP(A100,門市主檔!A:O,15,FALSE)="完工已補裝", "完工已補裝",
IF(AND(VLOOKUP(A100,門市主檔!A:Z,26,FALSE)="STAR", VLOOKUP(A100,門市主檔!A:R,18,FALSE)=""),
    IF(OR(C100="V", D100="V", E100="V"), "已PM未更換", "未更換"),
    IF(VLOOKUP(A100,門市主檔!A:Z,26,FALSE)&lt;&gt;"STAR", "無專案", "已更換")
))</f>
        <v/>
      </c>
      <c r="H100" s="247">
        <f>VLOOKUP(A100,門市主檔!A:V,22,FALSE)</f>
        <v/>
      </c>
      <c r="I100" s="190">
        <f>VLOOKUP(A100,'0919門市清單主檔'!B:V,21,FALSE)</f>
        <v/>
      </c>
      <c r="J100" s="197" t="n">
        <v>45699.67638888889</v>
      </c>
      <c r="K100" s="186" t="n"/>
      <c r="L100" s="186" t="n"/>
      <c r="M100" s="186" t="n"/>
      <c r="N100" s="186" t="n"/>
      <c r="O100" s="186" t="n"/>
      <c r="P100" s="186" t="inlineStr">
        <is>
          <t>THILF0</t>
        </is>
      </c>
      <c r="Q100" s="186" t="n"/>
    </row>
    <row r="101" ht="19.5" customHeight="1" s="127">
      <c r="A101" s="190" t="n">
        <v>4243</v>
      </c>
      <c r="B101" s="190">
        <f>VLOOKUP(A101,門市主檔!A:B,2,FALSE)</f>
        <v/>
      </c>
      <c r="C101" s="262">
        <f>IF(COUNTIFS(IM!$F:$F,A101,IM!$AD:$AD,"O",IM!$X:$X,"&gt;="&amp;$R$1, IM!$X:$X,"&lt;"&amp;$R$2)&gt;0,"V","")</f>
        <v/>
      </c>
      <c r="D101" s="262">
        <f>IF(AND(C101&lt;&gt;"V", COUNTIFS(IM!$F:$F,A101, IM!$AD:$AD, "O", IM!$X:$X, "&gt;="&amp;$R$2, IM!$X:$X, "&lt;"&amp;$R$3)&gt;0), "V", "")</f>
        <v/>
      </c>
      <c r="E101" s="262">
        <f>IF(AND(C101&lt;&gt;"V",D101&lt;&gt;"V", COUNTIFS(IM!$F:$F, A101, IM!$AD:$AD, "O", IM!$X:$X, "&gt;="&amp;$R$3, IM!$X:$X, "&lt;"&amp;$R$4)&gt;0), "V", "")</f>
        <v/>
      </c>
      <c r="F101" s="190">
        <f>IF(COUNTBLANK(C101:E101)=3,"未保養","")</f>
        <v/>
      </c>
      <c r="G101" s="190">
        <f>IF(VLOOKUP(A101,門市主檔!A:O,15,FALSE)="完工已補裝", "完工已補裝",
IF(AND(VLOOKUP(A101,門市主檔!A:Z,26,FALSE)="STAR", VLOOKUP(A101,門市主檔!A:R,18,FALSE)=""),
    IF(OR(C101="V", D101="V", E101="V"), "已PM未更換", "未更換"),
    IF(VLOOKUP(A101,門市主檔!A:Z,26,FALSE)&lt;&gt;"STAR", "無專案", "已更換")
))</f>
        <v/>
      </c>
      <c r="H101" s="247">
        <f>VLOOKUP(A101,門市主檔!A:V,22,FALSE)</f>
        <v/>
      </c>
      <c r="I101" s="190">
        <f>VLOOKUP(A101,'0919門市清單主檔'!B:V,21,FALSE)</f>
        <v/>
      </c>
      <c r="J101" s="197" t="n">
        <v>45699.63819444444</v>
      </c>
      <c r="K101" s="186" t="n"/>
      <c r="L101" s="186" t="n"/>
      <c r="M101" s="186" t="n"/>
      <c r="N101" s="186" t="n"/>
      <c r="O101" s="186" t="n"/>
      <c r="P101" s="186" t="inlineStr">
        <is>
          <t>THILF0</t>
        </is>
      </c>
      <c r="Q101" s="186" t="n"/>
    </row>
    <row r="102" ht="19.5" customHeight="1" s="127">
      <c r="A102" s="190" t="n">
        <v>5074</v>
      </c>
      <c r="B102" s="190">
        <f>VLOOKUP(A102,門市主檔!A:B,2,FALSE)</f>
        <v/>
      </c>
      <c r="C102" s="262">
        <f>IF(COUNTIFS(IM!$F:$F,A102,IM!$AD:$AD,"O",IM!$X:$X,"&gt;="&amp;$R$1, IM!$X:$X,"&lt;"&amp;$R$2)&gt;0,"V","")</f>
        <v/>
      </c>
      <c r="D102" s="262">
        <f>IF(AND(C102&lt;&gt;"V", COUNTIFS(IM!$F:$F,A102, IM!$AD:$AD, "O", IM!$X:$X, "&gt;="&amp;$R$2, IM!$X:$X, "&lt;"&amp;$R$3)&gt;0), "V", "")</f>
        <v/>
      </c>
      <c r="E102" s="262">
        <f>IF(AND(C102&lt;&gt;"V",D102&lt;&gt;"V", COUNTIFS(IM!$F:$F, A102, IM!$AD:$AD, "O", IM!$X:$X, "&gt;="&amp;$R$3, IM!$X:$X, "&lt;"&amp;$R$4)&gt;0), "V", "")</f>
        <v/>
      </c>
      <c r="F102" s="190">
        <f>IF(COUNTBLANK(C102:E102)=3,"未保養","")</f>
        <v/>
      </c>
      <c r="G102" s="190">
        <f>IF(VLOOKUP(A102,門市主檔!A:O,15,FALSE)="完工已補裝", "完工已補裝",
IF(AND(VLOOKUP(A102,門市主檔!A:Z,26,FALSE)="STAR", VLOOKUP(A102,門市主檔!A:R,18,FALSE)=""),
    IF(OR(C102="V", D102="V", E102="V"), "已PM未更換", "未更換"),
    IF(VLOOKUP(A102,門市主檔!A:Z,26,FALSE)&lt;&gt;"STAR", "無專案", "已更換")
))</f>
        <v/>
      </c>
      <c r="H102" s="247">
        <f>VLOOKUP(A102,門市主檔!A:V,22,FALSE)</f>
        <v/>
      </c>
      <c r="I102" s="190">
        <f>VLOOKUP(A102,'0919門市清單主檔'!B:V,21,FALSE)</f>
        <v/>
      </c>
      <c r="J102" s="197" t="n">
        <v>45671.63472222222</v>
      </c>
      <c r="K102" s="186" t="n"/>
      <c r="L102" s="186" t="n"/>
      <c r="M102" s="186" t="n"/>
      <c r="N102" s="186" t="n"/>
      <c r="O102" s="186" t="n"/>
      <c r="P102" s="186" t="inlineStr">
        <is>
          <t>THILF0</t>
        </is>
      </c>
      <c r="Q102" s="186" t="n"/>
    </row>
    <row r="103" ht="19.5" customHeight="1" s="127">
      <c r="A103" s="190" t="n">
        <v>4259</v>
      </c>
      <c r="B103" s="190">
        <f>VLOOKUP(A103,門市主檔!A:B,2,FALSE)</f>
        <v/>
      </c>
      <c r="C103" s="262">
        <f>IF(COUNTIFS(IM!$F:$F,A103,IM!$AD:$AD,"O",IM!$X:$X,"&gt;="&amp;$R$1, IM!$X:$X,"&lt;"&amp;$R$2)&gt;0,"V","")</f>
        <v/>
      </c>
      <c r="D103" s="262">
        <f>IF(AND(C103&lt;&gt;"V", COUNTIFS(IM!$F:$F,A103, IM!$AD:$AD, "O", IM!$X:$X, "&gt;="&amp;$R$2, IM!$X:$X, "&lt;"&amp;$R$3)&gt;0), "V", "")</f>
        <v/>
      </c>
      <c r="E103" s="262">
        <f>IF(AND(C103&lt;&gt;"V",D103&lt;&gt;"V", COUNTIFS(IM!$F:$F, A103, IM!$AD:$AD, "O", IM!$X:$X, "&gt;="&amp;$R$3, IM!$X:$X, "&lt;"&amp;$R$4)&gt;0), "V", "")</f>
        <v/>
      </c>
      <c r="F103" s="190">
        <f>IF(COUNTBLANK(C103:E103)=3,"未保養","")</f>
        <v/>
      </c>
      <c r="G103" s="190">
        <f>IF(VLOOKUP(A103,門市主檔!A:O,15,FALSE)="完工已補裝", "完工已補裝",
IF(AND(VLOOKUP(A103,門市主檔!A:Z,26,FALSE)="STAR", VLOOKUP(A103,門市主檔!A:R,18,FALSE)=""),
    IF(OR(C103="V", D103="V", E103="V"), "已PM未更換", "未更換"),
    IF(VLOOKUP(A103,門市主檔!A:Z,26,FALSE)&lt;&gt;"STAR", "無專案", "已更換")
))</f>
        <v/>
      </c>
      <c r="H103" s="247">
        <f>VLOOKUP(A103,門市主檔!A:V,22,FALSE)</f>
        <v/>
      </c>
      <c r="I103" s="190">
        <f>VLOOKUP(A103,'0919門市清單主檔'!B:V,21,FALSE)</f>
        <v/>
      </c>
      <c r="J103" s="197" t="n">
        <v>45671.51180555556</v>
      </c>
      <c r="K103" s="186" t="n"/>
      <c r="L103" s="186" t="n"/>
      <c r="M103" s="186" t="n"/>
      <c r="N103" s="186" t="n"/>
      <c r="O103" s="186" t="n"/>
      <c r="P103" s="186" t="inlineStr">
        <is>
          <t>THILF0</t>
        </is>
      </c>
      <c r="Q103" s="186" t="n"/>
    </row>
    <row r="104" ht="19.5" customHeight="1" s="127">
      <c r="A104" s="190" t="n">
        <v>4528</v>
      </c>
      <c r="B104" s="190">
        <f>VLOOKUP(A104,門市主檔!A:B,2,FALSE)</f>
        <v/>
      </c>
      <c r="C104" s="262">
        <f>IF(COUNTIFS(IM!$F:$F,A104,IM!$AD:$AD,"O",IM!$X:$X,"&gt;="&amp;$R$1, IM!$X:$X,"&lt;"&amp;$R$2)&gt;0,"V","")</f>
        <v/>
      </c>
      <c r="D104" s="262">
        <f>IF(AND(C104&lt;&gt;"V", COUNTIFS(IM!$F:$F,A104, IM!$AD:$AD, "O", IM!$X:$X, "&gt;="&amp;$R$2, IM!$X:$X, "&lt;"&amp;$R$3)&gt;0), "V", "")</f>
        <v/>
      </c>
      <c r="E104" s="262">
        <f>IF(AND(C104&lt;&gt;"V",D104&lt;&gt;"V", COUNTIFS(IM!$F:$F, A104, IM!$AD:$AD, "O", IM!$X:$X, "&gt;="&amp;$R$3, IM!$X:$X, "&lt;"&amp;$R$4)&gt;0), "V", "")</f>
        <v/>
      </c>
      <c r="F104" s="190">
        <f>IF(COUNTBLANK(C104:E104)=3,"未保養","")</f>
        <v/>
      </c>
      <c r="G104" s="190">
        <f>IF(VLOOKUP(A104,門市主檔!A:O,15,FALSE)="完工已補裝", "完工已補裝",
IF(AND(VLOOKUP(A104,門市主檔!A:Z,26,FALSE)="STAR", VLOOKUP(A104,門市主檔!A:R,18,FALSE)=""),
    IF(OR(C104="V", D104="V", E104="V"), "已PM未更換", "未更換"),
    IF(VLOOKUP(A104,門市主檔!A:Z,26,FALSE)&lt;&gt;"STAR", "無專案", "已更換")
))</f>
        <v/>
      </c>
      <c r="H104" s="247">
        <f>VLOOKUP(A104,門市主檔!A:V,22,FALSE)</f>
        <v/>
      </c>
      <c r="I104" s="190">
        <f>VLOOKUP(A104,'0919門市清單主檔'!B:V,21,FALSE)</f>
        <v/>
      </c>
      <c r="J104" s="197" t="n">
        <v>45671.46388888889</v>
      </c>
      <c r="K104" s="186" t="n"/>
      <c r="L104" s="186" t="n"/>
      <c r="M104" s="186" t="n"/>
      <c r="N104" s="186" t="n"/>
      <c r="O104" s="186" t="n"/>
      <c r="P104" s="186" t="inlineStr">
        <is>
          <t>THILF0</t>
        </is>
      </c>
      <c r="Q104" s="186" t="n"/>
    </row>
    <row r="105" ht="19.5" customHeight="1" s="127">
      <c r="A105" s="190" t="n">
        <v>2306</v>
      </c>
      <c r="B105" s="190">
        <f>VLOOKUP(A105,門市主檔!A:B,2,FALSE)</f>
        <v/>
      </c>
      <c r="C105" s="262">
        <f>IF(COUNTIFS(IM!$F:$F,A105,IM!$AD:$AD,"O",IM!$X:$X,"&gt;="&amp;$R$1, IM!$X:$X,"&lt;"&amp;$R$2)&gt;0,"V","")</f>
        <v/>
      </c>
      <c r="D105" s="262">
        <f>IF(AND(C105&lt;&gt;"V", COUNTIFS(IM!$F:$F,A105, IM!$AD:$AD, "O", IM!$X:$X, "&gt;="&amp;$R$2, IM!$X:$X, "&lt;"&amp;$R$3)&gt;0), "V", "")</f>
        <v/>
      </c>
      <c r="E105" s="262">
        <f>IF(AND(C105&lt;&gt;"V",D105&lt;&gt;"V", COUNTIFS(IM!$F:$F, A105, IM!$AD:$AD, "O", IM!$X:$X, "&gt;="&amp;$R$3, IM!$X:$X, "&lt;"&amp;$R$4)&gt;0), "V", "")</f>
        <v/>
      </c>
      <c r="F105" s="190">
        <f>IF(COUNTBLANK(C105:E105)=3,"未保養","")</f>
        <v/>
      </c>
      <c r="G105" s="190">
        <f>IF(VLOOKUP(A105,門市主檔!A:O,15,FALSE)="完工已補裝", "完工已補裝",
IF(AND(VLOOKUP(A105,門市主檔!A:Z,26,FALSE)="STAR", VLOOKUP(A105,門市主檔!A:R,18,FALSE)=""),
    IF(OR(C105="V", D105="V", E105="V"), "已PM未更換", "未更換"),
    IF(VLOOKUP(A105,門市主檔!A:Z,26,FALSE)&lt;&gt;"STAR", "無專案", "已更換")
))</f>
        <v/>
      </c>
      <c r="H105" s="247">
        <f>VLOOKUP(A105,門市主檔!A:V,22,FALSE)</f>
        <v/>
      </c>
      <c r="I105" s="190">
        <f>VLOOKUP(A105,'0919門市清單主檔'!B:V,21,FALSE)</f>
        <v/>
      </c>
      <c r="J105" s="197" t="n">
        <v>45671.54166666666</v>
      </c>
      <c r="K105" s="186" t="n"/>
      <c r="L105" s="186" t="n"/>
      <c r="M105" s="186" t="n"/>
      <c r="N105" s="186" t="n"/>
      <c r="O105" s="186" t="n"/>
      <c r="P105" s="186" t="inlineStr">
        <is>
          <t>THILF0</t>
        </is>
      </c>
      <c r="Q105" s="186" t="n"/>
    </row>
    <row r="106" ht="19.5" customHeight="1" s="127">
      <c r="A106" s="190" t="n">
        <v>2442</v>
      </c>
      <c r="B106" s="190">
        <f>VLOOKUP(A106,門市主檔!A:B,2,FALSE)</f>
        <v/>
      </c>
      <c r="C106" s="262">
        <f>IF(COUNTIFS(IM!$F:$F,A106,IM!$AD:$AD,"O",IM!$X:$X,"&gt;="&amp;$R$1, IM!$X:$X,"&lt;"&amp;$R$2)&gt;0,"V","")</f>
        <v/>
      </c>
      <c r="D106" s="262">
        <f>IF(AND(C106&lt;&gt;"V", COUNTIFS(IM!$F:$F,A106, IM!$AD:$AD, "O", IM!$X:$X, "&gt;="&amp;$R$2, IM!$X:$X, "&lt;"&amp;$R$3)&gt;0), "V", "")</f>
        <v/>
      </c>
      <c r="E106" s="262">
        <f>IF(AND(C106&lt;&gt;"V",D106&lt;&gt;"V", COUNTIFS(IM!$F:$F, A106, IM!$AD:$AD, "O", IM!$X:$X, "&gt;="&amp;$R$3, IM!$X:$X, "&lt;"&amp;$R$4)&gt;0), "V", "")</f>
        <v/>
      </c>
      <c r="F106" s="190">
        <f>IF(COUNTBLANK(C106:E106)=3,"未保養","")</f>
        <v/>
      </c>
      <c r="G106" s="190">
        <f>IF(VLOOKUP(A106,門市主檔!A:O,15,FALSE)="完工已補裝", "完工已補裝",
IF(AND(VLOOKUP(A106,門市主檔!A:Z,26,FALSE)="STAR", VLOOKUP(A106,門市主檔!A:R,18,FALSE)=""),
    IF(OR(C106="V", D106="V", E106="V"), "已PM未更換", "未更換"),
    IF(VLOOKUP(A106,門市主檔!A:Z,26,FALSE)&lt;&gt;"STAR", "無專案", "已更換")
))</f>
        <v/>
      </c>
      <c r="H106" s="247">
        <f>VLOOKUP(A106,門市主檔!A:V,22,FALSE)</f>
        <v/>
      </c>
      <c r="I106" s="190">
        <f>VLOOKUP(A106,'0919門市清單主檔'!B:V,21,FALSE)</f>
        <v/>
      </c>
      <c r="J106" s="197" t="n">
        <v>45671.59027777778</v>
      </c>
      <c r="K106" s="186" t="n"/>
      <c r="L106" s="186" t="n"/>
      <c r="M106" s="186" t="n"/>
      <c r="N106" s="186" t="n"/>
      <c r="O106" s="186" t="n"/>
      <c r="P106" s="186" t="inlineStr">
        <is>
          <t>THILF0</t>
        </is>
      </c>
      <c r="Q106" s="186" t="n"/>
    </row>
    <row r="107" ht="19.5" customHeight="1" s="127">
      <c r="A107" s="190" t="n">
        <v>4764</v>
      </c>
      <c r="B107" s="190">
        <f>VLOOKUP(A107,門市主檔!A:B,2,FALSE)</f>
        <v/>
      </c>
      <c r="C107" s="262">
        <f>IF(COUNTIFS(IM!$F:$F,A107,IM!$AD:$AD,"O",IM!$X:$X,"&gt;="&amp;$R$1, IM!$X:$X,"&lt;"&amp;$R$2)&gt;0,"V","")</f>
        <v/>
      </c>
      <c r="D107" s="262">
        <f>IF(AND(C107&lt;&gt;"V", COUNTIFS(IM!$F:$F,A107, IM!$AD:$AD, "O", IM!$X:$X, "&gt;="&amp;$R$2, IM!$X:$X, "&lt;"&amp;$R$3)&gt;0), "V", "")</f>
        <v/>
      </c>
      <c r="E107" s="262">
        <f>IF(AND(C107&lt;&gt;"V",D107&lt;&gt;"V", COUNTIFS(IM!$F:$F, A107, IM!$AD:$AD, "O", IM!$X:$X, "&gt;="&amp;$R$3, IM!$X:$X, "&lt;"&amp;$R$4)&gt;0), "V", "")</f>
        <v/>
      </c>
      <c r="F107" s="190">
        <f>IF(COUNTBLANK(C107:E107)=3,"未保養","")</f>
        <v/>
      </c>
      <c r="G107" s="190">
        <f>IF(VLOOKUP(A107,門市主檔!A:O,15,FALSE)="完工已補裝", "完工已補裝",
IF(AND(VLOOKUP(A107,門市主檔!A:Z,26,FALSE)="STAR", VLOOKUP(A107,門市主檔!A:R,18,FALSE)=""),
    IF(OR(C107="V", D107="V", E107="V"), "已PM未更換", "未更換"),
    IF(VLOOKUP(A107,門市主檔!A:Z,26,FALSE)&lt;&gt;"STAR", "無專案", "已更換")
))</f>
        <v/>
      </c>
      <c r="H107" s="247">
        <f>VLOOKUP(A107,門市主檔!A:V,22,FALSE)</f>
        <v/>
      </c>
      <c r="I107" s="190">
        <f>VLOOKUP(A107,'0919門市清單主檔'!B:V,21,FALSE)</f>
        <v/>
      </c>
      <c r="J107" s="197" t="n">
        <v>45671.57222222222</v>
      </c>
      <c r="K107" s="186" t="n"/>
      <c r="L107" s="186" t="n"/>
      <c r="M107" s="186" t="n"/>
      <c r="N107" s="186" t="n"/>
      <c r="O107" s="186" t="n"/>
      <c r="P107" s="186" t="inlineStr">
        <is>
          <t>THILF0</t>
        </is>
      </c>
      <c r="Q107" s="186" t="n"/>
    </row>
    <row r="108" ht="19.5" customHeight="1" s="127">
      <c r="A108" s="190" t="n">
        <v>5316</v>
      </c>
      <c r="B108" s="190">
        <f>VLOOKUP(A108,門市主檔!A:B,2,FALSE)</f>
        <v/>
      </c>
      <c r="C108" s="262">
        <f>IF(COUNTIFS(IM!$F:$F,A108,IM!$AD:$AD,"O",IM!$X:$X,"&gt;="&amp;$R$1, IM!$X:$X,"&lt;"&amp;$R$2)&gt;0,"V","")</f>
        <v/>
      </c>
      <c r="D108" s="262">
        <f>IF(AND(C108&lt;&gt;"V", COUNTIFS(IM!$F:$F,A108, IM!$AD:$AD, "O", IM!$X:$X, "&gt;="&amp;$R$2, IM!$X:$X, "&lt;"&amp;$R$3)&gt;0), "V", "")</f>
        <v/>
      </c>
      <c r="E108" s="262">
        <f>IF(AND(C108&lt;&gt;"V",D108&lt;&gt;"V", COUNTIFS(IM!$F:$F, A108, IM!$AD:$AD, "O", IM!$X:$X, "&gt;="&amp;$R$3, IM!$X:$X, "&lt;"&amp;$R$4)&gt;0), "V", "")</f>
        <v/>
      </c>
      <c r="F108" s="190">
        <f>IF(COUNTBLANK(C108:E108)=3,"未保養","")</f>
        <v/>
      </c>
      <c r="G108" s="190">
        <f>IF(VLOOKUP(A108,門市主檔!A:O,15,FALSE)="完工已補裝", "完工已補裝",
IF(AND(VLOOKUP(A108,門市主檔!A:Z,26,FALSE)="STAR", VLOOKUP(A108,門市主檔!A:R,18,FALSE)=""),
    IF(OR(C108="V", D108="V", E108="V"), "已PM未更換", "未更換"),
    IF(VLOOKUP(A108,門市主檔!A:Z,26,FALSE)&lt;&gt;"STAR", "無專案", "已更換")
))</f>
        <v/>
      </c>
      <c r="H108" s="247">
        <f>VLOOKUP(A108,門市主檔!A:V,22,FALSE)</f>
        <v/>
      </c>
      <c r="I108" s="190">
        <f>VLOOKUP(A108,'0919門市清單主檔'!B:V,21,FALSE)</f>
        <v/>
      </c>
      <c r="J108" s="198" t="inlineStr">
        <is>
          <t>新開</t>
        </is>
      </c>
      <c r="K108" s="191" t="n"/>
      <c r="L108" s="191" t="n"/>
      <c r="M108" s="191" t="n"/>
      <c r="N108" s="191" t="n"/>
      <c r="O108" s="191" t="n"/>
      <c r="P108" s="186" t="inlineStr">
        <is>
          <t>THILF0</t>
        </is>
      </c>
      <c r="Q108" s="195" t="inlineStr">
        <is>
          <t>萊爾富</t>
        </is>
      </c>
    </row>
    <row r="109" ht="19.5" customHeight="1" s="127">
      <c r="A109" s="190" t="n">
        <v>4241</v>
      </c>
      <c r="B109" s="190">
        <f>VLOOKUP(A109,門市主檔!A:B,2,FALSE)</f>
        <v/>
      </c>
      <c r="C109" s="262">
        <f>IF(COUNTIFS(IM!$F:$F,A109,IM!$AD:$AD,"O",IM!$X:$X,"&gt;="&amp;$R$1, IM!$X:$X,"&lt;"&amp;$R$2)&gt;0,"V","")</f>
        <v/>
      </c>
      <c r="D109" s="262">
        <f>IF(AND(C109&lt;&gt;"V", COUNTIFS(IM!$F:$F,A109, IM!$AD:$AD, "O", IM!$X:$X, "&gt;="&amp;$R$2, IM!$X:$X, "&lt;"&amp;$R$3)&gt;0), "V", "")</f>
        <v/>
      </c>
      <c r="E109" s="262">
        <f>IF(AND(C109&lt;&gt;"V",D109&lt;&gt;"V", COUNTIFS(IM!$F:$F, A109, IM!$AD:$AD, "O", IM!$X:$X, "&gt;="&amp;$R$3, IM!$X:$X, "&lt;"&amp;$R$4)&gt;0), "V", "")</f>
        <v/>
      </c>
      <c r="F109" s="190">
        <f>IF(COUNTBLANK(C109:E109)=3,"未保養","")</f>
        <v/>
      </c>
      <c r="G109" s="190">
        <f>IF(VLOOKUP(A109,門市主檔!A:O,15,FALSE)="完工已補裝", "完工已補裝",
IF(AND(VLOOKUP(A109,門市主檔!A:Z,26,FALSE)="STAR", VLOOKUP(A109,門市主檔!A:R,18,FALSE)=""),
    IF(OR(C109="V", D109="V", E109="V"), "已PM未更換", "未更換"),
    IF(VLOOKUP(A109,門市主檔!A:Z,26,FALSE)&lt;&gt;"STAR", "無專案", "已更換")
))</f>
        <v/>
      </c>
      <c r="H109" s="247">
        <f>VLOOKUP(A109,門市主檔!A:V,22,FALSE)</f>
        <v/>
      </c>
      <c r="I109" s="190">
        <f>VLOOKUP(A109,'0919門市清單主檔'!B:V,21,FALSE)</f>
        <v/>
      </c>
      <c r="J109" s="197" t="n">
        <v>45719.60694444444</v>
      </c>
      <c r="K109" s="186" t="n"/>
      <c r="L109" s="186" t="n"/>
      <c r="M109" s="186" t="n"/>
      <c r="N109" s="186" t="n"/>
      <c r="O109" s="186" t="n"/>
      <c r="P109" s="186" t="inlineStr">
        <is>
          <t>THILF0</t>
        </is>
      </c>
      <c r="Q109" s="195" t="inlineStr">
        <is>
          <t>萊爾富</t>
        </is>
      </c>
    </row>
    <row r="110" ht="19.5" customHeight="1" s="127">
      <c r="A110" s="190" t="n">
        <v>3772</v>
      </c>
      <c r="B110" s="190">
        <f>VLOOKUP(A110,門市主檔!A:B,2,FALSE)</f>
        <v/>
      </c>
      <c r="C110" s="262">
        <f>IF(COUNTIFS(IM!$F:$F,A110,IM!$AD:$AD,"O",IM!$X:$X,"&gt;="&amp;$R$1, IM!$X:$X,"&lt;"&amp;$R$2)&gt;0,"V","")</f>
        <v/>
      </c>
      <c r="D110" s="262">
        <f>IF(AND(C110&lt;&gt;"V", COUNTIFS(IM!$F:$F,A110, IM!$AD:$AD, "O", IM!$X:$X, "&gt;="&amp;$R$2, IM!$X:$X, "&lt;"&amp;$R$3)&gt;0), "V", "")</f>
        <v/>
      </c>
      <c r="E110" s="262">
        <f>IF(AND(C110&lt;&gt;"V",D110&lt;&gt;"V", COUNTIFS(IM!$F:$F, A110, IM!$AD:$AD, "O", IM!$X:$X, "&gt;="&amp;$R$3, IM!$X:$X, "&lt;"&amp;$R$4)&gt;0), "V", "")</f>
        <v/>
      </c>
      <c r="F110" s="190">
        <f>IF(COUNTBLANK(C110:E110)=3,"未保養","")</f>
        <v/>
      </c>
      <c r="G110" s="190">
        <f>IF(VLOOKUP(A110,門市主檔!A:O,15,FALSE)="完工已補裝", "完工已補裝",
IF(AND(VLOOKUP(A110,門市主檔!A:Z,26,FALSE)="STAR", VLOOKUP(A110,門市主檔!A:R,18,FALSE)=""),
    IF(OR(C110="V", D110="V", E110="V"), "已PM未更換", "未更換"),
    IF(VLOOKUP(A110,門市主檔!A:Z,26,FALSE)&lt;&gt;"STAR", "無專案", "已更換")
))</f>
        <v/>
      </c>
      <c r="H110" s="247">
        <f>VLOOKUP(A110,門市主檔!A:V,22,FALSE)</f>
        <v/>
      </c>
      <c r="I110" s="190">
        <f>VLOOKUP(A110,'0919門市清單主檔'!B:V,21,FALSE)</f>
        <v/>
      </c>
      <c r="J110" s="197" t="n">
        <v>45715.64236111111</v>
      </c>
      <c r="K110" s="191" t="n"/>
      <c r="L110" s="191" t="n"/>
      <c r="M110" s="191" t="n"/>
      <c r="N110" s="191" t="n"/>
      <c r="O110" s="191" t="n"/>
      <c r="P110" s="186" t="inlineStr">
        <is>
          <t>THILF0</t>
        </is>
      </c>
      <c r="Q110" s="195" t="inlineStr">
        <is>
          <t>萊爾富</t>
        </is>
      </c>
    </row>
    <row r="111" ht="19.5" customHeight="1" s="127">
      <c r="A111" s="190" t="n">
        <v>3741</v>
      </c>
      <c r="B111" s="190">
        <f>VLOOKUP(A111,門市主檔!A:B,2,FALSE)</f>
        <v/>
      </c>
      <c r="C111" s="262">
        <f>IF(COUNTIFS(IM!$F:$F,A111,IM!$AD:$AD,"O",IM!$X:$X,"&gt;="&amp;$R$1, IM!$X:$X,"&lt;"&amp;$R$2)&gt;0,"V","")</f>
        <v/>
      </c>
      <c r="D111" s="262">
        <f>IF(AND(C111&lt;&gt;"V", COUNTIFS(IM!$F:$F,A111, IM!$AD:$AD, "O", IM!$X:$X, "&gt;="&amp;$R$2, IM!$X:$X, "&lt;"&amp;$R$3)&gt;0), "V", "")</f>
        <v/>
      </c>
      <c r="E111" s="262">
        <f>IF(AND(C111&lt;&gt;"V",D111&lt;&gt;"V", COUNTIFS(IM!$F:$F, A111, IM!$AD:$AD, "O", IM!$X:$X, "&gt;="&amp;$R$3, IM!$X:$X, "&lt;"&amp;$R$4)&gt;0), "V", "")</f>
        <v/>
      </c>
      <c r="F111" s="190">
        <f>IF(COUNTBLANK(C111:E111)=3,"未保養","")</f>
        <v/>
      </c>
      <c r="G111" s="190">
        <f>IF(VLOOKUP(A111,門市主檔!A:O,15,FALSE)="完工已補裝", "完工已補裝",
IF(AND(VLOOKUP(A111,門市主檔!A:Z,26,FALSE)="STAR", VLOOKUP(A111,門市主檔!A:R,18,FALSE)=""),
    IF(OR(C111="V", D111="V", E111="V"), "已PM未更換", "未更換"),
    IF(VLOOKUP(A111,門市主檔!A:Z,26,FALSE)&lt;&gt;"STAR", "無專案", "已更換")
))</f>
        <v/>
      </c>
      <c r="H111" s="247">
        <f>VLOOKUP(A111,門市主檔!A:V,22,FALSE)</f>
        <v/>
      </c>
      <c r="I111" s="190">
        <f>VLOOKUP(A111,'0919門市清單主檔'!B:V,21,FALSE)</f>
        <v/>
      </c>
      <c r="J111" s="197" t="n">
        <v>45701.53958333333</v>
      </c>
      <c r="K111" s="191" t="n"/>
      <c r="L111" s="191" t="n"/>
      <c r="M111" s="191" t="n"/>
      <c r="N111" s="191" t="n"/>
      <c r="O111" s="191" t="n"/>
      <c r="P111" s="186" t="inlineStr">
        <is>
          <t>THILF0</t>
        </is>
      </c>
      <c r="Q111" s="195" t="inlineStr">
        <is>
          <t>萊爾富</t>
        </is>
      </c>
    </row>
    <row r="112" ht="19.5" customHeight="1" s="127">
      <c r="A112" s="190" t="n">
        <v>2302</v>
      </c>
      <c r="B112" s="190">
        <f>VLOOKUP(A112,門市主檔!A:B,2,FALSE)</f>
        <v/>
      </c>
      <c r="C112" s="262">
        <f>IF(COUNTIFS(IM!$F:$F,A112,IM!$AD:$AD,"O",IM!$X:$X,"&gt;="&amp;$R$1, IM!$X:$X,"&lt;"&amp;$R$2)&gt;0,"V","")</f>
        <v/>
      </c>
      <c r="D112" s="262">
        <f>IF(AND(C112&lt;&gt;"V", COUNTIFS(IM!$F:$F,A112, IM!$AD:$AD, "O", IM!$X:$X, "&gt;="&amp;$R$2, IM!$X:$X, "&lt;"&amp;$R$3)&gt;0), "V", "")</f>
        <v/>
      </c>
      <c r="E112" s="262">
        <f>IF(AND(C112&lt;&gt;"V",D112&lt;&gt;"V", COUNTIFS(IM!$F:$F, A112, IM!$AD:$AD, "O", IM!$X:$X, "&gt;="&amp;$R$3, IM!$X:$X, "&lt;"&amp;$R$4)&gt;0), "V", "")</f>
        <v/>
      </c>
      <c r="F112" s="190">
        <f>IF(COUNTBLANK(C112:E112)=3,"未保養","")</f>
        <v/>
      </c>
      <c r="G112" s="190">
        <f>IF(VLOOKUP(A112,門市主檔!A:O,15,FALSE)="完工已補裝", "完工已補裝",
IF(AND(VLOOKUP(A112,門市主檔!A:Z,26,FALSE)="STAR", VLOOKUP(A112,門市主檔!A:R,18,FALSE)=""),
    IF(OR(C112="V", D112="V", E112="V"), "已PM未更換", "未更換"),
    IF(VLOOKUP(A112,門市主檔!A:Z,26,FALSE)&lt;&gt;"STAR", "無專案", "已更換")
))</f>
        <v/>
      </c>
      <c r="H112" s="247">
        <f>VLOOKUP(A112,門市主檔!A:V,22,FALSE)</f>
        <v/>
      </c>
      <c r="I112" s="190">
        <f>VLOOKUP(A112,'0919門市清單主檔'!B:V,21,FALSE)</f>
        <v/>
      </c>
      <c r="J112" s="197" t="n">
        <v>45721.49722222222</v>
      </c>
      <c r="K112" s="191" t="n"/>
      <c r="L112" s="191" t="n"/>
      <c r="M112" s="191" t="n"/>
      <c r="N112" s="191" t="n"/>
      <c r="O112" s="191" t="n"/>
      <c r="P112" s="186" t="inlineStr">
        <is>
          <t>THILF0</t>
        </is>
      </c>
      <c r="Q112" s="195" t="inlineStr">
        <is>
          <t>萊爾富</t>
        </is>
      </c>
    </row>
    <row r="113" ht="19.5" customHeight="1" s="127">
      <c r="A113" s="190" t="n">
        <v>2259</v>
      </c>
      <c r="B113" s="190">
        <f>VLOOKUP(A113,門市主檔!A:B,2,FALSE)</f>
        <v/>
      </c>
      <c r="C113" s="262">
        <f>IF(COUNTIFS(IM!$F:$F,A113,IM!$AD:$AD,"O",IM!$X:$X,"&gt;="&amp;$R$1, IM!$X:$X,"&lt;"&amp;$R$2)&gt;0,"V","")</f>
        <v/>
      </c>
      <c r="D113" s="262">
        <f>IF(AND(C113&lt;&gt;"V", COUNTIFS(IM!$F:$F,A113, IM!$AD:$AD, "O", IM!$X:$X, "&gt;="&amp;$R$2, IM!$X:$X, "&lt;"&amp;$R$3)&gt;0), "V", "")</f>
        <v/>
      </c>
      <c r="E113" s="262">
        <f>IF(AND(C113&lt;&gt;"V",D113&lt;&gt;"V", COUNTIFS(IM!$F:$F, A113, IM!$AD:$AD, "O", IM!$X:$X, "&gt;="&amp;$R$3, IM!$X:$X, "&lt;"&amp;$R$4)&gt;0), "V", "")</f>
        <v/>
      </c>
      <c r="F113" s="190">
        <f>IF(COUNTBLANK(C113:E113)=3,"未保養","")</f>
        <v/>
      </c>
      <c r="G113" s="190">
        <f>IF(VLOOKUP(A113,門市主檔!A:O,15,FALSE)="完工已補裝", "完工已補裝",
IF(AND(VLOOKUP(A113,門市主檔!A:Z,26,FALSE)="STAR", VLOOKUP(A113,門市主檔!A:R,18,FALSE)=""),
    IF(OR(C113="V", D113="V", E113="V"), "已PM未更換", "未更換"),
    IF(VLOOKUP(A113,門市主檔!A:Z,26,FALSE)&lt;&gt;"STAR", "無專案", "已更換")
))</f>
        <v/>
      </c>
      <c r="H113" s="247">
        <f>VLOOKUP(A113,門市主檔!A:V,22,FALSE)</f>
        <v/>
      </c>
      <c r="I113" s="190">
        <f>VLOOKUP(A113,'0919門市清單主檔'!B:V,21,FALSE)</f>
        <v/>
      </c>
      <c r="J113" s="197" t="n">
        <v>45660.62291666667</v>
      </c>
      <c r="K113" s="191" t="n"/>
      <c r="L113" s="191" t="n"/>
      <c r="M113" s="191" t="n"/>
      <c r="N113" s="191" t="n"/>
      <c r="O113" s="191" t="n"/>
      <c r="P113" s="186" t="inlineStr">
        <is>
          <t>THILF0</t>
        </is>
      </c>
      <c r="Q113" s="195" t="inlineStr">
        <is>
          <t>萊爾富</t>
        </is>
      </c>
    </row>
    <row r="114" ht="19.5" customHeight="1" s="127">
      <c r="A114" s="190" t="n">
        <v>2837</v>
      </c>
      <c r="B114" s="190">
        <f>VLOOKUP(A114,門市主檔!A:B,2,FALSE)</f>
        <v/>
      </c>
      <c r="C114" s="262">
        <f>IF(COUNTIFS(IM!$F:$F,A114,IM!$AD:$AD,"O",IM!$X:$X,"&gt;="&amp;$R$1, IM!$X:$X,"&lt;"&amp;$R$2)&gt;0,"V","")</f>
        <v/>
      </c>
      <c r="D114" s="262">
        <f>IF(AND(C114&lt;&gt;"V", COUNTIFS(IM!$F:$F,A114, IM!$AD:$AD, "O", IM!$X:$X, "&gt;="&amp;$R$2, IM!$X:$X, "&lt;"&amp;$R$3)&gt;0), "V", "")</f>
        <v/>
      </c>
      <c r="E114" s="262">
        <f>IF(AND(C114&lt;&gt;"V",D114&lt;&gt;"V", COUNTIFS(IM!$F:$F, A114, IM!$AD:$AD, "O", IM!$X:$X, "&gt;="&amp;$R$3, IM!$X:$X, "&lt;"&amp;$R$4)&gt;0), "V", "")</f>
        <v/>
      </c>
      <c r="F114" s="190">
        <f>IF(COUNTBLANK(C114:E114)=3,"未保養","")</f>
        <v/>
      </c>
      <c r="G114" s="190">
        <f>IF(VLOOKUP(A114,門市主檔!A:O,15,FALSE)="完工已補裝", "完工已補裝",
IF(AND(VLOOKUP(A114,門市主檔!A:Z,26,FALSE)="STAR", VLOOKUP(A114,門市主檔!A:R,18,FALSE)=""),
    IF(OR(C114="V", D114="V", E114="V"), "已PM未更換", "未更換"),
    IF(VLOOKUP(A114,門市主檔!A:Z,26,FALSE)&lt;&gt;"STAR", "無專案", "已更換")
))</f>
        <v/>
      </c>
      <c r="H114" s="247">
        <f>VLOOKUP(A114,門市主檔!A:V,22,FALSE)</f>
        <v/>
      </c>
      <c r="I114" s="190">
        <f>VLOOKUP(A114,'0919門市清單主檔'!B:V,21,FALSE)</f>
        <v/>
      </c>
      <c r="J114" s="197" t="n">
        <v>45660.65972222222</v>
      </c>
      <c r="K114" s="191" t="n"/>
      <c r="L114" s="191" t="n"/>
      <c r="M114" s="191" t="n"/>
      <c r="N114" s="191" t="n"/>
      <c r="O114" s="191" t="n"/>
      <c r="P114" s="186" t="inlineStr">
        <is>
          <t>THILF0</t>
        </is>
      </c>
      <c r="Q114" s="195" t="inlineStr">
        <is>
          <t>萊爾富</t>
        </is>
      </c>
    </row>
    <row r="115" ht="21.6" customHeight="1" s="127">
      <c r="A115" s="190" t="n">
        <v>2321</v>
      </c>
      <c r="B115" s="190">
        <f>VLOOKUP(A115,門市主檔!A:B,2,FALSE)</f>
        <v/>
      </c>
      <c r="C115" s="262">
        <f>IF(COUNTIFS(IM!$F:$F,A115,IM!$AD:$AD,"O",IM!$X:$X,"&gt;="&amp;$R$1, IM!$X:$X,"&lt;"&amp;$R$2)&gt;0,"V","")</f>
        <v/>
      </c>
      <c r="D115" s="262">
        <f>IF(AND(C115&lt;&gt;"V", COUNTIFS(IM!$F:$F,A115, IM!$AD:$AD, "O", IM!$X:$X, "&gt;="&amp;$R$2, IM!$X:$X, "&lt;"&amp;$R$3)&gt;0), "V", "")</f>
        <v/>
      </c>
      <c r="E115" s="262">
        <f>IF(AND(C115&lt;&gt;"V",D115&lt;&gt;"V", COUNTIFS(IM!$F:$F, A115, IM!$AD:$AD, "O", IM!$X:$X, "&gt;="&amp;$R$3, IM!$X:$X, "&lt;"&amp;$R$4)&gt;0), "V", "")</f>
        <v/>
      </c>
      <c r="F115" s="190">
        <f>IF(COUNTBLANK(C115:E115)=3,"未保養","")</f>
        <v/>
      </c>
      <c r="G115" s="190">
        <f>IF(VLOOKUP(A115,門市主檔!A:O,15,FALSE)="完工已補裝", "完工已補裝",
IF(AND(VLOOKUP(A115,門市主檔!A:Z,26,FALSE)="STAR", VLOOKUP(A115,門市主檔!A:R,18,FALSE)=""),
    IF(OR(C115="V", D115="V", E115="V"), "已PM未更換", "未更換"),
    IF(VLOOKUP(A115,門市主檔!A:Z,26,FALSE)&lt;&gt;"STAR", "無專案", "已更換")
))</f>
        <v/>
      </c>
      <c r="H115" s="247">
        <f>VLOOKUP(A115,門市主檔!A:V,22,FALSE)</f>
        <v/>
      </c>
      <c r="I115" s="190">
        <f>VLOOKUP(A115,'0919門市清單主檔'!B:V,21,FALSE)</f>
        <v/>
      </c>
      <c r="J115" s="197" t="n">
        <v>45665.59027777778</v>
      </c>
      <c r="K115" s="191" t="n"/>
      <c r="L115" s="191" t="n"/>
      <c r="M115" s="191" t="n"/>
      <c r="N115" s="191" t="n"/>
      <c r="O115" s="191" t="n"/>
      <c r="P115" s="186" t="inlineStr">
        <is>
          <t>THILF0</t>
        </is>
      </c>
      <c r="Q115" s="195" t="inlineStr">
        <is>
          <t>萊爾富</t>
        </is>
      </c>
    </row>
    <row r="116" ht="21.6" customHeight="1" s="127">
      <c r="A116" s="190" t="n">
        <v>2759</v>
      </c>
      <c r="B116" s="190">
        <f>VLOOKUP(A116,門市主檔!A:B,2,FALSE)</f>
        <v/>
      </c>
      <c r="C116" s="262">
        <f>IF(COUNTIFS(IM!$F:$F,A116,IM!$AD:$AD,"O",IM!$X:$X,"&gt;="&amp;$R$1, IM!$X:$X,"&lt;"&amp;$R$2)&gt;0,"V","")</f>
        <v/>
      </c>
      <c r="D116" s="262">
        <f>IF(AND(C116&lt;&gt;"V", COUNTIFS(IM!$F:$F,A116, IM!$AD:$AD, "O", IM!$X:$X, "&gt;="&amp;$R$2, IM!$X:$X, "&lt;"&amp;$R$3)&gt;0), "V", "")</f>
        <v/>
      </c>
      <c r="E116" s="262">
        <f>IF(AND(C116&lt;&gt;"V",D116&lt;&gt;"V", COUNTIFS(IM!$F:$F, A116, IM!$AD:$AD, "O", IM!$X:$X, "&gt;="&amp;$R$3, IM!$X:$X, "&lt;"&amp;$R$4)&gt;0), "V", "")</f>
        <v/>
      </c>
      <c r="F116" s="190">
        <f>IF(COUNTBLANK(C116:E116)=3,"未保養","")</f>
        <v/>
      </c>
      <c r="G116" s="190">
        <f>IF(VLOOKUP(A116,門市主檔!A:O,15,FALSE)="完工已補裝", "完工已補裝",
IF(AND(VLOOKUP(A116,門市主檔!A:Z,26,FALSE)="STAR", VLOOKUP(A116,門市主檔!A:R,18,FALSE)=""),
    IF(OR(C116="V", D116="V", E116="V"), "已PM未更換", "未更換"),
    IF(VLOOKUP(A116,門市主檔!A:Z,26,FALSE)&lt;&gt;"STAR", "無專案", "已更換")
))</f>
        <v/>
      </c>
      <c r="H116" s="247">
        <f>VLOOKUP(A116,門市主檔!A:V,22,FALSE)</f>
        <v/>
      </c>
      <c r="I116" s="190">
        <f>VLOOKUP(A116,'0919門市清單主檔'!B:V,21,FALSE)</f>
        <v/>
      </c>
      <c r="J116" s="197" t="n">
        <v>45665.63541666666</v>
      </c>
      <c r="K116" s="191" t="n"/>
      <c r="L116" s="191" t="n"/>
      <c r="M116" s="191" t="n"/>
      <c r="N116" s="191" t="n"/>
      <c r="O116" s="191" t="n"/>
      <c r="P116" s="186" t="inlineStr">
        <is>
          <t>THILF0</t>
        </is>
      </c>
      <c r="Q116" s="195" t="inlineStr">
        <is>
          <t>萊爾富</t>
        </is>
      </c>
    </row>
    <row r="117" ht="21.6" customHeight="1" s="127">
      <c r="A117" s="190" t="n">
        <v>3627</v>
      </c>
      <c r="B117" s="190">
        <f>VLOOKUP(A117,門市主檔!A:B,2,FALSE)</f>
        <v/>
      </c>
      <c r="C117" s="262">
        <f>IF(COUNTIFS(IM!$F:$F,A117,IM!$AD:$AD,"O",IM!$X:$X,"&gt;="&amp;$R$1, IM!$X:$X,"&lt;"&amp;$R$2)&gt;0,"V","")</f>
        <v/>
      </c>
      <c r="D117" s="262">
        <f>IF(AND(C117&lt;&gt;"V", COUNTIFS(IM!$F:$F,A117, IM!$AD:$AD, "O", IM!$X:$X, "&gt;="&amp;$R$2, IM!$X:$X, "&lt;"&amp;$R$3)&gt;0), "V", "")</f>
        <v/>
      </c>
      <c r="E117" s="262">
        <f>IF(AND(C117&lt;&gt;"V",D117&lt;&gt;"V", COUNTIFS(IM!$F:$F, A117, IM!$AD:$AD, "O", IM!$X:$X, "&gt;="&amp;$R$3, IM!$X:$X, "&lt;"&amp;$R$4)&gt;0), "V", "")</f>
        <v/>
      </c>
      <c r="F117" s="190">
        <f>IF(COUNTBLANK(C117:E117)=3,"未保養","")</f>
        <v/>
      </c>
      <c r="G117" s="190">
        <f>IF(VLOOKUP(A117,門市主檔!A:O,15,FALSE)="完工已補裝", "完工已補裝",
IF(AND(VLOOKUP(A117,門市主檔!A:Z,26,FALSE)="STAR", VLOOKUP(A117,門市主檔!A:R,18,FALSE)=""),
    IF(OR(C117="V", D117="V", E117="V"), "已PM未更換", "未更換"),
    IF(VLOOKUP(A117,門市主檔!A:Z,26,FALSE)&lt;&gt;"STAR", "無專案", "已更換")
))</f>
        <v/>
      </c>
      <c r="H117" s="247">
        <f>VLOOKUP(A117,門市主檔!A:V,22,FALSE)</f>
        <v/>
      </c>
      <c r="I117" s="190">
        <f>VLOOKUP(A117,'0919門市清單主檔'!B:V,21,FALSE)</f>
        <v/>
      </c>
      <c r="J117" s="197" t="n">
        <v>45665.4625</v>
      </c>
      <c r="K117" s="191" t="n"/>
      <c r="L117" s="191" t="n"/>
      <c r="M117" s="191" t="n"/>
      <c r="N117" s="191" t="n"/>
      <c r="O117" s="191" t="n"/>
      <c r="P117" s="186" t="inlineStr">
        <is>
          <t>THILF0</t>
        </is>
      </c>
      <c r="Q117" s="195" t="inlineStr">
        <is>
          <t>萊爾富</t>
        </is>
      </c>
    </row>
    <row r="118" ht="21.6" customHeight="1" s="127">
      <c r="A118" s="190" t="n">
        <v>4155</v>
      </c>
      <c r="B118" s="190">
        <f>VLOOKUP(A118,門市主檔!A:B,2,FALSE)</f>
        <v/>
      </c>
      <c r="C118" s="262">
        <f>IF(COUNTIFS(IM!$F:$F,A118,IM!$AD:$AD,"O",IM!$X:$X,"&gt;="&amp;$R$1, IM!$X:$X,"&lt;"&amp;$R$2)&gt;0,"V","")</f>
        <v/>
      </c>
      <c r="D118" s="262">
        <f>IF(AND(C118&lt;&gt;"V", COUNTIFS(IM!$F:$F,A118, IM!$AD:$AD, "O", IM!$X:$X, "&gt;="&amp;$R$2, IM!$X:$X, "&lt;"&amp;$R$3)&gt;0), "V", "")</f>
        <v/>
      </c>
      <c r="E118" s="262">
        <f>IF(AND(C118&lt;&gt;"V",D118&lt;&gt;"V", COUNTIFS(IM!$F:$F, A118, IM!$AD:$AD, "O", IM!$X:$X, "&gt;="&amp;$R$3, IM!$X:$X, "&lt;"&amp;$R$4)&gt;0), "V", "")</f>
        <v/>
      </c>
      <c r="F118" s="190">
        <f>IF(COUNTBLANK(C118:E118)=3,"未保養","")</f>
        <v/>
      </c>
      <c r="G118" s="190">
        <f>IF(VLOOKUP(A118,門市主檔!A:O,15,FALSE)="完工已補裝", "完工已補裝",
IF(AND(VLOOKUP(A118,門市主檔!A:Z,26,FALSE)="STAR", VLOOKUP(A118,門市主檔!A:R,18,FALSE)=""),
    IF(OR(C118="V", D118="V", E118="V"), "已PM未更換", "未更換"),
    IF(VLOOKUP(A118,門市主檔!A:Z,26,FALSE)&lt;&gt;"STAR", "無專案", "已更換")
))</f>
        <v/>
      </c>
      <c r="H118" s="247">
        <f>VLOOKUP(A118,門市主檔!A:V,22,FALSE)</f>
        <v/>
      </c>
      <c r="I118" s="190">
        <f>VLOOKUP(A118,'0919門市清單主檔'!B:V,21,FALSE)</f>
        <v/>
      </c>
      <c r="J118" s="197" t="n">
        <v>45664.61111111111</v>
      </c>
      <c r="K118" s="191" t="n"/>
      <c r="L118" s="191" t="n"/>
      <c r="M118" s="191" t="n"/>
      <c r="N118" s="191" t="n"/>
      <c r="O118" s="191" t="n"/>
      <c r="P118" s="186" t="inlineStr">
        <is>
          <t>THILF0</t>
        </is>
      </c>
      <c r="Q118" s="195" t="inlineStr">
        <is>
          <t>萊爾富</t>
        </is>
      </c>
    </row>
    <row r="119" ht="21.6" customHeight="1" s="127">
      <c r="A119" s="190" t="n">
        <v>4260</v>
      </c>
      <c r="B119" s="190">
        <f>VLOOKUP(A119,門市主檔!A:B,2,FALSE)</f>
        <v/>
      </c>
      <c r="C119" s="262">
        <f>IF(COUNTIFS(IM!$F:$F,A119,IM!$AD:$AD,"O",IM!$X:$X,"&gt;="&amp;$R$1, IM!$X:$X,"&lt;"&amp;$R$2)&gt;0,"V","")</f>
        <v/>
      </c>
      <c r="D119" s="262">
        <f>IF(AND(C119&lt;&gt;"V", COUNTIFS(IM!$F:$F,A119, IM!$AD:$AD, "O", IM!$X:$X, "&gt;="&amp;$R$2, IM!$X:$X, "&lt;"&amp;$R$3)&gt;0), "V", "")</f>
        <v/>
      </c>
      <c r="E119" s="262">
        <f>IF(AND(C119&lt;&gt;"V",D119&lt;&gt;"V", COUNTIFS(IM!$F:$F, A119, IM!$AD:$AD, "O", IM!$X:$X, "&gt;="&amp;$R$3, IM!$X:$X, "&lt;"&amp;$R$4)&gt;0), "V", "")</f>
        <v/>
      </c>
      <c r="F119" s="190">
        <f>IF(COUNTBLANK(C119:E119)=3,"未保養","")</f>
        <v/>
      </c>
      <c r="G119" s="190">
        <f>IF(VLOOKUP(A119,門市主檔!A:O,15,FALSE)="完工已補裝", "完工已補裝",
IF(AND(VLOOKUP(A119,門市主檔!A:Z,26,FALSE)="STAR", VLOOKUP(A119,門市主檔!A:R,18,FALSE)=""),
    IF(OR(C119="V", D119="V", E119="V"), "已PM未更換", "未更換"),
    IF(VLOOKUP(A119,門市主檔!A:Z,26,FALSE)&lt;&gt;"STAR", "無專案", "已更換")
))</f>
        <v/>
      </c>
      <c r="H119" s="247">
        <f>VLOOKUP(A119,門市主檔!A:V,22,FALSE)</f>
        <v/>
      </c>
      <c r="I119" s="190">
        <f>VLOOKUP(A119,'0919門市清單主檔'!B:V,21,FALSE)</f>
        <v/>
      </c>
      <c r="J119" s="197" t="n">
        <v>45665.53472222222</v>
      </c>
      <c r="K119" s="186" t="n"/>
      <c r="L119" s="186" t="n"/>
      <c r="M119" s="186" t="n"/>
      <c r="N119" s="186" t="n"/>
      <c r="O119" s="186" t="n"/>
      <c r="P119" s="186" t="inlineStr">
        <is>
          <t>THILF0</t>
        </is>
      </c>
      <c r="Q119" s="195" t="inlineStr">
        <is>
          <t>萊爾富</t>
        </is>
      </c>
    </row>
    <row r="120" ht="21.6" customHeight="1" s="127">
      <c r="A120" s="190" t="inlineStr">
        <is>
          <t>D070</t>
        </is>
      </c>
      <c r="B120" s="190">
        <f>VLOOKUP(A120,門市主檔!A:B,2,FALSE)</f>
        <v/>
      </c>
      <c r="C120" s="262">
        <f>IF(COUNTIFS(IM!$F:$F,A120,IM!$AD:$AD,"O",IM!$X:$X,"&gt;="&amp;$R$1, IM!$X:$X,"&lt;"&amp;$R$2)&gt;0,"V","")</f>
        <v/>
      </c>
      <c r="D120" s="262">
        <f>IF(AND(C120&lt;&gt;"V", COUNTIFS(IM!$F:$F,A120, IM!$AD:$AD, "O", IM!$X:$X, "&gt;="&amp;$R$2, IM!$X:$X, "&lt;"&amp;$R$3)&gt;0), "V", "")</f>
        <v/>
      </c>
      <c r="E120" s="262">
        <f>IF(AND(C120&lt;&gt;"V",D120&lt;&gt;"V", COUNTIFS(IM!$F:$F, A120, IM!$AD:$AD, "O", IM!$X:$X, "&gt;="&amp;$R$3, IM!$X:$X, "&lt;"&amp;$R$4)&gt;0), "V", "")</f>
        <v/>
      </c>
      <c r="F120" s="190">
        <f>IF(COUNTBLANK(C120:E120)=3,"未保養","")</f>
        <v/>
      </c>
      <c r="G120" s="190">
        <f>IF(VLOOKUP(A120,門市主檔!A:O,15,FALSE)="完工已補裝", "完工已補裝",
IF(AND(VLOOKUP(A120,門市主檔!A:Z,26,FALSE)="STAR", VLOOKUP(A120,門市主檔!A:R,18,FALSE)=""),
    IF(OR(C120="V", D120="V", E120="V"), "已PM未更換", "未更換"),
    IF(VLOOKUP(A120,門市主檔!A:Z,26,FALSE)&lt;&gt;"STAR", "無專案", "已更換")
))</f>
        <v/>
      </c>
      <c r="H120" s="247">
        <f>VLOOKUP(A120,門市主檔!A:V,22,FALSE)</f>
        <v/>
      </c>
      <c r="I120" s="190">
        <f>VLOOKUP(A120,'0919門市清單主檔'!B:V,21,FALSE)</f>
        <v/>
      </c>
      <c r="J120" s="197" t="n">
        <v>45665.47916666666</v>
      </c>
      <c r="K120" s="191" t="n"/>
      <c r="L120" s="191" t="n"/>
      <c r="M120" s="191" t="n"/>
      <c r="N120" s="191" t="n"/>
      <c r="O120" s="191" t="n"/>
      <c r="P120" s="186" t="inlineStr">
        <is>
          <t>THILF0</t>
        </is>
      </c>
      <c r="Q120" s="195" t="inlineStr">
        <is>
          <t>萊爾富</t>
        </is>
      </c>
    </row>
    <row r="121" ht="21.6" customHeight="1" s="127">
      <c r="A121" s="190" t="n">
        <v>4084</v>
      </c>
      <c r="B121" s="190">
        <f>VLOOKUP(A121,門市主檔!A:B,2,FALSE)</f>
        <v/>
      </c>
      <c r="C121" s="262">
        <f>IF(COUNTIFS(IM!$F:$F,A121,IM!$AD:$AD,"O",IM!$X:$X,"&gt;="&amp;$R$1, IM!$X:$X,"&lt;"&amp;$R$2)&gt;0,"V","")</f>
        <v/>
      </c>
      <c r="D121" s="262">
        <f>IF(AND(C121&lt;&gt;"V", COUNTIFS(IM!$F:$F,A121, IM!$AD:$AD, "O", IM!$X:$X, "&gt;="&amp;$R$2, IM!$X:$X, "&lt;"&amp;$R$3)&gt;0), "V", "")</f>
        <v/>
      </c>
      <c r="E121" s="262">
        <f>IF(AND(C121&lt;&gt;"V",D121&lt;&gt;"V", COUNTIFS(IM!$F:$F, A121, IM!$AD:$AD, "O", IM!$X:$X, "&gt;="&amp;$R$3, IM!$X:$X, "&lt;"&amp;$R$4)&gt;0), "V", "")</f>
        <v/>
      </c>
      <c r="F121" s="190">
        <f>IF(COUNTBLANK(C121:E121)=3,"未保養","")</f>
        <v/>
      </c>
      <c r="G121" s="190">
        <f>IF(VLOOKUP(A121,門市主檔!A:O,15,FALSE)="完工已補裝", "完工已補裝",
IF(AND(VLOOKUP(A121,門市主檔!A:Z,26,FALSE)="STAR", VLOOKUP(A121,門市主檔!A:R,18,FALSE)=""),
    IF(OR(C121="V", D121="V", E121="V"), "已PM未更換", "未更換"),
    IF(VLOOKUP(A121,門市主檔!A:Z,26,FALSE)&lt;&gt;"STAR", "無專案", "已更換")
))</f>
        <v/>
      </c>
      <c r="H121" s="247">
        <f>VLOOKUP(A121,門市主檔!A:V,22,FALSE)</f>
        <v/>
      </c>
      <c r="I121" s="190">
        <f>VLOOKUP(A121,'0919門市清單主檔'!B:V,21,FALSE)</f>
        <v/>
      </c>
      <c r="J121" s="197" t="n">
        <v>45665.5</v>
      </c>
      <c r="K121" s="191" t="n"/>
      <c r="L121" s="191" t="n"/>
      <c r="M121" s="191" t="n"/>
      <c r="N121" s="191" t="n"/>
      <c r="O121" s="191" t="n"/>
      <c r="P121" s="186" t="inlineStr">
        <is>
          <t>THILF0</t>
        </is>
      </c>
      <c r="Q121" s="195" t="inlineStr">
        <is>
          <t>萊爾富</t>
        </is>
      </c>
    </row>
    <row r="122" ht="21.6" customHeight="1" s="127">
      <c r="A122" s="190" t="n">
        <v>4134</v>
      </c>
      <c r="B122" s="190">
        <f>VLOOKUP(A122,門市主檔!A:B,2,FALSE)</f>
        <v/>
      </c>
      <c r="C122" s="262">
        <f>IF(COUNTIFS(IM!$F:$F,A122,IM!$AD:$AD,"O",IM!$X:$X,"&gt;="&amp;$R$1, IM!$X:$X,"&lt;"&amp;$R$2)&gt;0,"V","")</f>
        <v/>
      </c>
      <c r="D122" s="262">
        <f>IF(AND(C122&lt;&gt;"V", COUNTIFS(IM!$F:$F,A122, IM!$AD:$AD, "O", IM!$X:$X, "&gt;="&amp;$R$2, IM!$X:$X, "&lt;"&amp;$R$3)&gt;0), "V", "")</f>
        <v/>
      </c>
      <c r="E122" s="262">
        <f>IF(AND(C122&lt;&gt;"V",D122&lt;&gt;"V", COUNTIFS(IM!$F:$F, A122, IM!$AD:$AD, "O", IM!$X:$X, "&gt;="&amp;$R$3, IM!$X:$X, "&lt;"&amp;$R$4)&gt;0), "V", "")</f>
        <v/>
      </c>
      <c r="F122" s="190">
        <f>IF(COUNTBLANK(C122:E122)=3,"未保養","")</f>
        <v/>
      </c>
      <c r="G122" s="190">
        <f>IF(VLOOKUP(A122,門市主檔!A:O,15,FALSE)="完工已補裝", "完工已補裝",
IF(AND(VLOOKUP(A122,門市主檔!A:Z,26,FALSE)="STAR", VLOOKUP(A122,門市主檔!A:R,18,FALSE)=""),
    IF(OR(C122="V", D122="V", E122="V"), "已PM未更換", "未更換"),
    IF(VLOOKUP(A122,門市主檔!A:Z,26,FALSE)&lt;&gt;"STAR", "無專案", "已更換")
))</f>
        <v/>
      </c>
      <c r="H122" s="247">
        <f>VLOOKUP(A122,門市主檔!A:V,22,FALSE)</f>
        <v/>
      </c>
      <c r="I122" s="190">
        <f>VLOOKUP(A122,'0919門市清單主檔'!B:V,21,FALSE)</f>
        <v/>
      </c>
      <c r="J122" s="197" t="n">
        <v>45665.61527777778</v>
      </c>
      <c r="K122" s="191" t="n"/>
      <c r="L122" s="191" t="n"/>
      <c r="M122" s="191" t="n"/>
      <c r="N122" s="191" t="n"/>
      <c r="O122" s="191" t="n"/>
      <c r="P122" s="186" t="inlineStr">
        <is>
          <t>THILF0</t>
        </is>
      </c>
      <c r="Q122" s="195" t="inlineStr">
        <is>
          <t>萊爾富</t>
        </is>
      </c>
    </row>
    <row r="123" ht="21.6" customHeight="1" s="127">
      <c r="A123" s="190" t="inlineStr">
        <is>
          <t>A171</t>
        </is>
      </c>
      <c r="B123" s="190">
        <f>VLOOKUP(A123,門市主檔!A:B,2,FALSE)</f>
        <v/>
      </c>
      <c r="C123" s="262">
        <f>IF(COUNTIFS(IM!$F:$F,A123,IM!$AD:$AD,"O",IM!$X:$X,"&gt;="&amp;$R$1, IM!$X:$X,"&lt;"&amp;$R$2)&gt;0,"V","")</f>
        <v/>
      </c>
      <c r="D123" s="262">
        <f>IF(AND(C123&lt;&gt;"V", COUNTIFS(IM!$F:$F,A123, IM!$AD:$AD, "O", IM!$X:$X, "&gt;="&amp;$R$2, IM!$X:$X, "&lt;"&amp;$R$3)&gt;0), "V", "")</f>
        <v/>
      </c>
      <c r="E123" s="262">
        <f>IF(AND(C123&lt;&gt;"V",D123&lt;&gt;"V", COUNTIFS(IM!$F:$F, A123, IM!$AD:$AD, "O", IM!$X:$X, "&gt;="&amp;$R$3, IM!$X:$X, "&lt;"&amp;$R$4)&gt;0), "V", "")</f>
        <v/>
      </c>
      <c r="F123" s="190">
        <f>IF(COUNTBLANK(C123:E123)=3,"未保養","")</f>
        <v/>
      </c>
      <c r="G123" s="190">
        <f>IF(VLOOKUP(A123,門市主檔!A:O,15,FALSE)="完工已補裝", "完工已補裝",
IF(AND(VLOOKUP(A123,門市主檔!A:Z,26,FALSE)="STAR", VLOOKUP(A123,門市主檔!A:R,18,FALSE)=""),
    IF(OR(C123="V", D123="V", E123="V"), "已PM未更換", "未更換"),
    IF(VLOOKUP(A123,門市主檔!A:Z,26,FALSE)&lt;&gt;"STAR", "無專案", "已更換")
))</f>
        <v/>
      </c>
      <c r="H123" s="247">
        <f>VLOOKUP(A123,門市主檔!A:V,22,FALSE)</f>
        <v/>
      </c>
      <c r="I123" s="190">
        <f>VLOOKUP(A123,'0919門市清單主檔'!B:V,21,FALSE)</f>
        <v/>
      </c>
      <c r="J123" s="197" t="n">
        <v>45663.46527777778</v>
      </c>
      <c r="K123" s="191" t="n"/>
      <c r="L123" s="191" t="n"/>
      <c r="M123" s="191" t="n"/>
      <c r="N123" s="191" t="n"/>
      <c r="O123" s="191" t="n"/>
      <c r="P123" s="186" t="n"/>
      <c r="Q123" s="195" t="inlineStr">
        <is>
          <t>萊爾富</t>
        </is>
      </c>
    </row>
    <row r="124" ht="19.5" customHeight="1" s="127">
      <c r="A124" s="191" t="n"/>
      <c r="B124" s="191" t="n"/>
      <c r="C124" s="263" t="n"/>
      <c r="D124" s="263" t="n"/>
      <c r="E124" s="263" t="n"/>
      <c r="F124" s="191" t="n"/>
      <c r="G124" s="191" t="n"/>
      <c r="H124" s="191" t="n"/>
      <c r="I124" s="191" t="n"/>
      <c r="J124" s="191" t="n"/>
      <c r="K124" s="191" t="n"/>
      <c r="L124" s="191" t="n"/>
      <c r="M124" s="191" t="n"/>
      <c r="N124" s="191" t="n"/>
      <c r="O124" s="191" t="n"/>
      <c r="P124" s="186" t="n"/>
      <c r="Q124" s="186" t="n"/>
    </row>
    <row r="125" ht="19.5" customHeight="1" s="127">
      <c r="A125" s="191" t="n"/>
      <c r="B125" s="191" t="n"/>
      <c r="C125" s="263" t="n"/>
      <c r="D125" s="263" t="n"/>
      <c r="E125" s="263" t="n"/>
      <c r="F125" s="191" t="n"/>
      <c r="G125" s="191" t="n"/>
      <c r="H125" s="191" t="n"/>
      <c r="I125" s="191" t="n"/>
      <c r="J125" s="191" t="n"/>
      <c r="K125" s="191" t="n"/>
      <c r="L125" s="191" t="n"/>
      <c r="M125" s="191" t="n"/>
      <c r="N125" s="191" t="n"/>
      <c r="O125" s="191" t="n"/>
      <c r="P125" s="186" t="n"/>
      <c r="Q125" s="186" t="n"/>
    </row>
    <row r="126" ht="19.5" customHeight="1" s="127">
      <c r="A126" s="191" t="n"/>
      <c r="B126" s="191" t="n"/>
      <c r="C126" s="263" t="n"/>
      <c r="D126" s="263" t="n"/>
      <c r="E126" s="263" t="n"/>
      <c r="F126" s="191" t="n"/>
      <c r="G126" s="191" t="n"/>
      <c r="H126" s="191" t="n"/>
      <c r="I126" s="191" t="n"/>
      <c r="J126" s="191" t="n"/>
      <c r="K126" s="191" t="n"/>
      <c r="L126" s="191" t="n"/>
      <c r="M126" s="191" t="n"/>
      <c r="N126" s="191" t="n"/>
      <c r="O126" s="191" t="n"/>
      <c r="P126" s="186" t="n"/>
      <c r="Q126" s="186" t="n"/>
    </row>
    <row r="127" ht="19.5" customHeight="1" s="127">
      <c r="A127" s="191" t="n"/>
      <c r="B127" s="191" t="n"/>
      <c r="C127" s="263" t="n"/>
      <c r="D127" s="263" t="n"/>
      <c r="E127" s="263" t="n"/>
      <c r="F127" s="191" t="n"/>
      <c r="G127" s="191" t="n"/>
      <c r="H127" s="191" t="n"/>
      <c r="I127" s="191" t="n"/>
      <c r="J127" s="191" t="n"/>
      <c r="K127" s="191" t="n"/>
      <c r="L127" s="191" t="n"/>
      <c r="M127" s="191" t="n"/>
      <c r="N127" s="191" t="n"/>
      <c r="O127" s="191" t="n"/>
      <c r="P127" s="186" t="n"/>
      <c r="Q127" s="186" t="n"/>
    </row>
    <row r="128" ht="19.5" customHeight="1" s="127">
      <c r="A128" s="191" t="n"/>
      <c r="B128" s="191" t="n"/>
      <c r="C128" s="263" t="n"/>
      <c r="D128" s="263" t="n"/>
      <c r="E128" s="263" t="n"/>
      <c r="F128" s="191" t="n"/>
      <c r="G128" s="191" t="n"/>
      <c r="H128" s="191" t="n"/>
      <c r="I128" s="191" t="n"/>
      <c r="J128" s="191" t="n"/>
      <c r="K128" s="191" t="n"/>
      <c r="L128" s="191" t="n"/>
      <c r="M128" s="191" t="n"/>
      <c r="N128" s="191" t="n"/>
      <c r="O128" s="191" t="n"/>
      <c r="P128" s="186" t="n"/>
      <c r="Q128" s="186" t="n"/>
    </row>
    <row r="129" ht="19.5" customHeight="1" s="127">
      <c r="A129" s="191" t="n"/>
      <c r="B129" s="191" t="n"/>
      <c r="C129" s="263" t="n"/>
      <c r="D129" s="263" t="n"/>
      <c r="E129" s="263" t="n"/>
      <c r="F129" s="191" t="n"/>
      <c r="G129" s="191" t="n"/>
      <c r="H129" s="191" t="n"/>
      <c r="I129" s="191" t="n"/>
      <c r="J129" s="191" t="n"/>
      <c r="K129" s="191" t="n"/>
      <c r="L129" s="191" t="n"/>
      <c r="M129" s="191" t="n"/>
      <c r="N129" s="191" t="n"/>
      <c r="O129" s="191" t="n"/>
      <c r="P129" s="186" t="n"/>
      <c r="Q129" s="186" t="n"/>
    </row>
    <row r="130" ht="19.5" customHeight="1" s="127">
      <c r="A130" s="191" t="n"/>
      <c r="B130" s="191" t="n"/>
      <c r="C130" s="263" t="n"/>
      <c r="D130" s="263" t="n"/>
      <c r="E130" s="263" t="n"/>
      <c r="F130" s="191" t="n"/>
      <c r="G130" s="191" t="n"/>
      <c r="H130" s="191" t="n"/>
      <c r="I130" s="191" t="n"/>
      <c r="J130" s="191" t="n"/>
      <c r="K130" s="191" t="n"/>
      <c r="L130" s="191" t="n"/>
      <c r="M130" s="191" t="n"/>
      <c r="N130" s="191" t="n"/>
      <c r="O130" s="191" t="n"/>
      <c r="P130" s="186" t="n"/>
      <c r="Q130" s="186" t="n"/>
    </row>
    <row r="131" ht="19.5" customHeight="1" s="127">
      <c r="A131" s="191" t="n"/>
      <c r="B131" s="191" t="n"/>
      <c r="C131" s="263" t="n"/>
      <c r="D131" s="263" t="n"/>
      <c r="E131" s="263" t="n"/>
      <c r="F131" s="191" t="n"/>
      <c r="G131" s="191" t="n"/>
      <c r="H131" s="191" t="n"/>
      <c r="I131" s="191" t="n"/>
      <c r="J131" s="191" t="n"/>
      <c r="K131" s="191" t="n"/>
      <c r="L131" s="191" t="n"/>
      <c r="M131" s="191" t="n"/>
      <c r="N131" s="191" t="n"/>
      <c r="O131" s="191" t="n"/>
      <c r="P131" s="186" t="n"/>
      <c r="Q131" s="186" t="n"/>
    </row>
    <row r="132" ht="19.5" customHeight="1" s="127">
      <c r="A132" s="191" t="n"/>
      <c r="B132" s="191" t="n"/>
      <c r="C132" s="263" t="n"/>
      <c r="D132" s="263" t="n"/>
      <c r="E132" s="263" t="n"/>
      <c r="F132" s="191" t="n"/>
      <c r="G132" s="191" t="n"/>
      <c r="H132" s="191" t="n"/>
      <c r="I132" s="191" t="n"/>
      <c r="J132" s="191" t="n"/>
      <c r="K132" s="191" t="n"/>
      <c r="L132" s="191" t="n"/>
      <c r="M132" s="191" t="n"/>
      <c r="N132" s="191" t="n"/>
      <c r="O132" s="191" t="n"/>
      <c r="P132" s="186" t="n"/>
      <c r="Q132" s="186" t="n"/>
    </row>
    <row r="133" ht="19.5" customHeight="1" s="127">
      <c r="A133" s="191" t="n"/>
      <c r="B133" s="191" t="n"/>
      <c r="C133" s="263" t="n"/>
      <c r="D133" s="263" t="n"/>
      <c r="E133" s="263" t="n"/>
      <c r="F133" s="191" t="n"/>
      <c r="G133" s="191" t="n"/>
      <c r="H133" s="191" t="n"/>
      <c r="I133" s="191" t="n"/>
      <c r="J133" s="191" t="n"/>
      <c r="K133" s="191" t="n"/>
      <c r="L133" s="191" t="n"/>
      <c r="M133" s="191" t="n"/>
      <c r="N133" s="191" t="n"/>
      <c r="O133" s="191" t="n"/>
      <c r="P133" s="186" t="n"/>
      <c r="Q133" s="186" t="n"/>
    </row>
    <row r="134" ht="19.5" customHeight="1" s="127">
      <c r="A134" s="191" t="n"/>
      <c r="B134" s="191" t="n"/>
      <c r="C134" s="263" t="n"/>
      <c r="D134" s="263" t="n"/>
      <c r="E134" s="263" t="n"/>
      <c r="F134" s="191" t="n"/>
      <c r="G134" s="191" t="n"/>
      <c r="H134" s="191" t="n"/>
      <c r="I134" s="191" t="n"/>
      <c r="J134" s="191" t="n"/>
      <c r="K134" s="191" t="n"/>
      <c r="L134" s="191" t="n"/>
      <c r="M134" s="191" t="n"/>
      <c r="N134" s="191" t="n"/>
      <c r="O134" s="191" t="n"/>
      <c r="P134" s="186" t="n"/>
      <c r="Q134" s="186" t="n"/>
    </row>
    <row r="135" ht="19.5" customHeight="1" s="127">
      <c r="A135" s="191" t="n"/>
      <c r="B135" s="191" t="n"/>
      <c r="C135" s="263" t="n"/>
      <c r="D135" s="263" t="n"/>
      <c r="E135" s="263" t="n"/>
      <c r="F135" s="191" t="n"/>
      <c r="G135" s="191" t="n"/>
      <c r="H135" s="191" t="n"/>
      <c r="I135" s="191" t="n"/>
      <c r="J135" s="191" t="n"/>
      <c r="K135" s="191" t="n"/>
      <c r="L135" s="191" t="n"/>
      <c r="M135" s="191" t="n"/>
      <c r="N135" s="191" t="n"/>
      <c r="O135" s="191" t="n"/>
      <c r="P135" s="186" t="n"/>
      <c r="Q135" s="186" t="n"/>
    </row>
    <row r="136" ht="19.5" customHeight="1" s="127">
      <c r="A136" s="191" t="n"/>
      <c r="B136" s="191" t="n"/>
      <c r="C136" s="263" t="n"/>
      <c r="D136" s="263" t="n"/>
      <c r="E136" s="263" t="n"/>
      <c r="F136" s="191" t="n"/>
      <c r="G136" s="191" t="n"/>
      <c r="H136" s="191" t="n"/>
      <c r="I136" s="191" t="n"/>
      <c r="J136" s="191" t="n"/>
      <c r="K136" s="191" t="n"/>
      <c r="L136" s="191" t="n"/>
      <c r="M136" s="191" t="n"/>
      <c r="N136" s="191" t="n"/>
      <c r="O136" s="191" t="n"/>
      <c r="P136" s="186" t="n"/>
      <c r="Q136" s="186" t="n"/>
    </row>
    <row r="137" ht="19.5" customHeight="1" s="127">
      <c r="A137" s="191" t="n"/>
      <c r="B137" s="191" t="n"/>
      <c r="C137" s="263" t="n"/>
      <c r="D137" s="263" t="n"/>
      <c r="E137" s="263" t="n"/>
      <c r="F137" s="191" t="n"/>
      <c r="G137" s="191" t="n"/>
      <c r="H137" s="191" t="n"/>
      <c r="I137" s="191" t="n"/>
      <c r="J137" s="191" t="n"/>
      <c r="K137" s="191" t="n"/>
      <c r="L137" s="191" t="n"/>
      <c r="M137" s="191" t="n"/>
      <c r="N137" s="191" t="n"/>
      <c r="O137" s="191" t="n"/>
      <c r="P137" s="186" t="n"/>
      <c r="Q137" s="186" t="n"/>
    </row>
    <row r="138" ht="19.5" customHeight="1" s="127">
      <c r="A138" s="191" t="n"/>
      <c r="B138" s="191" t="n"/>
      <c r="C138" s="263" t="n"/>
      <c r="D138" s="263" t="n"/>
      <c r="E138" s="263" t="n"/>
      <c r="F138" s="191" t="n"/>
      <c r="G138" s="191" t="n"/>
      <c r="H138" s="191" t="n"/>
      <c r="I138" s="191" t="n"/>
      <c r="J138" s="191" t="n"/>
      <c r="K138" s="191" t="n"/>
      <c r="L138" s="191" t="n"/>
      <c r="M138" s="191" t="n"/>
      <c r="N138" s="191" t="n"/>
      <c r="O138" s="191" t="n"/>
      <c r="P138" s="186" t="n"/>
      <c r="Q138" s="186" t="n"/>
    </row>
    <row r="139" ht="19.5" customHeight="1" s="127">
      <c r="A139" s="191" t="n"/>
      <c r="B139" s="191" t="n"/>
      <c r="C139" s="263" t="n"/>
      <c r="D139" s="263" t="n"/>
      <c r="E139" s="263" t="n"/>
      <c r="F139" s="191" t="n"/>
      <c r="G139" s="191" t="n"/>
      <c r="H139" s="191" t="n"/>
      <c r="I139" s="191" t="n"/>
      <c r="J139" s="191" t="n"/>
      <c r="K139" s="191" t="n"/>
      <c r="L139" s="191" t="n"/>
      <c r="M139" s="191" t="n"/>
      <c r="N139" s="191" t="n"/>
      <c r="O139" s="191" t="n"/>
      <c r="P139" s="186" t="n"/>
      <c r="Q139" s="186" t="n"/>
    </row>
    <row r="140" ht="19.5" customHeight="1" s="127">
      <c r="A140" s="191" t="n"/>
      <c r="B140" s="191" t="n"/>
      <c r="C140" s="263" t="n"/>
      <c r="D140" s="263" t="n"/>
      <c r="E140" s="263" t="n"/>
      <c r="F140" s="191" t="n"/>
      <c r="G140" s="191" t="n"/>
      <c r="H140" s="191" t="n"/>
      <c r="I140" s="191" t="n"/>
      <c r="J140" s="191" t="n"/>
      <c r="K140" s="191" t="n"/>
      <c r="L140" s="191" t="n"/>
      <c r="M140" s="191" t="n"/>
      <c r="N140" s="191" t="n"/>
      <c r="O140" s="191" t="n"/>
      <c r="P140" s="186" t="n"/>
      <c r="Q140" s="186" t="n"/>
    </row>
    <row r="141" ht="19.5" customHeight="1" s="127">
      <c r="A141" s="191" t="n"/>
      <c r="B141" s="191" t="n"/>
      <c r="C141" s="263" t="n"/>
      <c r="D141" s="263" t="n"/>
      <c r="E141" s="263" t="n"/>
      <c r="F141" s="191" t="n"/>
      <c r="G141" s="191" t="n"/>
      <c r="H141" s="191" t="n"/>
      <c r="I141" s="191" t="n"/>
      <c r="J141" s="191" t="n"/>
      <c r="K141" s="191" t="n"/>
      <c r="L141" s="191" t="n"/>
      <c r="M141" s="191" t="n"/>
      <c r="N141" s="191" t="n"/>
      <c r="O141" s="191" t="n"/>
      <c r="P141" s="186" t="n"/>
      <c r="Q141" s="186" t="n"/>
    </row>
    <row r="142" ht="19.5" customHeight="1" s="127">
      <c r="A142" s="191" t="n"/>
      <c r="B142" s="191" t="n"/>
      <c r="C142" s="263" t="n"/>
      <c r="D142" s="263" t="n"/>
      <c r="E142" s="263" t="n"/>
      <c r="F142" s="191" t="n"/>
      <c r="G142" s="191" t="n"/>
      <c r="H142" s="191" t="n"/>
      <c r="I142" s="191" t="n"/>
      <c r="J142" s="191" t="n"/>
      <c r="K142" s="191" t="n"/>
      <c r="L142" s="191" t="n"/>
      <c r="M142" s="191" t="n"/>
      <c r="N142" s="191" t="n"/>
      <c r="O142" s="191" t="n"/>
      <c r="P142" s="186" t="n"/>
      <c r="Q142" s="186" t="n"/>
    </row>
    <row r="143" ht="19.5" customHeight="1" s="127">
      <c r="A143" s="191" t="n"/>
      <c r="B143" s="191" t="n"/>
      <c r="C143" s="263" t="n"/>
      <c r="D143" s="263" t="n"/>
      <c r="E143" s="263" t="n"/>
      <c r="F143" s="191" t="n"/>
      <c r="G143" s="191" t="n"/>
      <c r="H143" s="191" t="n"/>
      <c r="I143" s="191" t="n"/>
      <c r="J143" s="191" t="n"/>
      <c r="K143" s="191" t="n"/>
      <c r="L143" s="191" t="n"/>
      <c r="M143" s="191" t="n"/>
      <c r="N143" s="191" t="n"/>
      <c r="O143" s="191" t="n"/>
      <c r="P143" s="186" t="n"/>
      <c r="Q143" s="186" t="n"/>
    </row>
    <row r="144" ht="19.5" customHeight="1" s="127">
      <c r="A144" s="191" t="n"/>
      <c r="B144" s="191" t="n"/>
      <c r="C144" s="263" t="n"/>
      <c r="D144" s="263" t="n"/>
      <c r="E144" s="263" t="n"/>
      <c r="F144" s="191" t="n"/>
      <c r="G144" s="191" t="n"/>
      <c r="H144" s="191" t="n"/>
      <c r="I144" s="191" t="n"/>
      <c r="J144" s="191" t="n"/>
      <c r="K144" s="191" t="n"/>
      <c r="L144" s="191" t="n"/>
      <c r="M144" s="191" t="n"/>
      <c r="N144" s="191" t="n"/>
      <c r="O144" s="191" t="n"/>
      <c r="P144" s="186" t="n"/>
      <c r="Q144" s="186" t="n"/>
    </row>
    <row r="145" ht="19.5" customHeight="1" s="127">
      <c r="A145" s="191" t="n"/>
      <c r="B145" s="191" t="n"/>
      <c r="C145" s="263" t="n"/>
      <c r="D145" s="263" t="n"/>
      <c r="E145" s="263" t="n"/>
      <c r="F145" s="191" t="n"/>
      <c r="G145" s="191" t="n"/>
      <c r="H145" s="191" t="n"/>
      <c r="I145" s="191" t="n"/>
      <c r="J145" s="191" t="n"/>
      <c r="K145" s="191" t="n"/>
      <c r="L145" s="191" t="n"/>
      <c r="M145" s="191" t="n"/>
      <c r="N145" s="191" t="n"/>
      <c r="O145" s="191" t="n"/>
      <c r="P145" s="186" t="n"/>
      <c r="Q145" s="186" t="n"/>
    </row>
    <row r="146" ht="19.5" customHeight="1" s="127">
      <c r="A146" s="191" t="n"/>
      <c r="B146" s="191" t="n"/>
      <c r="C146" s="263" t="n"/>
      <c r="D146" s="263" t="n"/>
      <c r="E146" s="263" t="n"/>
      <c r="F146" s="191" t="n"/>
      <c r="G146" s="191" t="n"/>
      <c r="H146" s="191" t="n"/>
      <c r="I146" s="191" t="n"/>
      <c r="J146" s="191" t="n"/>
      <c r="K146" s="191" t="n"/>
      <c r="L146" s="191" t="n"/>
      <c r="M146" s="191" t="n"/>
      <c r="N146" s="191" t="n"/>
      <c r="O146" s="191" t="n"/>
      <c r="P146" s="186" t="n"/>
      <c r="Q146" s="186" t="n"/>
    </row>
    <row r="147" ht="19.5" customHeight="1" s="127">
      <c r="A147" s="191" t="n"/>
      <c r="B147" s="191" t="n"/>
      <c r="C147" s="263" t="n"/>
      <c r="D147" s="263" t="n"/>
      <c r="E147" s="263" t="n"/>
      <c r="F147" s="191" t="n"/>
      <c r="G147" s="191" t="n"/>
      <c r="H147" s="191" t="n"/>
      <c r="I147" s="191" t="n"/>
      <c r="J147" s="191" t="n"/>
      <c r="K147" s="191" t="n"/>
      <c r="L147" s="191" t="n"/>
      <c r="M147" s="191" t="n"/>
      <c r="N147" s="191" t="n"/>
      <c r="O147" s="191" t="n"/>
      <c r="P147" s="186" t="n"/>
      <c r="Q147" s="186" t="n"/>
    </row>
    <row r="148" ht="19.5" customHeight="1" s="127">
      <c r="A148" s="191" t="n"/>
      <c r="B148" s="191" t="n"/>
      <c r="C148" s="263" t="n"/>
      <c r="D148" s="263" t="n"/>
      <c r="E148" s="263" t="n"/>
      <c r="F148" s="191" t="n"/>
      <c r="G148" s="191" t="n"/>
      <c r="H148" s="191" t="n"/>
      <c r="I148" s="191" t="n"/>
      <c r="J148" s="191" t="n"/>
      <c r="K148" s="191" t="n"/>
      <c r="L148" s="191" t="n"/>
      <c r="M148" s="191" t="n"/>
      <c r="N148" s="191" t="n"/>
      <c r="O148" s="191" t="n"/>
      <c r="P148" s="186" t="n"/>
      <c r="Q148" s="186" t="n"/>
    </row>
    <row r="149" ht="19.5" customHeight="1" s="127">
      <c r="A149" s="191" t="n"/>
      <c r="B149" s="191" t="n"/>
      <c r="C149" s="263" t="n"/>
      <c r="D149" s="263" t="n"/>
      <c r="E149" s="263" t="n"/>
      <c r="F149" s="191" t="n"/>
      <c r="G149" s="191" t="n"/>
      <c r="H149" s="191" t="n"/>
      <c r="I149" s="191" t="n"/>
      <c r="J149" s="191" t="n"/>
      <c r="K149" s="191" t="n"/>
      <c r="L149" s="191" t="n"/>
      <c r="M149" s="191" t="n"/>
      <c r="N149" s="191" t="n"/>
      <c r="O149" s="191" t="n"/>
      <c r="P149" s="186" t="n"/>
      <c r="Q149" s="186" t="n"/>
    </row>
    <row r="150" ht="19.5" customHeight="1" s="127">
      <c r="A150" s="191" t="n"/>
      <c r="B150" s="191" t="n"/>
      <c r="C150" s="263" t="n"/>
      <c r="D150" s="263" t="n"/>
      <c r="E150" s="263" t="n"/>
      <c r="F150" s="191" t="n"/>
      <c r="G150" s="191" t="n"/>
      <c r="H150" s="191" t="n"/>
      <c r="I150" s="191" t="n"/>
      <c r="J150" s="191" t="n"/>
      <c r="K150" s="191" t="n"/>
      <c r="L150" s="191" t="n"/>
      <c r="M150" s="191" t="n"/>
      <c r="N150" s="191" t="n"/>
      <c r="O150" s="191" t="n"/>
      <c r="P150" s="186" t="n"/>
      <c r="Q150" s="186" t="n"/>
    </row>
    <row r="151" ht="19.5" customHeight="1" s="127">
      <c r="A151" s="191" t="n"/>
      <c r="B151" s="191" t="n"/>
      <c r="C151" s="263" t="n"/>
      <c r="D151" s="263" t="n"/>
      <c r="E151" s="263" t="n"/>
      <c r="F151" s="191" t="n"/>
      <c r="G151" s="191" t="n"/>
      <c r="H151" s="191" t="n"/>
      <c r="I151" s="191" t="n"/>
      <c r="J151" s="191" t="n"/>
      <c r="K151" s="191" t="n"/>
      <c r="L151" s="191" t="n"/>
      <c r="M151" s="191" t="n"/>
      <c r="N151" s="191" t="n"/>
      <c r="O151" s="191" t="n"/>
      <c r="P151" s="186" t="n"/>
      <c r="Q151" s="186" t="n"/>
    </row>
    <row r="152" ht="19.5" customHeight="1" s="127">
      <c r="A152" s="191" t="n"/>
      <c r="B152" s="191" t="n"/>
      <c r="C152" s="263" t="n"/>
      <c r="D152" s="263" t="n"/>
      <c r="E152" s="263" t="n"/>
      <c r="F152" s="191" t="n"/>
      <c r="G152" s="191" t="n"/>
      <c r="H152" s="191" t="n"/>
      <c r="I152" s="191" t="n"/>
      <c r="J152" s="191" t="n"/>
      <c r="K152" s="191" t="n"/>
      <c r="L152" s="191" t="n"/>
      <c r="M152" s="191" t="n"/>
      <c r="N152" s="191" t="n"/>
      <c r="O152" s="191" t="n"/>
      <c r="P152" s="186" t="n"/>
      <c r="Q152" s="186" t="n"/>
    </row>
    <row r="153" ht="19.5" customHeight="1" s="127">
      <c r="A153" s="191" t="n"/>
      <c r="B153" s="191" t="n"/>
      <c r="C153" s="263" t="n"/>
      <c r="D153" s="263" t="n"/>
      <c r="E153" s="263" t="n"/>
      <c r="F153" s="191" t="n"/>
      <c r="G153" s="191" t="n"/>
      <c r="H153" s="191" t="n"/>
      <c r="I153" s="191" t="n"/>
      <c r="J153" s="191" t="n"/>
      <c r="K153" s="191" t="n"/>
      <c r="L153" s="191" t="n"/>
      <c r="M153" s="191" t="n"/>
      <c r="N153" s="191" t="n"/>
      <c r="O153" s="191" t="n"/>
      <c r="P153" s="186" t="n"/>
      <c r="Q153" s="186" t="n"/>
    </row>
    <row r="154" ht="19.5" customHeight="1" s="127">
      <c r="A154" s="191" t="n"/>
      <c r="B154" s="191" t="n"/>
      <c r="C154" s="263" t="n"/>
      <c r="D154" s="263" t="n"/>
      <c r="E154" s="263" t="n"/>
      <c r="F154" s="191" t="n"/>
      <c r="G154" s="191" t="n"/>
      <c r="H154" s="191" t="n"/>
      <c r="I154" s="191" t="n"/>
      <c r="J154" s="191" t="n"/>
      <c r="K154" s="191" t="n"/>
      <c r="L154" s="191" t="n"/>
      <c r="M154" s="191" t="n"/>
      <c r="N154" s="191" t="n"/>
      <c r="O154" s="191" t="n"/>
      <c r="P154" s="186" t="n"/>
      <c r="Q154" s="186" t="n"/>
    </row>
    <row r="155" ht="19.5" customHeight="1" s="127">
      <c r="A155" s="191" t="n"/>
      <c r="B155" s="191" t="n"/>
      <c r="C155" s="263" t="n"/>
      <c r="D155" s="263" t="n"/>
      <c r="E155" s="263" t="n"/>
      <c r="F155" s="191" t="n"/>
      <c r="G155" s="191" t="n"/>
      <c r="H155" s="191" t="n"/>
      <c r="I155" s="191" t="n"/>
      <c r="J155" s="191" t="n"/>
      <c r="K155" s="191" t="n"/>
      <c r="L155" s="191" t="n"/>
      <c r="M155" s="191" t="n"/>
      <c r="N155" s="191" t="n"/>
      <c r="O155" s="191" t="n"/>
      <c r="P155" s="186" t="n"/>
      <c r="Q155" s="186" t="n"/>
    </row>
    <row r="156" ht="19.5" customHeight="1" s="127">
      <c r="A156" s="191" t="n"/>
      <c r="B156" s="191" t="n"/>
      <c r="C156" s="263" t="n"/>
      <c r="D156" s="263" t="n"/>
      <c r="E156" s="263" t="n"/>
      <c r="F156" s="191" t="n"/>
      <c r="G156" s="191" t="n"/>
      <c r="H156" s="191" t="n"/>
      <c r="I156" s="191" t="n"/>
      <c r="J156" s="191" t="n"/>
      <c r="K156" s="191" t="n"/>
      <c r="L156" s="191" t="n"/>
      <c r="M156" s="191" t="n"/>
      <c r="N156" s="191" t="n"/>
      <c r="O156" s="191" t="n"/>
      <c r="P156" s="186" t="n"/>
      <c r="Q156" s="186" t="n"/>
    </row>
    <row r="157" ht="19.5" customHeight="1" s="127">
      <c r="A157" s="191" t="n"/>
      <c r="B157" s="191" t="n"/>
      <c r="C157" s="263" t="n"/>
      <c r="D157" s="263" t="n"/>
      <c r="E157" s="263" t="n"/>
      <c r="F157" s="191" t="n"/>
      <c r="G157" s="191" t="n"/>
      <c r="H157" s="191" t="n"/>
      <c r="I157" s="191" t="n"/>
      <c r="J157" s="191" t="n"/>
      <c r="K157" s="191" t="n"/>
      <c r="L157" s="191" t="n"/>
      <c r="M157" s="191" t="n"/>
      <c r="N157" s="191" t="n"/>
      <c r="O157" s="191" t="n"/>
      <c r="P157" s="186" t="n"/>
      <c r="Q157" s="186" t="n"/>
    </row>
    <row r="158" ht="19.5" customHeight="1" s="127">
      <c r="A158" s="191" t="n"/>
      <c r="B158" s="191" t="n"/>
      <c r="C158" s="263" t="n"/>
      <c r="D158" s="263" t="n"/>
      <c r="E158" s="263" t="n"/>
      <c r="F158" s="191" t="n"/>
      <c r="G158" s="191" t="n"/>
      <c r="H158" s="191" t="n"/>
      <c r="I158" s="191" t="n"/>
      <c r="J158" s="191" t="n"/>
      <c r="K158" s="191" t="n"/>
      <c r="L158" s="191" t="n"/>
      <c r="M158" s="191" t="n"/>
      <c r="N158" s="191" t="n"/>
      <c r="O158" s="191" t="n"/>
      <c r="P158" s="186" t="n"/>
      <c r="Q158" s="186" t="n"/>
    </row>
    <row r="159" ht="19.5" customHeight="1" s="127">
      <c r="A159" s="191" t="n"/>
      <c r="B159" s="191" t="n"/>
      <c r="C159" s="263" t="n"/>
      <c r="D159" s="263" t="n"/>
      <c r="E159" s="263" t="n"/>
      <c r="F159" s="191" t="n"/>
      <c r="G159" s="191" t="n"/>
      <c r="H159" s="191" t="n"/>
      <c r="I159" s="191" t="n"/>
      <c r="J159" s="191" t="n"/>
      <c r="K159" s="191" t="n"/>
      <c r="L159" s="191" t="n"/>
      <c r="M159" s="191" t="n"/>
      <c r="N159" s="191" t="n"/>
      <c r="O159" s="191" t="n"/>
      <c r="P159" s="186" t="n"/>
      <c r="Q159" s="186" t="n"/>
    </row>
    <row r="160" ht="19.5" customHeight="1" s="127">
      <c r="A160" s="191" t="n"/>
      <c r="B160" s="191" t="n"/>
      <c r="C160" s="263" t="n"/>
      <c r="D160" s="263" t="n"/>
      <c r="E160" s="263" t="n"/>
      <c r="F160" s="191" t="n"/>
      <c r="G160" s="191" t="n"/>
      <c r="H160" s="191" t="n"/>
      <c r="I160" s="191" t="n"/>
      <c r="J160" s="191" t="n"/>
      <c r="K160" s="191" t="n"/>
      <c r="L160" s="191" t="n"/>
      <c r="M160" s="191" t="n"/>
      <c r="N160" s="191" t="n"/>
      <c r="O160" s="191" t="n"/>
      <c r="P160" s="186" t="n"/>
      <c r="Q160" s="186" t="n"/>
    </row>
    <row r="161" ht="19.5" customHeight="1" s="127">
      <c r="A161" s="191" t="n"/>
      <c r="B161" s="191" t="n"/>
      <c r="C161" s="263" t="n"/>
      <c r="D161" s="263" t="n"/>
      <c r="E161" s="263" t="n"/>
      <c r="F161" s="191" t="n"/>
      <c r="G161" s="191" t="n"/>
      <c r="H161" s="191" t="n"/>
      <c r="I161" s="191" t="n"/>
      <c r="J161" s="191" t="n"/>
      <c r="K161" s="191" t="n"/>
      <c r="L161" s="191" t="n"/>
      <c r="M161" s="191" t="n"/>
      <c r="N161" s="191" t="n"/>
      <c r="O161" s="191" t="n"/>
      <c r="P161" s="186" t="n"/>
      <c r="Q161" s="186" t="n"/>
    </row>
    <row r="162" ht="19.5" customHeight="1" s="127">
      <c r="A162" s="191" t="n"/>
      <c r="B162" s="191" t="n"/>
      <c r="C162" s="263" t="n"/>
      <c r="D162" s="263" t="n"/>
      <c r="E162" s="263" t="n"/>
      <c r="F162" s="191" t="n"/>
      <c r="G162" s="191" t="n"/>
      <c r="H162" s="191" t="n"/>
      <c r="I162" s="191" t="n"/>
      <c r="J162" s="191" t="n"/>
      <c r="K162" s="191" t="n"/>
      <c r="L162" s="191" t="n"/>
      <c r="M162" s="191" t="n"/>
      <c r="N162" s="191" t="n"/>
      <c r="O162" s="191" t="n"/>
      <c r="P162" s="186" t="n"/>
      <c r="Q162" s="186" t="n"/>
    </row>
    <row r="163" ht="19.5" customHeight="1" s="127">
      <c r="A163" s="191" t="n"/>
      <c r="B163" s="191" t="n"/>
      <c r="C163" s="263" t="n"/>
      <c r="D163" s="263" t="n"/>
      <c r="E163" s="263" t="n"/>
      <c r="F163" s="191" t="n"/>
      <c r="G163" s="191" t="n"/>
      <c r="H163" s="191" t="n"/>
      <c r="I163" s="191" t="n"/>
      <c r="J163" s="191" t="n"/>
      <c r="K163" s="191" t="n"/>
      <c r="L163" s="191" t="n"/>
      <c r="M163" s="191" t="n"/>
      <c r="N163" s="191" t="n"/>
      <c r="O163" s="191" t="n"/>
      <c r="P163" s="186" t="n"/>
      <c r="Q163" s="186" t="n"/>
    </row>
    <row r="164" ht="19.5" customHeight="1" s="127">
      <c r="A164" s="191" t="n"/>
      <c r="B164" s="191" t="n"/>
      <c r="C164" s="263" t="n"/>
      <c r="D164" s="263" t="n"/>
      <c r="E164" s="263" t="n"/>
      <c r="F164" s="191" t="n"/>
      <c r="G164" s="191" t="n"/>
      <c r="H164" s="191" t="n"/>
      <c r="I164" s="191" t="n"/>
      <c r="J164" s="191" t="n"/>
      <c r="K164" s="191" t="n"/>
      <c r="L164" s="191" t="n"/>
      <c r="M164" s="191" t="n"/>
      <c r="N164" s="191" t="n"/>
      <c r="O164" s="191" t="n"/>
      <c r="P164" s="186" t="n"/>
      <c r="Q164" s="186" t="n"/>
    </row>
    <row r="165" ht="19.5" customHeight="1" s="127">
      <c r="A165" s="191" t="n"/>
      <c r="B165" s="191" t="n"/>
      <c r="C165" s="263" t="n"/>
      <c r="D165" s="263" t="n"/>
      <c r="E165" s="263" t="n"/>
      <c r="F165" s="191" t="n"/>
      <c r="G165" s="191" t="n"/>
      <c r="H165" s="191" t="n"/>
      <c r="I165" s="191" t="n"/>
      <c r="J165" s="191" t="n"/>
      <c r="K165" s="191" t="n"/>
      <c r="L165" s="191" t="n"/>
      <c r="M165" s="191" t="n"/>
      <c r="N165" s="191" t="n"/>
      <c r="O165" s="191" t="n"/>
      <c r="P165" s="186" t="n"/>
      <c r="Q165" s="186" t="n"/>
    </row>
    <row r="166" ht="19.5" customHeight="1" s="127">
      <c r="A166" s="191" t="n"/>
      <c r="B166" s="191" t="n"/>
      <c r="C166" s="263" t="n"/>
      <c r="D166" s="263" t="n"/>
      <c r="E166" s="263" t="n"/>
      <c r="F166" s="191" t="n"/>
      <c r="G166" s="191" t="n"/>
      <c r="H166" s="191" t="n"/>
      <c r="I166" s="191" t="n"/>
      <c r="J166" s="191" t="n"/>
      <c r="K166" s="191" t="n"/>
      <c r="L166" s="191" t="n"/>
      <c r="M166" s="191" t="n"/>
      <c r="N166" s="191" t="n"/>
      <c r="O166" s="191" t="n"/>
      <c r="P166" s="186" t="n"/>
      <c r="Q166" s="186" t="n"/>
    </row>
    <row r="167" ht="19.5" customHeight="1" s="127">
      <c r="A167" s="191" t="n"/>
      <c r="B167" s="191" t="n"/>
      <c r="C167" s="263" t="n"/>
      <c r="D167" s="263" t="n"/>
      <c r="E167" s="263" t="n"/>
      <c r="F167" s="191" t="n"/>
      <c r="G167" s="191" t="n"/>
      <c r="H167" s="191" t="n"/>
      <c r="I167" s="191" t="n"/>
      <c r="J167" s="191" t="n"/>
      <c r="K167" s="191" t="n"/>
      <c r="L167" s="191" t="n"/>
      <c r="M167" s="191" t="n"/>
      <c r="N167" s="191" t="n"/>
      <c r="O167" s="191" t="n"/>
      <c r="P167" s="186" t="n"/>
      <c r="Q167" s="186" t="n"/>
    </row>
    <row r="168" ht="19.5" customHeight="1" s="127">
      <c r="A168" s="191" t="n"/>
      <c r="B168" s="191" t="n"/>
      <c r="C168" s="263" t="n"/>
      <c r="D168" s="263" t="n"/>
      <c r="E168" s="263" t="n"/>
      <c r="F168" s="191" t="n"/>
      <c r="G168" s="191" t="n"/>
      <c r="H168" s="191" t="n"/>
      <c r="I168" s="191" t="n"/>
      <c r="J168" s="191" t="n"/>
      <c r="K168" s="191" t="n"/>
      <c r="L168" s="191" t="n"/>
      <c r="M168" s="191" t="n"/>
      <c r="N168" s="191" t="n"/>
      <c r="O168" s="191" t="n"/>
      <c r="P168" s="186" t="n"/>
      <c r="Q168" s="186" t="n"/>
    </row>
    <row r="169" ht="19.5" customHeight="1" s="127">
      <c r="A169" s="191" t="n"/>
      <c r="B169" s="191" t="n"/>
      <c r="C169" s="263" t="n"/>
      <c r="D169" s="263" t="n"/>
      <c r="E169" s="263" t="n"/>
      <c r="F169" s="191" t="n"/>
      <c r="G169" s="191" t="n"/>
      <c r="H169" s="191" t="n"/>
      <c r="I169" s="191" t="n"/>
      <c r="J169" s="191" t="n"/>
      <c r="K169" s="191" t="n"/>
      <c r="L169" s="191" t="n"/>
      <c r="M169" s="191" t="n"/>
      <c r="N169" s="191" t="n"/>
      <c r="O169" s="191" t="n"/>
      <c r="P169" s="186" t="n"/>
      <c r="Q169" s="186" t="n"/>
    </row>
    <row r="170" ht="19.5" customHeight="1" s="127">
      <c r="A170" s="191" t="n"/>
      <c r="B170" s="191" t="n"/>
      <c r="C170" s="263" t="n"/>
      <c r="D170" s="263" t="n"/>
      <c r="E170" s="263" t="n"/>
      <c r="F170" s="191" t="n"/>
      <c r="G170" s="191" t="n"/>
      <c r="H170" s="191" t="n"/>
      <c r="I170" s="191" t="n"/>
      <c r="J170" s="191" t="n"/>
      <c r="K170" s="191" t="n"/>
      <c r="L170" s="191" t="n"/>
      <c r="M170" s="191" t="n"/>
      <c r="N170" s="191" t="n"/>
      <c r="O170" s="191" t="n"/>
      <c r="P170" s="186" t="n"/>
      <c r="Q170" s="186" t="n"/>
    </row>
    <row r="171" ht="19.5" customHeight="1" s="127">
      <c r="A171" s="191" t="n"/>
      <c r="B171" s="191" t="n"/>
      <c r="C171" s="263" t="n"/>
      <c r="D171" s="263" t="n"/>
      <c r="E171" s="263" t="n"/>
      <c r="F171" s="191" t="n"/>
      <c r="G171" s="191" t="n"/>
      <c r="H171" s="191" t="n"/>
      <c r="I171" s="191" t="n"/>
      <c r="J171" s="191" t="n"/>
      <c r="K171" s="191" t="n"/>
      <c r="L171" s="191" t="n"/>
      <c r="M171" s="191" t="n"/>
      <c r="N171" s="191" t="n"/>
      <c r="O171" s="191" t="n"/>
      <c r="P171" s="186" t="n"/>
      <c r="Q171" s="186" t="n"/>
    </row>
    <row r="172" ht="19.5" customHeight="1" s="127">
      <c r="A172" s="191" t="n"/>
      <c r="B172" s="191" t="n"/>
      <c r="C172" s="263" t="n"/>
      <c r="D172" s="263" t="n"/>
      <c r="E172" s="263" t="n"/>
      <c r="F172" s="191" t="n"/>
      <c r="G172" s="191" t="n"/>
      <c r="H172" s="191" t="n"/>
      <c r="I172" s="191" t="n"/>
      <c r="J172" s="191" t="n"/>
      <c r="K172" s="191" t="n"/>
      <c r="L172" s="191" t="n"/>
      <c r="M172" s="191" t="n"/>
      <c r="N172" s="191" t="n"/>
      <c r="O172" s="191" t="n"/>
      <c r="P172" s="186" t="n"/>
      <c r="Q172" s="186" t="n"/>
    </row>
    <row r="173" ht="19.5" customHeight="1" s="127">
      <c r="A173" s="191" t="n"/>
      <c r="B173" s="191" t="n"/>
      <c r="C173" s="263" t="n"/>
      <c r="D173" s="263" t="n"/>
      <c r="E173" s="263" t="n"/>
      <c r="F173" s="191" t="n"/>
      <c r="G173" s="191" t="n"/>
      <c r="H173" s="191" t="n"/>
      <c r="I173" s="191" t="n"/>
      <c r="J173" s="191" t="n"/>
      <c r="K173" s="191" t="n"/>
      <c r="L173" s="191" t="n"/>
      <c r="M173" s="191" t="n"/>
      <c r="N173" s="191" t="n"/>
      <c r="O173" s="191" t="n"/>
      <c r="P173" s="186" t="n"/>
      <c r="Q173" s="186" t="n"/>
    </row>
    <row r="174" ht="19.5" customHeight="1" s="127">
      <c r="A174" s="191" t="n"/>
      <c r="B174" s="191" t="n"/>
      <c r="C174" s="263" t="n"/>
      <c r="D174" s="263" t="n"/>
      <c r="E174" s="263" t="n"/>
      <c r="F174" s="191" t="n"/>
      <c r="G174" s="191" t="n"/>
      <c r="H174" s="191" t="n"/>
      <c r="I174" s="191" t="n"/>
      <c r="J174" s="191" t="n"/>
      <c r="K174" s="191" t="n"/>
      <c r="L174" s="191" t="n"/>
      <c r="M174" s="191" t="n"/>
      <c r="N174" s="191" t="n"/>
      <c r="O174" s="191" t="n"/>
      <c r="P174" s="186" t="n"/>
      <c r="Q174" s="186" t="n"/>
    </row>
    <row r="175" ht="19.5" customHeight="1" s="127">
      <c r="A175" s="191" t="n"/>
      <c r="B175" s="191" t="n"/>
      <c r="C175" s="263" t="n"/>
      <c r="D175" s="263" t="n"/>
      <c r="E175" s="263" t="n"/>
      <c r="F175" s="191" t="n"/>
      <c r="G175" s="191" t="n"/>
      <c r="H175" s="191" t="n"/>
      <c r="I175" s="191" t="n"/>
      <c r="J175" s="191" t="n"/>
      <c r="K175" s="191" t="n"/>
      <c r="L175" s="191" t="n"/>
      <c r="M175" s="191" t="n"/>
      <c r="N175" s="191" t="n"/>
      <c r="O175" s="191" t="n"/>
      <c r="P175" s="186" t="n"/>
      <c r="Q175" s="186" t="n"/>
    </row>
    <row r="176" ht="19.5" customHeight="1" s="127">
      <c r="A176" s="191" t="n"/>
      <c r="B176" s="191" t="n"/>
      <c r="C176" s="263" t="n"/>
      <c r="D176" s="263" t="n"/>
      <c r="E176" s="263" t="n"/>
      <c r="F176" s="191" t="n"/>
      <c r="G176" s="191" t="n"/>
      <c r="H176" s="191" t="n"/>
      <c r="I176" s="191" t="n"/>
      <c r="J176" s="191" t="n"/>
      <c r="K176" s="191" t="n"/>
      <c r="L176" s="191" t="n"/>
      <c r="M176" s="191" t="n"/>
      <c r="N176" s="191" t="n"/>
      <c r="O176" s="191" t="n"/>
      <c r="P176" s="186" t="n"/>
      <c r="Q176" s="186" t="n"/>
    </row>
    <row r="177" ht="19.5" customHeight="1" s="127">
      <c r="A177" s="191" t="n"/>
      <c r="B177" s="191" t="n"/>
      <c r="C177" s="263" t="n"/>
      <c r="D177" s="263" t="n"/>
      <c r="E177" s="263" t="n"/>
      <c r="F177" s="191" t="n"/>
      <c r="G177" s="191" t="n"/>
      <c r="H177" s="191" t="n"/>
      <c r="I177" s="191" t="n"/>
      <c r="J177" s="191" t="n"/>
      <c r="K177" s="191" t="n"/>
      <c r="L177" s="191" t="n"/>
      <c r="M177" s="191" t="n"/>
      <c r="N177" s="191" t="n"/>
      <c r="O177" s="191" t="n"/>
      <c r="P177" s="186" t="n"/>
      <c r="Q177" s="186" t="n"/>
    </row>
    <row r="178" ht="19.5" customHeight="1" s="127">
      <c r="A178" s="191" t="n"/>
      <c r="B178" s="191" t="n"/>
      <c r="C178" s="263" t="n"/>
      <c r="D178" s="263" t="n"/>
      <c r="E178" s="263" t="n"/>
      <c r="F178" s="191" t="n"/>
      <c r="G178" s="191" t="n"/>
      <c r="H178" s="191" t="n"/>
      <c r="I178" s="191" t="n"/>
      <c r="J178" s="191" t="n"/>
      <c r="K178" s="191" t="n"/>
      <c r="L178" s="191" t="n"/>
      <c r="M178" s="191" t="n"/>
      <c r="N178" s="191" t="n"/>
      <c r="O178" s="191" t="n"/>
      <c r="P178" s="186" t="n"/>
      <c r="Q178" s="186" t="n"/>
    </row>
    <row r="179" ht="19.5" customHeight="1" s="127">
      <c r="A179" s="191" t="n"/>
      <c r="B179" s="191" t="n"/>
      <c r="C179" s="263" t="n"/>
      <c r="D179" s="263" t="n"/>
      <c r="E179" s="263" t="n"/>
      <c r="F179" s="191" t="n"/>
      <c r="G179" s="191" t="n"/>
      <c r="H179" s="191" t="n"/>
      <c r="I179" s="191" t="n"/>
      <c r="J179" s="191" t="n"/>
      <c r="K179" s="191" t="n"/>
      <c r="L179" s="191" t="n"/>
      <c r="M179" s="191" t="n"/>
      <c r="N179" s="191" t="n"/>
      <c r="O179" s="191" t="n"/>
      <c r="P179" s="186" t="n"/>
      <c r="Q179" s="186" t="n"/>
    </row>
    <row r="180" ht="19.5" customHeight="1" s="127">
      <c r="A180" s="191" t="n"/>
      <c r="B180" s="191" t="n"/>
      <c r="C180" s="263" t="n"/>
      <c r="D180" s="263" t="n"/>
      <c r="E180" s="263" t="n"/>
      <c r="F180" s="191" t="n"/>
      <c r="G180" s="191" t="n"/>
      <c r="H180" s="191" t="n"/>
      <c r="I180" s="191" t="n"/>
      <c r="J180" s="191" t="n"/>
      <c r="K180" s="191" t="n"/>
      <c r="L180" s="191" t="n"/>
      <c r="M180" s="191" t="n"/>
      <c r="N180" s="191" t="n"/>
      <c r="O180" s="191" t="n"/>
      <c r="P180" s="186" t="n"/>
      <c r="Q180" s="186" t="n"/>
    </row>
    <row r="181" ht="19.5" customHeight="1" s="127">
      <c r="A181" s="191" t="n"/>
      <c r="B181" s="191" t="n"/>
      <c r="C181" s="263" t="n"/>
      <c r="D181" s="263" t="n"/>
      <c r="E181" s="263" t="n"/>
      <c r="F181" s="191" t="n"/>
      <c r="G181" s="191" t="n"/>
      <c r="H181" s="191" t="n"/>
      <c r="I181" s="191" t="n"/>
      <c r="J181" s="191" t="n"/>
      <c r="K181" s="191" t="n"/>
      <c r="L181" s="191" t="n"/>
      <c r="M181" s="191" t="n"/>
      <c r="N181" s="191" t="n"/>
      <c r="O181" s="191" t="n"/>
      <c r="P181" s="186" t="n"/>
      <c r="Q181" s="186" t="n"/>
    </row>
    <row r="182" ht="19.5" customHeight="1" s="127">
      <c r="A182" s="191" t="n"/>
      <c r="B182" s="191" t="n"/>
      <c r="C182" s="263" t="n"/>
      <c r="D182" s="263" t="n"/>
      <c r="E182" s="263" t="n"/>
      <c r="F182" s="191" t="n"/>
      <c r="G182" s="191" t="n"/>
      <c r="H182" s="191" t="n"/>
      <c r="I182" s="191" t="n"/>
      <c r="J182" s="191" t="n"/>
      <c r="K182" s="191" t="n"/>
      <c r="L182" s="191" t="n"/>
      <c r="M182" s="191" t="n"/>
      <c r="N182" s="191" t="n"/>
      <c r="O182" s="191" t="n"/>
      <c r="P182" s="186" t="n"/>
      <c r="Q182" s="186" t="n"/>
    </row>
    <row r="183" ht="19.5" customHeight="1" s="127">
      <c r="A183" s="191" t="n"/>
      <c r="B183" s="191" t="n"/>
      <c r="C183" s="263" t="n"/>
      <c r="D183" s="263" t="n"/>
      <c r="E183" s="263" t="n"/>
      <c r="F183" s="191" t="n"/>
      <c r="G183" s="191" t="n"/>
      <c r="H183" s="191" t="n"/>
      <c r="I183" s="191" t="n"/>
      <c r="J183" s="191" t="n"/>
      <c r="K183" s="191" t="n"/>
      <c r="L183" s="191" t="n"/>
      <c r="M183" s="191" t="n"/>
      <c r="N183" s="191" t="n"/>
      <c r="O183" s="191" t="n"/>
      <c r="P183" s="186" t="n"/>
      <c r="Q183" s="186" t="n"/>
    </row>
    <row r="184" ht="19.5" customHeight="1" s="127">
      <c r="A184" s="191" t="n"/>
      <c r="B184" s="191" t="n"/>
      <c r="C184" s="263" t="n"/>
      <c r="D184" s="263" t="n"/>
      <c r="E184" s="263" t="n"/>
      <c r="F184" s="191" t="n"/>
      <c r="G184" s="191" t="n"/>
      <c r="H184" s="191" t="n"/>
      <c r="I184" s="191" t="n"/>
      <c r="J184" s="191" t="n"/>
      <c r="K184" s="191" t="n"/>
      <c r="L184" s="191" t="n"/>
      <c r="M184" s="191" t="n"/>
      <c r="N184" s="191" t="n"/>
      <c r="O184" s="191" t="n"/>
      <c r="P184" s="186" t="n"/>
      <c r="Q184" s="186" t="n"/>
    </row>
    <row r="185" ht="19.5" customHeight="1" s="127">
      <c r="A185" s="191" t="n"/>
      <c r="B185" s="191" t="n"/>
      <c r="C185" s="263" t="n"/>
      <c r="D185" s="263" t="n"/>
      <c r="E185" s="263" t="n"/>
      <c r="F185" s="191" t="n"/>
      <c r="G185" s="191" t="n"/>
      <c r="H185" s="191" t="n"/>
      <c r="I185" s="191" t="n"/>
      <c r="J185" s="191" t="n"/>
      <c r="K185" s="191" t="n"/>
      <c r="L185" s="191" t="n"/>
      <c r="M185" s="191" t="n"/>
      <c r="N185" s="191" t="n"/>
      <c r="O185" s="191" t="n"/>
      <c r="P185" s="186" t="n"/>
      <c r="Q185" s="186" t="n"/>
    </row>
    <row r="186" ht="19.5" customHeight="1" s="127">
      <c r="A186" s="191" t="n"/>
      <c r="B186" s="191" t="n"/>
      <c r="C186" s="263" t="n"/>
      <c r="D186" s="263" t="n"/>
      <c r="E186" s="263" t="n"/>
      <c r="F186" s="191" t="n"/>
      <c r="G186" s="191" t="n"/>
      <c r="H186" s="191" t="n"/>
      <c r="I186" s="191" t="n"/>
      <c r="J186" s="191" t="n"/>
      <c r="K186" s="191" t="n"/>
      <c r="L186" s="191" t="n"/>
      <c r="M186" s="191" t="n"/>
      <c r="N186" s="191" t="n"/>
      <c r="O186" s="191" t="n"/>
      <c r="P186" s="186" t="n"/>
      <c r="Q186" s="186" t="n"/>
    </row>
    <row r="187" ht="19.5" customHeight="1" s="127">
      <c r="A187" s="191" t="n"/>
      <c r="B187" s="191" t="n"/>
      <c r="C187" s="263" t="n"/>
      <c r="D187" s="263" t="n"/>
      <c r="E187" s="263" t="n"/>
      <c r="F187" s="191" t="n"/>
      <c r="G187" s="191" t="n"/>
      <c r="H187" s="191" t="n"/>
      <c r="I187" s="191" t="n"/>
      <c r="J187" s="191" t="n"/>
      <c r="K187" s="191" t="n"/>
      <c r="L187" s="191" t="n"/>
      <c r="M187" s="191" t="n"/>
      <c r="N187" s="191" t="n"/>
      <c r="O187" s="191" t="n"/>
      <c r="P187" s="186" t="n"/>
      <c r="Q187" s="186" t="n"/>
    </row>
    <row r="188" ht="19.5" customHeight="1" s="127">
      <c r="A188" s="191" t="n"/>
      <c r="B188" s="191" t="n"/>
      <c r="C188" s="263" t="n"/>
      <c r="D188" s="263" t="n"/>
      <c r="E188" s="263" t="n"/>
      <c r="F188" s="191" t="n"/>
      <c r="G188" s="191" t="n"/>
      <c r="H188" s="191" t="n"/>
      <c r="I188" s="191" t="n"/>
      <c r="J188" s="191" t="n"/>
      <c r="K188" s="191" t="n"/>
      <c r="L188" s="191" t="n"/>
      <c r="M188" s="191" t="n"/>
      <c r="N188" s="191" t="n"/>
      <c r="O188" s="191" t="n"/>
      <c r="P188" s="186" t="n"/>
      <c r="Q188" s="186" t="n"/>
    </row>
    <row r="189" ht="19.5" customHeight="1" s="127">
      <c r="A189" s="191" t="n"/>
      <c r="B189" s="191" t="n"/>
      <c r="C189" s="263" t="n"/>
      <c r="D189" s="263" t="n"/>
      <c r="E189" s="263" t="n"/>
      <c r="F189" s="191" t="n"/>
      <c r="G189" s="191" t="n"/>
      <c r="H189" s="191" t="n"/>
      <c r="I189" s="191" t="n"/>
      <c r="J189" s="191" t="n"/>
      <c r="K189" s="191" t="n"/>
      <c r="L189" s="191" t="n"/>
      <c r="M189" s="191" t="n"/>
      <c r="N189" s="191" t="n"/>
      <c r="O189" s="191" t="n"/>
      <c r="P189" s="186" t="n"/>
      <c r="Q189" s="186" t="n"/>
    </row>
    <row r="190" ht="19.5" customHeight="1" s="127">
      <c r="A190" s="191" t="n"/>
      <c r="B190" s="191" t="n"/>
      <c r="C190" s="263" t="n"/>
      <c r="D190" s="263" t="n"/>
      <c r="E190" s="263" t="n"/>
      <c r="F190" s="191" t="n"/>
      <c r="G190" s="191" t="n"/>
      <c r="H190" s="191" t="n"/>
      <c r="I190" s="191" t="n"/>
      <c r="J190" s="191" t="n"/>
      <c r="K190" s="191" t="n"/>
      <c r="L190" s="191" t="n"/>
      <c r="M190" s="191" t="n"/>
      <c r="N190" s="191" t="n"/>
      <c r="O190" s="191" t="n"/>
      <c r="P190" s="186" t="n"/>
      <c r="Q190" s="186" t="n"/>
    </row>
    <row r="191" ht="19.5" customHeight="1" s="127">
      <c r="A191" s="191" t="n"/>
      <c r="B191" s="191" t="n"/>
      <c r="C191" s="263" t="n"/>
      <c r="D191" s="263" t="n"/>
      <c r="E191" s="263" t="n"/>
      <c r="F191" s="191" t="n"/>
      <c r="G191" s="191" t="n"/>
      <c r="H191" s="191" t="n"/>
      <c r="I191" s="191" t="n"/>
      <c r="J191" s="191" t="n"/>
      <c r="K191" s="191" t="n"/>
      <c r="L191" s="191" t="n"/>
      <c r="M191" s="191" t="n"/>
      <c r="N191" s="191" t="n"/>
      <c r="O191" s="191" t="n"/>
      <c r="P191" s="186" t="n"/>
      <c r="Q191" s="186" t="n"/>
    </row>
    <row r="192" ht="19.5" customHeight="1" s="127">
      <c r="A192" s="191" t="n"/>
      <c r="B192" s="191" t="n"/>
      <c r="C192" s="263" t="n"/>
      <c r="D192" s="263" t="n"/>
      <c r="E192" s="263" t="n"/>
      <c r="F192" s="191" t="n"/>
      <c r="G192" s="191" t="n"/>
      <c r="H192" s="191" t="n"/>
      <c r="I192" s="191" t="n"/>
      <c r="J192" s="191" t="n"/>
      <c r="K192" s="191" t="n"/>
      <c r="L192" s="191" t="n"/>
      <c r="M192" s="191" t="n"/>
      <c r="N192" s="191" t="n"/>
      <c r="O192" s="191" t="n"/>
      <c r="P192" s="186" t="n"/>
      <c r="Q192" s="186" t="n"/>
    </row>
    <row r="193" ht="19.5" customHeight="1" s="127">
      <c r="A193" s="191" t="n"/>
      <c r="B193" s="191" t="n"/>
      <c r="C193" s="263" t="n"/>
      <c r="D193" s="263" t="n"/>
      <c r="E193" s="263" t="n"/>
      <c r="F193" s="191" t="n"/>
      <c r="G193" s="191" t="n"/>
      <c r="H193" s="191" t="n"/>
      <c r="I193" s="191" t="n"/>
      <c r="J193" s="191" t="n"/>
      <c r="K193" s="191" t="n"/>
      <c r="L193" s="191" t="n"/>
      <c r="M193" s="191" t="n"/>
      <c r="N193" s="191" t="n"/>
      <c r="O193" s="191" t="n"/>
      <c r="P193" s="186" t="n"/>
      <c r="Q193" s="186" t="n"/>
    </row>
    <row r="194" ht="19.5" customHeight="1" s="127">
      <c r="A194" s="191" t="n"/>
      <c r="B194" s="191" t="n"/>
      <c r="C194" s="263" t="n"/>
      <c r="D194" s="263" t="n"/>
      <c r="E194" s="263" t="n"/>
      <c r="F194" s="191" t="n"/>
      <c r="G194" s="191" t="n"/>
      <c r="H194" s="191" t="n"/>
      <c r="I194" s="191" t="n"/>
      <c r="J194" s="191" t="n"/>
      <c r="K194" s="191" t="n"/>
      <c r="L194" s="191" t="n"/>
      <c r="M194" s="191" t="n"/>
      <c r="N194" s="191" t="n"/>
      <c r="O194" s="191" t="n"/>
      <c r="P194" s="186" t="n"/>
      <c r="Q194" s="186" t="n"/>
    </row>
    <row r="195" ht="19.5" customHeight="1" s="127">
      <c r="A195" s="191" t="n"/>
      <c r="B195" s="191" t="n"/>
      <c r="C195" s="263" t="n"/>
      <c r="D195" s="263" t="n"/>
      <c r="E195" s="263" t="n"/>
      <c r="F195" s="191" t="n"/>
      <c r="G195" s="191" t="n"/>
      <c r="H195" s="191" t="n"/>
      <c r="I195" s="191" t="n"/>
      <c r="J195" s="191" t="n"/>
      <c r="K195" s="191" t="n"/>
      <c r="L195" s="191" t="n"/>
      <c r="M195" s="191" t="n"/>
      <c r="N195" s="191" t="n"/>
      <c r="O195" s="191" t="n"/>
      <c r="P195" s="186" t="n"/>
      <c r="Q195" s="186" t="n"/>
    </row>
    <row r="196" ht="19.5" customHeight="1" s="127">
      <c r="A196" s="191" t="n"/>
      <c r="B196" s="191" t="n"/>
      <c r="C196" s="263" t="n"/>
      <c r="D196" s="263" t="n"/>
      <c r="E196" s="263" t="n"/>
      <c r="F196" s="191" t="n"/>
      <c r="G196" s="191" t="n"/>
      <c r="H196" s="191" t="n"/>
      <c r="I196" s="191" t="n"/>
      <c r="J196" s="191" t="n"/>
      <c r="K196" s="191" t="n"/>
      <c r="L196" s="191" t="n"/>
      <c r="M196" s="191" t="n"/>
      <c r="N196" s="191" t="n"/>
      <c r="O196" s="191" t="n"/>
      <c r="P196" s="186" t="n"/>
      <c r="Q196" s="186" t="n"/>
    </row>
    <row r="197" ht="19.5" customHeight="1" s="127">
      <c r="A197" s="191" t="n"/>
      <c r="B197" s="191" t="n"/>
      <c r="C197" s="263" t="n"/>
      <c r="D197" s="263" t="n"/>
      <c r="E197" s="263" t="n"/>
      <c r="F197" s="191" t="n"/>
      <c r="G197" s="191" t="n"/>
      <c r="H197" s="191" t="n"/>
      <c r="I197" s="191" t="n"/>
      <c r="J197" s="191" t="n"/>
      <c r="K197" s="191" t="n"/>
      <c r="L197" s="191" t="n"/>
      <c r="M197" s="191" t="n"/>
      <c r="N197" s="191" t="n"/>
      <c r="O197" s="191" t="n"/>
      <c r="P197" s="186" t="n"/>
      <c r="Q197" s="186" t="n"/>
    </row>
    <row r="198" ht="19.5" customHeight="1" s="127">
      <c r="A198" s="191" t="n"/>
      <c r="B198" s="191" t="n"/>
      <c r="C198" s="263" t="n"/>
      <c r="D198" s="263" t="n"/>
      <c r="E198" s="263" t="n"/>
      <c r="F198" s="191" t="n"/>
      <c r="G198" s="191" t="n"/>
      <c r="H198" s="191" t="n"/>
      <c r="I198" s="191" t="n"/>
      <c r="J198" s="191" t="n"/>
      <c r="K198" s="191" t="n"/>
      <c r="L198" s="191" t="n"/>
      <c r="M198" s="191" t="n"/>
      <c r="N198" s="191" t="n"/>
      <c r="O198" s="191" t="n"/>
      <c r="P198" s="186" t="n"/>
      <c r="Q198" s="186" t="n"/>
    </row>
    <row r="199" ht="19.5" customHeight="1" s="127">
      <c r="A199" s="191" t="n"/>
      <c r="B199" s="191" t="n"/>
      <c r="C199" s="263" t="n"/>
      <c r="D199" s="263" t="n"/>
      <c r="E199" s="263" t="n"/>
      <c r="F199" s="191" t="n"/>
      <c r="G199" s="191" t="n"/>
      <c r="H199" s="191" t="n"/>
      <c r="I199" s="191" t="n"/>
      <c r="J199" s="191" t="n"/>
      <c r="K199" s="191" t="n"/>
      <c r="L199" s="191" t="n"/>
      <c r="M199" s="191" t="n"/>
      <c r="N199" s="191" t="n"/>
      <c r="O199" s="191" t="n"/>
      <c r="P199" s="186" t="n"/>
      <c r="Q199" s="186" t="n"/>
    </row>
    <row r="200" ht="19.5" customHeight="1" s="127">
      <c r="A200" s="191" t="n"/>
      <c r="B200" s="191" t="n"/>
      <c r="C200" s="263" t="n"/>
      <c r="D200" s="263" t="n"/>
      <c r="E200" s="263" t="n"/>
      <c r="F200" s="191" t="n"/>
      <c r="G200" s="191" t="n"/>
      <c r="H200" s="191" t="n"/>
      <c r="I200" s="191" t="n"/>
      <c r="J200" s="191" t="n"/>
      <c r="K200" s="191" t="n"/>
      <c r="L200" s="191" t="n"/>
      <c r="M200" s="191" t="n"/>
      <c r="N200" s="191" t="n"/>
      <c r="O200" s="191" t="n"/>
      <c r="P200" s="186" t="n"/>
      <c r="Q200" s="186" t="n"/>
    </row>
    <row r="201" ht="19.5" customHeight="1" s="127">
      <c r="A201" s="191" t="n"/>
      <c r="B201" s="191" t="n"/>
      <c r="C201" s="263" t="n"/>
      <c r="D201" s="263" t="n"/>
      <c r="E201" s="263" t="n"/>
      <c r="F201" s="191" t="n"/>
      <c r="G201" s="191" t="n"/>
      <c r="H201" s="191" t="n"/>
      <c r="I201" s="191" t="n"/>
      <c r="J201" s="191" t="n"/>
      <c r="K201" s="191" t="n"/>
      <c r="L201" s="191" t="n"/>
      <c r="M201" s="191" t="n"/>
      <c r="N201" s="191" t="n"/>
      <c r="O201" s="191" t="n"/>
      <c r="P201" s="186" t="n"/>
      <c r="Q201" s="186" t="n"/>
    </row>
    <row r="202" ht="19.5" customHeight="1" s="127">
      <c r="A202" s="191" t="n"/>
      <c r="B202" s="191" t="n"/>
      <c r="C202" s="263" t="n"/>
      <c r="D202" s="263" t="n"/>
      <c r="E202" s="263" t="n"/>
      <c r="F202" s="191" t="n"/>
      <c r="G202" s="191" t="n"/>
      <c r="H202" s="191" t="n"/>
      <c r="I202" s="191" t="n"/>
      <c r="J202" s="191" t="n"/>
      <c r="K202" s="191" t="n"/>
      <c r="L202" s="191" t="n"/>
      <c r="M202" s="191" t="n"/>
      <c r="N202" s="191" t="n"/>
      <c r="O202" s="191" t="n"/>
      <c r="P202" s="186" t="n"/>
      <c r="Q202" s="186" t="n"/>
    </row>
    <row r="203" ht="19.5" customHeight="1" s="127">
      <c r="A203" s="191" t="n"/>
      <c r="B203" s="191" t="n"/>
      <c r="C203" s="263" t="n"/>
      <c r="D203" s="263" t="n"/>
      <c r="E203" s="263" t="n"/>
      <c r="F203" s="191" t="n"/>
      <c r="G203" s="191" t="n"/>
      <c r="H203" s="191" t="n"/>
      <c r="I203" s="191" t="n"/>
      <c r="J203" s="191" t="n"/>
      <c r="K203" s="191" t="n"/>
      <c r="L203" s="191" t="n"/>
      <c r="M203" s="191" t="n"/>
      <c r="N203" s="191" t="n"/>
      <c r="O203" s="191" t="n"/>
      <c r="P203" s="186" t="n"/>
      <c r="Q203" s="186" t="n"/>
    </row>
    <row r="204" ht="19.5" customHeight="1" s="127">
      <c r="A204" s="191" t="n"/>
      <c r="B204" s="191" t="n"/>
      <c r="C204" s="263" t="n"/>
      <c r="D204" s="263" t="n"/>
      <c r="E204" s="263" t="n"/>
      <c r="F204" s="191" t="n"/>
      <c r="G204" s="191" t="n"/>
      <c r="H204" s="191" t="n"/>
      <c r="I204" s="191" t="n"/>
      <c r="J204" s="191" t="n"/>
      <c r="K204" s="191" t="n"/>
      <c r="L204" s="191" t="n"/>
      <c r="M204" s="191" t="n"/>
      <c r="N204" s="191" t="n"/>
      <c r="O204" s="191" t="n"/>
      <c r="P204" s="186" t="n"/>
      <c r="Q204" s="186" t="n"/>
    </row>
    <row r="205" ht="19.5" customHeight="1" s="127">
      <c r="A205" s="191" t="n"/>
      <c r="B205" s="191" t="n"/>
      <c r="C205" s="263" t="n"/>
      <c r="D205" s="263" t="n"/>
      <c r="E205" s="263" t="n"/>
      <c r="F205" s="191" t="n"/>
      <c r="G205" s="191" t="n"/>
      <c r="H205" s="191" t="n"/>
      <c r="I205" s="191" t="n"/>
      <c r="J205" s="191" t="n"/>
      <c r="K205" s="191" t="n"/>
      <c r="L205" s="191" t="n"/>
      <c r="M205" s="191" t="n"/>
      <c r="N205" s="191" t="n"/>
      <c r="O205" s="191" t="n"/>
      <c r="P205" s="186" t="n"/>
      <c r="Q205" s="186" t="n"/>
    </row>
    <row r="206" ht="19.5" customHeight="1" s="127">
      <c r="A206" s="191" t="n"/>
      <c r="B206" s="191" t="n"/>
      <c r="C206" s="263" t="n"/>
      <c r="D206" s="263" t="n"/>
      <c r="E206" s="263" t="n"/>
      <c r="F206" s="191" t="n"/>
      <c r="G206" s="191" t="n"/>
      <c r="H206" s="191" t="n"/>
      <c r="I206" s="191" t="n"/>
      <c r="J206" s="191" t="n"/>
      <c r="K206" s="191" t="n"/>
      <c r="L206" s="191" t="n"/>
      <c r="M206" s="191" t="n"/>
      <c r="N206" s="191" t="n"/>
      <c r="O206" s="191" t="n"/>
      <c r="P206" s="186" t="n"/>
      <c r="Q206" s="186" t="n"/>
    </row>
    <row r="207" ht="19.5" customHeight="1" s="127">
      <c r="A207" s="191" t="n"/>
      <c r="B207" s="191" t="n"/>
      <c r="C207" s="263" t="n"/>
      <c r="D207" s="263" t="n"/>
      <c r="E207" s="263" t="n"/>
      <c r="F207" s="191" t="n"/>
      <c r="G207" s="191" t="n"/>
      <c r="H207" s="191" t="n"/>
      <c r="I207" s="191" t="n"/>
      <c r="J207" s="191" t="n"/>
      <c r="K207" s="191" t="n"/>
      <c r="L207" s="191" t="n"/>
      <c r="M207" s="191" t="n"/>
      <c r="N207" s="191" t="n"/>
      <c r="O207" s="191" t="n"/>
      <c r="P207" s="186" t="n"/>
      <c r="Q207" s="186" t="n"/>
    </row>
    <row r="208" ht="19.5" customHeight="1" s="127">
      <c r="A208" s="191" t="n"/>
      <c r="B208" s="191" t="n"/>
      <c r="C208" s="263" t="n"/>
      <c r="D208" s="263" t="n"/>
      <c r="E208" s="263" t="n"/>
      <c r="F208" s="191" t="n"/>
      <c r="G208" s="191" t="n"/>
      <c r="H208" s="191" t="n"/>
      <c r="I208" s="191" t="n"/>
      <c r="J208" s="191" t="n"/>
      <c r="K208" s="191" t="n"/>
      <c r="L208" s="191" t="n"/>
      <c r="M208" s="191" t="n"/>
      <c r="N208" s="191" t="n"/>
      <c r="O208" s="191" t="n"/>
      <c r="P208" s="186" t="n"/>
      <c r="Q208" s="186" t="n"/>
    </row>
    <row r="209" ht="19.5" customHeight="1" s="127">
      <c r="A209" s="191" t="n"/>
      <c r="B209" s="191" t="n"/>
      <c r="C209" s="263" t="n"/>
      <c r="D209" s="263" t="n"/>
      <c r="E209" s="263" t="n"/>
      <c r="F209" s="191" t="n"/>
      <c r="G209" s="191" t="n"/>
      <c r="H209" s="191" t="n"/>
      <c r="I209" s="191" t="n"/>
      <c r="J209" s="191" t="n"/>
      <c r="K209" s="191" t="n"/>
      <c r="L209" s="191" t="n"/>
      <c r="M209" s="191" t="n"/>
      <c r="N209" s="191" t="n"/>
      <c r="O209" s="191" t="n"/>
      <c r="P209" s="186" t="n"/>
      <c r="Q209" s="186" t="n"/>
    </row>
    <row r="210" ht="19.5" customHeight="1" s="127">
      <c r="A210" s="191" t="n"/>
      <c r="B210" s="191" t="n"/>
      <c r="C210" s="263" t="n"/>
      <c r="D210" s="263" t="n"/>
      <c r="E210" s="263" t="n"/>
      <c r="F210" s="191" t="n"/>
      <c r="G210" s="191" t="n"/>
      <c r="H210" s="191" t="n"/>
      <c r="I210" s="191" t="n"/>
      <c r="J210" s="191" t="n"/>
      <c r="K210" s="191" t="n"/>
      <c r="L210" s="191" t="n"/>
      <c r="M210" s="191" t="n"/>
      <c r="N210" s="191" t="n"/>
      <c r="O210" s="191" t="n"/>
      <c r="P210" s="186" t="n"/>
      <c r="Q210" s="186" t="n"/>
    </row>
    <row r="211" ht="19.5" customHeight="1" s="127">
      <c r="A211" s="191" t="n"/>
      <c r="B211" s="191" t="n"/>
      <c r="C211" s="263" t="n"/>
      <c r="D211" s="263" t="n"/>
      <c r="E211" s="263" t="n"/>
      <c r="F211" s="191" t="n"/>
      <c r="G211" s="191" t="n"/>
      <c r="H211" s="191" t="n"/>
      <c r="I211" s="191" t="n"/>
      <c r="J211" s="191" t="n"/>
      <c r="K211" s="191" t="n"/>
      <c r="L211" s="191" t="n"/>
      <c r="M211" s="191" t="n"/>
      <c r="N211" s="191" t="n"/>
      <c r="O211" s="191" t="n"/>
      <c r="P211" s="186" t="n"/>
      <c r="Q211" s="186" t="n"/>
    </row>
    <row r="212" ht="19.5" customHeight="1" s="127">
      <c r="A212" s="191" t="n"/>
      <c r="B212" s="191" t="n"/>
      <c r="C212" s="263" t="n"/>
      <c r="D212" s="263" t="n"/>
      <c r="E212" s="263" t="n"/>
      <c r="F212" s="191" t="n"/>
      <c r="G212" s="191" t="n"/>
      <c r="H212" s="191" t="n"/>
      <c r="I212" s="191" t="n"/>
      <c r="J212" s="191" t="n"/>
      <c r="K212" s="191" t="n"/>
      <c r="L212" s="191" t="n"/>
      <c r="M212" s="191" t="n"/>
      <c r="N212" s="191" t="n"/>
      <c r="O212" s="191" t="n"/>
      <c r="P212" s="186" t="n"/>
      <c r="Q212" s="186" t="n"/>
    </row>
    <row r="213" ht="19.5" customHeight="1" s="127">
      <c r="A213" s="191" t="n"/>
      <c r="B213" s="191" t="n"/>
      <c r="C213" s="263" t="n"/>
      <c r="D213" s="263" t="n"/>
      <c r="E213" s="263" t="n"/>
      <c r="F213" s="191" t="n"/>
      <c r="G213" s="191" t="n"/>
      <c r="H213" s="191" t="n"/>
      <c r="I213" s="191" t="n"/>
      <c r="J213" s="191" t="n"/>
      <c r="K213" s="191" t="n"/>
      <c r="L213" s="191" t="n"/>
      <c r="M213" s="191" t="n"/>
      <c r="N213" s="191" t="n"/>
      <c r="O213" s="191" t="n"/>
      <c r="P213" s="186" t="n"/>
      <c r="Q213" s="186" t="n"/>
    </row>
    <row r="214" ht="19.5" customHeight="1" s="127">
      <c r="A214" s="191" t="n"/>
      <c r="B214" s="191" t="n"/>
      <c r="C214" s="263" t="n"/>
      <c r="D214" s="263" t="n"/>
      <c r="E214" s="263" t="n"/>
      <c r="F214" s="191" t="n"/>
      <c r="G214" s="191" t="n"/>
      <c r="H214" s="191" t="n"/>
      <c r="I214" s="191" t="n"/>
      <c r="J214" s="191" t="n"/>
      <c r="K214" s="191" t="n"/>
      <c r="L214" s="191" t="n"/>
      <c r="M214" s="191" t="n"/>
      <c r="N214" s="191" t="n"/>
      <c r="O214" s="191" t="n"/>
      <c r="P214" s="186" t="n"/>
      <c r="Q214" s="186" t="n"/>
    </row>
    <row r="215" ht="19.5" customHeight="1" s="127">
      <c r="A215" s="191" t="n"/>
      <c r="B215" s="191" t="n"/>
      <c r="C215" s="263" t="n"/>
      <c r="D215" s="263" t="n"/>
      <c r="E215" s="263" t="n"/>
      <c r="F215" s="191" t="n"/>
      <c r="G215" s="191" t="n"/>
      <c r="H215" s="191" t="n"/>
      <c r="I215" s="191" t="n"/>
      <c r="J215" s="191" t="n"/>
      <c r="K215" s="191" t="n"/>
      <c r="L215" s="191" t="n"/>
      <c r="M215" s="191" t="n"/>
      <c r="N215" s="191" t="n"/>
      <c r="O215" s="191" t="n"/>
      <c r="P215" s="186" t="n"/>
      <c r="Q215" s="186" t="n"/>
    </row>
    <row r="216" ht="19.5" customHeight="1" s="127">
      <c r="A216" s="191" t="n"/>
      <c r="B216" s="191" t="n"/>
      <c r="C216" s="263" t="n"/>
      <c r="D216" s="263" t="n"/>
      <c r="E216" s="263" t="n"/>
      <c r="F216" s="191" t="n"/>
      <c r="G216" s="191" t="n"/>
      <c r="H216" s="191" t="n"/>
      <c r="I216" s="191" t="n"/>
      <c r="J216" s="191" t="n"/>
      <c r="K216" s="191" t="n"/>
      <c r="L216" s="191" t="n"/>
      <c r="M216" s="191" t="n"/>
      <c r="N216" s="191" t="n"/>
      <c r="O216" s="191" t="n"/>
      <c r="P216" s="186" t="n"/>
      <c r="Q216" s="186" t="n"/>
    </row>
    <row r="217" ht="19.5" customHeight="1" s="127">
      <c r="A217" s="191" t="n"/>
      <c r="B217" s="191" t="n"/>
      <c r="C217" s="263" t="n"/>
      <c r="D217" s="263" t="n"/>
      <c r="E217" s="263" t="n"/>
      <c r="F217" s="191" t="n"/>
      <c r="G217" s="191" t="n"/>
      <c r="H217" s="191" t="n"/>
      <c r="I217" s="191" t="n"/>
      <c r="J217" s="191" t="n"/>
      <c r="K217" s="191" t="n"/>
      <c r="L217" s="191" t="n"/>
      <c r="M217" s="191" t="n"/>
      <c r="N217" s="191" t="n"/>
      <c r="O217" s="191" t="n"/>
      <c r="P217" s="186" t="n"/>
      <c r="Q217" s="186" t="n"/>
    </row>
    <row r="218" ht="19.5" customHeight="1" s="127">
      <c r="A218" s="191" t="n"/>
      <c r="B218" s="191" t="n"/>
      <c r="C218" s="263" t="n"/>
      <c r="D218" s="263" t="n"/>
      <c r="E218" s="263" t="n"/>
      <c r="F218" s="191" t="n"/>
      <c r="G218" s="191" t="n"/>
      <c r="H218" s="191" t="n"/>
      <c r="I218" s="191" t="n"/>
      <c r="J218" s="191" t="n"/>
      <c r="K218" s="191" t="n"/>
      <c r="L218" s="191" t="n"/>
      <c r="M218" s="191" t="n"/>
      <c r="N218" s="191" t="n"/>
      <c r="O218" s="191" t="n"/>
      <c r="P218" s="186" t="n"/>
      <c r="Q218" s="186" t="n"/>
    </row>
    <row r="219" ht="19.5" customHeight="1" s="127">
      <c r="A219" s="191" t="n"/>
      <c r="B219" s="191" t="n"/>
      <c r="C219" s="263" t="n"/>
      <c r="D219" s="263" t="n"/>
      <c r="E219" s="263" t="n"/>
      <c r="F219" s="191" t="n"/>
      <c r="G219" s="191" t="n"/>
      <c r="H219" s="191" t="n"/>
      <c r="I219" s="191" t="n"/>
      <c r="J219" s="191" t="n"/>
      <c r="K219" s="191" t="n"/>
      <c r="L219" s="191" t="n"/>
      <c r="M219" s="191" t="n"/>
      <c r="N219" s="191" t="n"/>
      <c r="O219" s="191" t="n"/>
      <c r="P219" s="186" t="n"/>
      <c r="Q219" s="186" t="n"/>
    </row>
    <row r="220" ht="19.5" customHeight="1" s="127">
      <c r="A220" s="191" t="n"/>
      <c r="B220" s="191" t="n"/>
      <c r="C220" s="263" t="n"/>
      <c r="D220" s="263" t="n"/>
      <c r="E220" s="263" t="n"/>
      <c r="F220" s="191" t="n"/>
      <c r="G220" s="191" t="n"/>
      <c r="H220" s="191" t="n"/>
      <c r="I220" s="191" t="n"/>
      <c r="J220" s="191" t="n"/>
      <c r="K220" s="191" t="n"/>
      <c r="L220" s="191" t="n"/>
      <c r="M220" s="191" t="n"/>
      <c r="N220" s="191" t="n"/>
      <c r="O220" s="191" t="n"/>
      <c r="P220" s="186" t="n"/>
      <c r="Q220" s="186" t="n"/>
    </row>
    <row r="221" ht="19.5" customHeight="1" s="127">
      <c r="A221" s="191" t="n"/>
      <c r="B221" s="191" t="n"/>
      <c r="C221" s="263" t="n"/>
      <c r="D221" s="263" t="n"/>
      <c r="E221" s="263" t="n"/>
      <c r="F221" s="191" t="n"/>
      <c r="G221" s="191" t="n"/>
      <c r="H221" s="191" t="n"/>
      <c r="I221" s="191" t="n"/>
      <c r="J221" s="191" t="n"/>
      <c r="K221" s="191" t="n"/>
      <c r="L221" s="191" t="n"/>
      <c r="M221" s="191" t="n"/>
      <c r="N221" s="191" t="n"/>
      <c r="O221" s="191" t="n"/>
      <c r="P221" s="186" t="n"/>
      <c r="Q221" s="186" t="n"/>
    </row>
    <row r="222" ht="19.5" customHeight="1" s="127">
      <c r="A222" s="191" t="n"/>
      <c r="B222" s="191" t="n"/>
      <c r="C222" s="263" t="n"/>
      <c r="D222" s="263" t="n"/>
      <c r="E222" s="263" t="n"/>
      <c r="F222" s="191" t="n"/>
      <c r="G222" s="191" t="n"/>
      <c r="H222" s="191" t="n"/>
      <c r="I222" s="191" t="n"/>
      <c r="J222" s="191" t="n"/>
      <c r="K222" s="191" t="n"/>
      <c r="L222" s="191" t="n"/>
      <c r="M222" s="191" t="n"/>
      <c r="N222" s="191" t="n"/>
      <c r="O222" s="191" t="n"/>
      <c r="P222" s="186" t="n"/>
      <c r="Q222" s="186" t="n"/>
    </row>
    <row r="223" ht="19.5" customHeight="1" s="127">
      <c r="A223" s="191" t="n"/>
      <c r="B223" s="191" t="n"/>
      <c r="C223" s="263" t="n"/>
      <c r="D223" s="263" t="n"/>
      <c r="E223" s="263" t="n"/>
      <c r="F223" s="191" t="n"/>
      <c r="G223" s="191" t="n"/>
      <c r="H223" s="191" t="n"/>
      <c r="I223" s="191" t="n"/>
      <c r="J223" s="191" t="n"/>
      <c r="K223" s="191" t="n"/>
      <c r="L223" s="191" t="n"/>
      <c r="M223" s="191" t="n"/>
      <c r="N223" s="191" t="n"/>
      <c r="O223" s="191" t="n"/>
      <c r="P223" s="186" t="n"/>
      <c r="Q223" s="186" t="n"/>
    </row>
    <row r="224" ht="19.5" customHeight="1" s="127">
      <c r="A224" s="191" t="n"/>
      <c r="B224" s="191" t="n"/>
      <c r="C224" s="263" t="n"/>
      <c r="D224" s="263" t="n"/>
      <c r="E224" s="263" t="n"/>
      <c r="F224" s="191" t="n"/>
      <c r="G224" s="191" t="n"/>
      <c r="H224" s="191" t="n"/>
      <c r="I224" s="191" t="n"/>
      <c r="J224" s="191" t="n"/>
      <c r="K224" s="191" t="n"/>
      <c r="L224" s="191" t="n"/>
      <c r="M224" s="191" t="n"/>
      <c r="N224" s="191" t="n"/>
      <c r="O224" s="191" t="n"/>
      <c r="P224" s="186" t="n"/>
      <c r="Q224" s="186" t="n"/>
    </row>
    <row r="225" ht="19.5" customHeight="1" s="127">
      <c r="A225" s="191" t="n"/>
      <c r="B225" s="191" t="n"/>
      <c r="C225" s="263" t="n"/>
      <c r="D225" s="263" t="n"/>
      <c r="E225" s="263" t="n"/>
      <c r="F225" s="191" t="n"/>
      <c r="G225" s="191" t="n"/>
      <c r="H225" s="191" t="n"/>
      <c r="I225" s="191" t="n"/>
      <c r="J225" s="191" t="n"/>
      <c r="K225" s="191" t="n"/>
      <c r="L225" s="191" t="n"/>
      <c r="M225" s="191" t="n"/>
      <c r="N225" s="191" t="n"/>
      <c r="O225" s="191" t="n"/>
      <c r="P225" s="186" t="n"/>
      <c r="Q225" s="186" t="n"/>
    </row>
    <row r="226" ht="19.5" customHeight="1" s="127">
      <c r="A226" s="191" t="n"/>
      <c r="B226" s="191" t="n"/>
      <c r="C226" s="263" t="n"/>
      <c r="D226" s="263" t="n"/>
      <c r="E226" s="263" t="n"/>
      <c r="F226" s="191" t="n"/>
      <c r="G226" s="191" t="n"/>
      <c r="H226" s="191" t="n"/>
      <c r="I226" s="191" t="n"/>
      <c r="J226" s="191" t="n"/>
      <c r="K226" s="191" t="n"/>
      <c r="L226" s="191" t="n"/>
      <c r="M226" s="191" t="n"/>
      <c r="N226" s="191" t="n"/>
      <c r="O226" s="191" t="n"/>
      <c r="P226" s="186" t="n"/>
      <c r="Q226" s="186" t="n"/>
    </row>
    <row r="227" ht="19.5" customHeight="1" s="127">
      <c r="A227" s="191" t="n"/>
      <c r="B227" s="191" t="n"/>
      <c r="C227" s="263" t="n"/>
      <c r="D227" s="263" t="n"/>
      <c r="E227" s="263" t="n"/>
      <c r="F227" s="191" t="n"/>
      <c r="G227" s="191" t="n"/>
      <c r="H227" s="191" t="n"/>
      <c r="I227" s="191" t="n"/>
      <c r="J227" s="191" t="n"/>
      <c r="K227" s="191" t="n"/>
      <c r="L227" s="191" t="n"/>
      <c r="M227" s="191" t="n"/>
      <c r="N227" s="191" t="n"/>
      <c r="O227" s="191" t="n"/>
      <c r="P227" s="186" t="n"/>
      <c r="Q227" s="186" t="n"/>
    </row>
    <row r="228" ht="19.5" customHeight="1" s="127">
      <c r="A228" s="191" t="n"/>
      <c r="B228" s="191" t="n"/>
      <c r="C228" s="263" t="n"/>
      <c r="D228" s="263" t="n"/>
      <c r="E228" s="263" t="n"/>
      <c r="F228" s="191" t="n"/>
      <c r="G228" s="191" t="n"/>
      <c r="H228" s="191" t="n"/>
      <c r="I228" s="191" t="n"/>
      <c r="J228" s="191" t="n"/>
      <c r="K228" s="191" t="n"/>
      <c r="L228" s="191" t="n"/>
      <c r="M228" s="191" t="n"/>
      <c r="N228" s="191" t="n"/>
      <c r="O228" s="191" t="n"/>
      <c r="P228" s="186" t="n"/>
      <c r="Q228" s="186" t="n"/>
    </row>
    <row r="229" ht="19.5" customHeight="1" s="127">
      <c r="A229" s="191" t="n"/>
      <c r="B229" s="191" t="n"/>
      <c r="C229" s="263" t="n"/>
      <c r="D229" s="263" t="n"/>
      <c r="E229" s="263" t="n"/>
      <c r="F229" s="191" t="n"/>
      <c r="G229" s="191" t="n"/>
      <c r="H229" s="191" t="n"/>
      <c r="I229" s="191" t="n"/>
      <c r="J229" s="191" t="n"/>
      <c r="K229" s="191" t="n"/>
      <c r="L229" s="191" t="n"/>
      <c r="M229" s="191" t="n"/>
      <c r="N229" s="191" t="n"/>
      <c r="O229" s="191" t="n"/>
      <c r="P229" s="186" t="n"/>
      <c r="Q229" s="186" t="n"/>
    </row>
    <row r="230" ht="19.5" customHeight="1" s="127">
      <c r="A230" s="191" t="n"/>
      <c r="B230" s="191" t="n"/>
      <c r="C230" s="263" t="n"/>
      <c r="D230" s="263" t="n"/>
      <c r="E230" s="263" t="n"/>
      <c r="F230" s="191" t="n"/>
      <c r="G230" s="191" t="n"/>
      <c r="H230" s="191" t="n"/>
      <c r="I230" s="191" t="n"/>
      <c r="J230" s="191" t="n"/>
      <c r="K230" s="191" t="n"/>
      <c r="L230" s="191" t="n"/>
      <c r="M230" s="191" t="n"/>
      <c r="N230" s="191" t="n"/>
      <c r="O230" s="191" t="n"/>
      <c r="P230" s="186" t="n"/>
      <c r="Q230" s="186" t="n"/>
    </row>
    <row r="231" ht="19.5" customHeight="1" s="127">
      <c r="A231" s="191" t="n"/>
      <c r="B231" s="191" t="n"/>
      <c r="C231" s="263" t="n"/>
      <c r="D231" s="263" t="n"/>
      <c r="E231" s="263" t="n"/>
      <c r="F231" s="191" t="n"/>
      <c r="G231" s="191" t="n"/>
      <c r="H231" s="191" t="n"/>
      <c r="I231" s="191" t="n"/>
      <c r="J231" s="191" t="n"/>
      <c r="K231" s="191" t="n"/>
      <c r="L231" s="191" t="n"/>
      <c r="M231" s="191" t="n"/>
      <c r="N231" s="191" t="n"/>
      <c r="O231" s="191" t="n"/>
      <c r="P231" s="186" t="n"/>
      <c r="Q231" s="186" t="n"/>
    </row>
    <row r="232" ht="19.5" customHeight="1" s="127">
      <c r="A232" s="191" t="n"/>
      <c r="B232" s="191" t="n"/>
      <c r="C232" s="263" t="n"/>
      <c r="D232" s="263" t="n"/>
      <c r="E232" s="263" t="n"/>
      <c r="F232" s="191" t="n"/>
      <c r="G232" s="191" t="n"/>
      <c r="H232" s="191" t="n"/>
      <c r="I232" s="191" t="n"/>
      <c r="J232" s="191" t="n"/>
      <c r="K232" s="191" t="n"/>
      <c r="L232" s="191" t="n"/>
      <c r="M232" s="191" t="n"/>
      <c r="N232" s="191" t="n"/>
      <c r="O232" s="191" t="n"/>
      <c r="P232" s="186" t="n"/>
      <c r="Q232" s="186" t="n"/>
    </row>
    <row r="233" ht="19.5" customHeight="1" s="127">
      <c r="A233" s="191" t="n"/>
      <c r="B233" s="191" t="n"/>
      <c r="C233" s="263" t="n"/>
      <c r="D233" s="263" t="n"/>
      <c r="E233" s="263" t="n"/>
      <c r="F233" s="191" t="n"/>
      <c r="G233" s="191" t="n"/>
      <c r="H233" s="191" t="n"/>
      <c r="I233" s="191" t="n"/>
      <c r="J233" s="191" t="n"/>
      <c r="K233" s="191" t="n"/>
      <c r="L233" s="191" t="n"/>
      <c r="M233" s="191" t="n"/>
      <c r="N233" s="191" t="n"/>
      <c r="O233" s="191" t="n"/>
      <c r="P233" s="186" t="n"/>
      <c r="Q233" s="186" t="n"/>
    </row>
    <row r="234" ht="19.5" customHeight="1" s="127">
      <c r="A234" s="191" t="n"/>
      <c r="B234" s="191" t="n"/>
      <c r="C234" s="263" t="n"/>
      <c r="D234" s="263" t="n"/>
      <c r="E234" s="263" t="n"/>
      <c r="F234" s="191" t="n"/>
      <c r="G234" s="191" t="n"/>
      <c r="H234" s="191" t="n"/>
      <c r="I234" s="191" t="n"/>
      <c r="J234" s="191" t="n"/>
      <c r="K234" s="191" t="n"/>
      <c r="L234" s="191" t="n"/>
      <c r="M234" s="191" t="n"/>
      <c r="N234" s="191" t="n"/>
      <c r="O234" s="191" t="n"/>
      <c r="P234" s="186" t="n"/>
      <c r="Q234" s="186" t="n"/>
    </row>
    <row r="235" ht="19.5" customHeight="1" s="127">
      <c r="A235" s="191" t="n"/>
      <c r="B235" s="191" t="n"/>
      <c r="C235" s="263" t="n"/>
      <c r="D235" s="263" t="n"/>
      <c r="E235" s="263" t="n"/>
      <c r="F235" s="191" t="n"/>
      <c r="G235" s="191" t="n"/>
      <c r="H235" s="191" t="n"/>
      <c r="I235" s="191" t="n"/>
      <c r="J235" s="191" t="n"/>
      <c r="K235" s="191" t="n"/>
      <c r="L235" s="191" t="n"/>
      <c r="M235" s="191" t="n"/>
      <c r="N235" s="191" t="n"/>
      <c r="O235" s="191" t="n"/>
      <c r="P235" s="186" t="n"/>
      <c r="Q235" s="186" t="n"/>
    </row>
    <row r="236" ht="19.5" customHeight="1" s="127">
      <c r="A236" s="191" t="n"/>
      <c r="B236" s="191" t="n"/>
      <c r="C236" s="263" t="n"/>
      <c r="D236" s="263" t="n"/>
      <c r="E236" s="263" t="n"/>
      <c r="F236" s="191" t="n"/>
      <c r="G236" s="191" t="n"/>
      <c r="H236" s="191" t="n"/>
      <c r="I236" s="191" t="n"/>
      <c r="J236" s="191" t="n"/>
      <c r="K236" s="191" t="n"/>
      <c r="L236" s="191" t="n"/>
      <c r="M236" s="191" t="n"/>
      <c r="N236" s="191" t="n"/>
      <c r="O236" s="191" t="n"/>
      <c r="P236" s="186" t="n"/>
      <c r="Q236" s="186" t="n"/>
    </row>
    <row r="237" ht="19.5" customHeight="1" s="127">
      <c r="A237" s="191" t="n"/>
      <c r="B237" s="191" t="n"/>
      <c r="C237" s="263" t="n"/>
      <c r="D237" s="263" t="n"/>
      <c r="E237" s="263" t="n"/>
      <c r="F237" s="191" t="n"/>
      <c r="G237" s="191" t="n"/>
      <c r="H237" s="191" t="n"/>
      <c r="I237" s="191" t="n"/>
      <c r="J237" s="191" t="n"/>
      <c r="K237" s="191" t="n"/>
      <c r="L237" s="191" t="n"/>
      <c r="M237" s="191" t="n"/>
      <c r="N237" s="191" t="n"/>
      <c r="O237" s="191" t="n"/>
      <c r="P237" s="186" t="n"/>
      <c r="Q237" s="186" t="n"/>
    </row>
    <row r="238" ht="19.5" customHeight="1" s="127">
      <c r="A238" s="191" t="n"/>
      <c r="B238" s="191" t="n"/>
      <c r="C238" s="263" t="n"/>
      <c r="D238" s="263" t="n"/>
      <c r="E238" s="263" t="n"/>
      <c r="F238" s="191" t="n"/>
      <c r="G238" s="191" t="n"/>
      <c r="H238" s="191" t="n"/>
      <c r="I238" s="191" t="n"/>
      <c r="J238" s="191" t="n"/>
      <c r="K238" s="191" t="n"/>
      <c r="L238" s="191" t="n"/>
      <c r="M238" s="191" t="n"/>
      <c r="N238" s="191" t="n"/>
      <c r="O238" s="191" t="n"/>
      <c r="P238" s="186" t="n"/>
      <c r="Q238" s="186" t="n"/>
    </row>
    <row r="239" ht="19.5" customHeight="1" s="127">
      <c r="A239" s="191" t="n"/>
      <c r="B239" s="191" t="n"/>
      <c r="C239" s="263" t="n"/>
      <c r="D239" s="263" t="n"/>
      <c r="E239" s="263" t="n"/>
      <c r="F239" s="191" t="n"/>
      <c r="G239" s="191" t="n"/>
      <c r="H239" s="191" t="n"/>
      <c r="I239" s="191" t="n"/>
      <c r="J239" s="191" t="n"/>
      <c r="K239" s="191" t="n"/>
      <c r="L239" s="191" t="n"/>
      <c r="M239" s="191" t="n"/>
      <c r="N239" s="191" t="n"/>
      <c r="O239" s="191" t="n"/>
      <c r="P239" s="186" t="n"/>
      <c r="Q239" s="186" t="n"/>
    </row>
    <row r="240" ht="19.5" customHeight="1" s="127">
      <c r="A240" s="191" t="n"/>
      <c r="B240" s="191" t="n"/>
      <c r="C240" s="263" t="n"/>
      <c r="D240" s="263" t="n"/>
      <c r="E240" s="263" t="n"/>
      <c r="F240" s="191" t="n"/>
      <c r="G240" s="191" t="n"/>
      <c r="H240" s="191" t="n"/>
      <c r="I240" s="191" t="n"/>
      <c r="J240" s="191" t="n"/>
      <c r="K240" s="191" t="n"/>
      <c r="L240" s="191" t="n"/>
      <c r="M240" s="191" t="n"/>
      <c r="N240" s="191" t="n"/>
      <c r="O240" s="191" t="n"/>
      <c r="P240" s="186" t="n"/>
      <c r="Q240" s="186" t="n"/>
    </row>
    <row r="241" ht="19.5" customHeight="1" s="127">
      <c r="A241" s="191" t="n"/>
      <c r="B241" s="191" t="n"/>
      <c r="C241" s="263" t="n"/>
      <c r="D241" s="263" t="n"/>
      <c r="E241" s="263" t="n"/>
      <c r="F241" s="191" t="n"/>
      <c r="G241" s="191" t="n"/>
      <c r="H241" s="191" t="n"/>
      <c r="I241" s="191" t="n"/>
      <c r="J241" s="191" t="n"/>
      <c r="K241" s="191" t="n"/>
      <c r="L241" s="191" t="n"/>
      <c r="M241" s="191" t="n"/>
      <c r="N241" s="191" t="n"/>
      <c r="O241" s="191" t="n"/>
      <c r="P241" s="186" t="n"/>
      <c r="Q241" s="186" t="n"/>
    </row>
    <row r="242" ht="19.5" customHeight="1" s="127">
      <c r="A242" s="191" t="n"/>
      <c r="B242" s="191" t="n"/>
      <c r="C242" s="263" t="n"/>
      <c r="D242" s="263" t="n"/>
      <c r="E242" s="263" t="n"/>
      <c r="F242" s="191" t="n"/>
      <c r="G242" s="191" t="n"/>
      <c r="H242" s="191" t="n"/>
      <c r="I242" s="191" t="n"/>
      <c r="J242" s="191" t="n"/>
      <c r="K242" s="191" t="n"/>
      <c r="L242" s="191" t="n"/>
      <c r="M242" s="191" t="n"/>
      <c r="N242" s="191" t="n"/>
      <c r="O242" s="191" t="n"/>
      <c r="P242" s="186" t="n"/>
      <c r="Q242" s="186" t="n"/>
    </row>
    <row r="243" ht="19.5" customHeight="1" s="127">
      <c r="A243" s="191" t="n"/>
      <c r="B243" s="191" t="n"/>
      <c r="C243" s="263" t="n"/>
      <c r="D243" s="263" t="n"/>
      <c r="E243" s="263" t="n"/>
      <c r="F243" s="191" t="n"/>
      <c r="G243" s="191" t="n"/>
      <c r="H243" s="191" t="n"/>
      <c r="I243" s="191" t="n"/>
      <c r="J243" s="191" t="n"/>
      <c r="K243" s="191" t="n"/>
      <c r="L243" s="191" t="n"/>
      <c r="M243" s="191" t="n"/>
      <c r="N243" s="191" t="n"/>
      <c r="O243" s="191" t="n"/>
      <c r="P243" s="186" t="n"/>
      <c r="Q243" s="186" t="n"/>
    </row>
    <row r="244" ht="19.5" customHeight="1" s="127">
      <c r="A244" s="191" t="n"/>
      <c r="B244" s="191" t="n"/>
      <c r="C244" s="263" t="n"/>
      <c r="D244" s="263" t="n"/>
      <c r="E244" s="263" t="n"/>
      <c r="F244" s="191" t="n"/>
      <c r="G244" s="191" t="n"/>
      <c r="H244" s="191" t="n"/>
      <c r="I244" s="191" t="n"/>
      <c r="J244" s="191" t="n"/>
      <c r="K244" s="191" t="n"/>
      <c r="L244" s="191" t="n"/>
      <c r="M244" s="191" t="n"/>
      <c r="N244" s="191" t="n"/>
      <c r="O244" s="191" t="n"/>
      <c r="P244" s="186" t="n"/>
      <c r="Q244" s="186" t="n"/>
    </row>
    <row r="245" ht="19.5" customHeight="1" s="127">
      <c r="A245" s="191" t="n"/>
      <c r="B245" s="191" t="n"/>
      <c r="C245" s="263" t="n"/>
      <c r="D245" s="263" t="n"/>
      <c r="E245" s="263" t="n"/>
      <c r="F245" s="191" t="n"/>
      <c r="G245" s="191" t="n"/>
      <c r="H245" s="191" t="n"/>
      <c r="I245" s="191" t="n"/>
      <c r="J245" s="191" t="n"/>
      <c r="K245" s="191" t="n"/>
      <c r="L245" s="191" t="n"/>
      <c r="M245" s="191" t="n"/>
      <c r="N245" s="191" t="n"/>
      <c r="O245" s="191" t="n"/>
      <c r="P245" s="186" t="n"/>
      <c r="Q245" s="186" t="n"/>
    </row>
    <row r="246" ht="19.5" customHeight="1" s="127">
      <c r="A246" s="191" t="n"/>
      <c r="B246" s="191" t="n"/>
      <c r="C246" s="263" t="n"/>
      <c r="D246" s="263" t="n"/>
      <c r="E246" s="263" t="n"/>
      <c r="F246" s="191" t="n"/>
      <c r="G246" s="191" t="n"/>
      <c r="H246" s="191" t="n"/>
      <c r="I246" s="191" t="n"/>
      <c r="J246" s="191" t="n"/>
      <c r="K246" s="191" t="n"/>
      <c r="L246" s="191" t="n"/>
      <c r="M246" s="191" t="n"/>
      <c r="N246" s="191" t="n"/>
      <c r="O246" s="191" t="n"/>
      <c r="P246" s="186" t="n"/>
      <c r="Q246" s="186" t="n"/>
    </row>
    <row r="247" ht="19.5" customHeight="1" s="127">
      <c r="A247" s="191" t="n"/>
      <c r="B247" s="191" t="n"/>
      <c r="C247" s="263" t="n"/>
      <c r="D247" s="263" t="n"/>
      <c r="E247" s="263" t="n"/>
      <c r="F247" s="191" t="n"/>
      <c r="G247" s="191" t="n"/>
      <c r="H247" s="191" t="n"/>
      <c r="I247" s="191" t="n"/>
      <c r="J247" s="191" t="n"/>
      <c r="K247" s="191" t="n"/>
      <c r="L247" s="191" t="n"/>
      <c r="M247" s="191" t="n"/>
      <c r="N247" s="191" t="n"/>
      <c r="O247" s="191" t="n"/>
      <c r="P247" s="186" t="n"/>
      <c r="Q247" s="186" t="n"/>
    </row>
    <row r="248" ht="19.5" customHeight="1" s="127">
      <c r="A248" s="191" t="n"/>
      <c r="B248" s="191" t="n"/>
      <c r="C248" s="263" t="n"/>
      <c r="D248" s="263" t="n"/>
      <c r="E248" s="263" t="n"/>
      <c r="F248" s="191" t="n"/>
      <c r="G248" s="191" t="n"/>
      <c r="H248" s="191" t="n"/>
      <c r="I248" s="191" t="n"/>
      <c r="J248" s="191" t="n"/>
      <c r="K248" s="191" t="n"/>
      <c r="L248" s="191" t="n"/>
      <c r="M248" s="191" t="n"/>
      <c r="N248" s="191" t="n"/>
      <c r="O248" s="191" t="n"/>
      <c r="P248" s="186" t="n"/>
      <c r="Q248" s="186" t="n"/>
    </row>
    <row r="249" ht="19.5" customHeight="1" s="127">
      <c r="A249" s="191" t="n"/>
      <c r="B249" s="191" t="n"/>
      <c r="C249" s="263" t="n"/>
      <c r="D249" s="263" t="n"/>
      <c r="E249" s="263" t="n"/>
      <c r="F249" s="191" t="n"/>
      <c r="G249" s="191" t="n"/>
      <c r="H249" s="191" t="n"/>
      <c r="I249" s="191" t="n"/>
      <c r="J249" s="191" t="n"/>
      <c r="K249" s="191" t="n"/>
      <c r="L249" s="191" t="n"/>
      <c r="M249" s="191" t="n"/>
      <c r="N249" s="191" t="n"/>
      <c r="O249" s="191" t="n"/>
      <c r="P249" s="186" t="n"/>
      <c r="Q249" s="186" t="n"/>
    </row>
    <row r="250" ht="19.5" customHeight="1" s="127">
      <c r="A250" s="191" t="n"/>
      <c r="B250" s="191" t="n"/>
      <c r="C250" s="263" t="n"/>
      <c r="D250" s="263" t="n"/>
      <c r="E250" s="263" t="n"/>
      <c r="F250" s="191" t="n"/>
      <c r="G250" s="191" t="n"/>
      <c r="H250" s="191" t="n"/>
      <c r="I250" s="191" t="n"/>
      <c r="J250" s="191" t="n"/>
      <c r="K250" s="191" t="n"/>
      <c r="L250" s="191" t="n"/>
      <c r="M250" s="191" t="n"/>
      <c r="N250" s="191" t="n"/>
      <c r="O250" s="191" t="n"/>
      <c r="P250" s="186" t="n"/>
      <c r="Q250" s="186" t="n"/>
    </row>
    <row r="251" ht="19.5" customHeight="1" s="127">
      <c r="A251" s="191" t="n"/>
      <c r="B251" s="191" t="n"/>
      <c r="C251" s="263" t="n"/>
      <c r="D251" s="263" t="n"/>
      <c r="E251" s="263" t="n"/>
      <c r="F251" s="191" t="n"/>
      <c r="G251" s="191" t="n"/>
      <c r="H251" s="191" t="n"/>
      <c r="I251" s="191" t="n"/>
      <c r="J251" s="191" t="n"/>
      <c r="K251" s="191" t="n"/>
      <c r="L251" s="191" t="n"/>
      <c r="M251" s="191" t="n"/>
      <c r="N251" s="191" t="n"/>
      <c r="O251" s="191" t="n"/>
      <c r="P251" s="186" t="n"/>
      <c r="Q251" s="186" t="n"/>
    </row>
    <row r="252" ht="19.5" customHeight="1" s="127">
      <c r="A252" s="191" t="n"/>
      <c r="B252" s="191" t="n"/>
      <c r="C252" s="263" t="n"/>
      <c r="D252" s="263" t="n"/>
      <c r="E252" s="263" t="n"/>
      <c r="F252" s="191" t="n"/>
      <c r="G252" s="191" t="n"/>
      <c r="H252" s="191" t="n"/>
      <c r="I252" s="191" t="n"/>
      <c r="J252" s="191" t="n"/>
      <c r="K252" s="191" t="n"/>
      <c r="L252" s="191" t="n"/>
      <c r="M252" s="191" t="n"/>
      <c r="N252" s="191" t="n"/>
      <c r="O252" s="191" t="n"/>
      <c r="P252" s="186" t="n"/>
      <c r="Q252" s="186" t="n"/>
    </row>
    <row r="253" ht="19.5" customHeight="1" s="127">
      <c r="A253" s="191" t="n"/>
      <c r="B253" s="191" t="n"/>
      <c r="C253" s="263" t="n"/>
      <c r="D253" s="263" t="n"/>
      <c r="E253" s="263" t="n"/>
      <c r="F253" s="191" t="n"/>
      <c r="G253" s="191" t="n"/>
      <c r="H253" s="191" t="n"/>
      <c r="I253" s="191" t="n"/>
      <c r="J253" s="191" t="n"/>
      <c r="K253" s="191" t="n"/>
      <c r="L253" s="191" t="n"/>
      <c r="M253" s="191" t="n"/>
      <c r="N253" s="191" t="n"/>
      <c r="O253" s="191" t="n"/>
      <c r="P253" s="186" t="n"/>
      <c r="Q253" s="186" t="n"/>
    </row>
    <row r="254" ht="19.5" customHeight="1" s="127">
      <c r="A254" s="191" t="n"/>
      <c r="B254" s="191" t="n"/>
      <c r="C254" s="263" t="n"/>
      <c r="D254" s="263" t="n"/>
      <c r="E254" s="263" t="n"/>
      <c r="F254" s="191" t="n"/>
      <c r="G254" s="191" t="n"/>
      <c r="H254" s="191" t="n"/>
      <c r="I254" s="191" t="n"/>
      <c r="J254" s="191" t="n"/>
      <c r="K254" s="191" t="n"/>
      <c r="L254" s="191" t="n"/>
      <c r="M254" s="191" t="n"/>
      <c r="N254" s="191" t="n"/>
      <c r="O254" s="191" t="n"/>
      <c r="P254" s="186" t="n"/>
      <c r="Q254" s="186" t="n"/>
    </row>
    <row r="255" ht="19.5" customHeight="1" s="127">
      <c r="A255" s="191" t="n"/>
      <c r="B255" s="191" t="n"/>
      <c r="C255" s="263" t="n"/>
      <c r="D255" s="263" t="n"/>
      <c r="E255" s="263" t="n"/>
      <c r="F255" s="191" t="n"/>
      <c r="G255" s="191" t="n"/>
      <c r="H255" s="191" t="n"/>
      <c r="I255" s="191" t="n"/>
      <c r="J255" s="191" t="n"/>
      <c r="K255" s="191" t="n"/>
      <c r="L255" s="191" t="n"/>
      <c r="M255" s="191" t="n"/>
      <c r="N255" s="191" t="n"/>
      <c r="O255" s="191" t="n"/>
      <c r="P255" s="186" t="n"/>
      <c r="Q255" s="186" t="n"/>
    </row>
    <row r="256" ht="19.5" customHeight="1" s="127">
      <c r="A256" s="191" t="n"/>
      <c r="B256" s="191" t="n"/>
      <c r="C256" s="263" t="n"/>
      <c r="D256" s="263" t="n"/>
      <c r="E256" s="263" t="n"/>
      <c r="F256" s="191" t="n"/>
      <c r="G256" s="191" t="n"/>
      <c r="H256" s="191" t="n"/>
      <c r="I256" s="191" t="n"/>
      <c r="J256" s="191" t="n"/>
      <c r="K256" s="191" t="n"/>
      <c r="L256" s="191" t="n"/>
      <c r="M256" s="191" t="n"/>
      <c r="N256" s="191" t="n"/>
      <c r="O256" s="191" t="n"/>
      <c r="P256" s="186" t="n"/>
      <c r="Q256" s="186" t="n"/>
    </row>
    <row r="257" ht="19.5" customHeight="1" s="127">
      <c r="A257" s="191" t="n"/>
      <c r="B257" s="191" t="n"/>
      <c r="C257" s="263" t="n"/>
      <c r="D257" s="263" t="n"/>
      <c r="E257" s="263" t="n"/>
      <c r="F257" s="191" t="n"/>
      <c r="G257" s="191" t="n"/>
      <c r="H257" s="191" t="n"/>
      <c r="I257" s="191" t="n"/>
      <c r="J257" s="191" t="n"/>
      <c r="K257" s="191" t="n"/>
      <c r="L257" s="191" t="n"/>
      <c r="M257" s="191" t="n"/>
      <c r="N257" s="191" t="n"/>
      <c r="O257" s="191" t="n"/>
      <c r="P257" s="186" t="n"/>
      <c r="Q257" s="186" t="n"/>
    </row>
    <row r="258" ht="19.5" customHeight="1" s="127">
      <c r="A258" s="191" t="n"/>
      <c r="B258" s="191" t="n"/>
      <c r="C258" s="263" t="n"/>
      <c r="D258" s="263" t="n"/>
      <c r="E258" s="263" t="n"/>
      <c r="F258" s="191" t="n"/>
      <c r="G258" s="191" t="n"/>
      <c r="H258" s="191" t="n"/>
      <c r="I258" s="191" t="n"/>
      <c r="J258" s="191" t="n"/>
      <c r="K258" s="191" t="n"/>
      <c r="L258" s="191" t="n"/>
      <c r="M258" s="191" t="n"/>
      <c r="N258" s="191" t="n"/>
      <c r="O258" s="191" t="n"/>
      <c r="P258" s="186" t="n"/>
      <c r="Q258" s="186" t="n"/>
    </row>
    <row r="259" ht="19.5" customHeight="1" s="127">
      <c r="A259" s="191" t="n"/>
      <c r="B259" s="191" t="n"/>
      <c r="C259" s="263" t="n"/>
      <c r="D259" s="263" t="n"/>
      <c r="E259" s="263" t="n"/>
      <c r="F259" s="191" t="n"/>
      <c r="G259" s="191" t="n"/>
      <c r="H259" s="191" t="n"/>
      <c r="I259" s="191" t="n"/>
      <c r="J259" s="191" t="n"/>
      <c r="K259" s="191" t="n"/>
      <c r="L259" s="191" t="n"/>
      <c r="M259" s="191" t="n"/>
      <c r="N259" s="191" t="n"/>
      <c r="O259" s="191" t="n"/>
      <c r="P259" s="186" t="n"/>
      <c r="Q259" s="186" t="n"/>
    </row>
    <row r="260" ht="19.5" customHeight="1" s="127">
      <c r="A260" s="191" t="n"/>
      <c r="B260" s="191" t="n"/>
      <c r="C260" s="263" t="n"/>
      <c r="D260" s="263" t="n"/>
      <c r="E260" s="263" t="n"/>
      <c r="F260" s="191" t="n"/>
      <c r="G260" s="191" t="n"/>
      <c r="H260" s="191" t="n"/>
      <c r="I260" s="191" t="n"/>
      <c r="J260" s="191" t="n"/>
      <c r="K260" s="191" t="n"/>
      <c r="L260" s="191" t="n"/>
      <c r="M260" s="191" t="n"/>
      <c r="N260" s="191" t="n"/>
      <c r="O260" s="191" t="n"/>
      <c r="P260" s="186" t="n"/>
      <c r="Q260" s="186" t="n"/>
    </row>
    <row r="261" ht="19.5" customHeight="1" s="127">
      <c r="A261" s="191" t="n"/>
      <c r="B261" s="191" t="n"/>
      <c r="C261" s="263" t="n"/>
      <c r="D261" s="263" t="n"/>
      <c r="E261" s="263" t="n"/>
      <c r="F261" s="191" t="n"/>
      <c r="G261" s="191" t="n"/>
      <c r="H261" s="191" t="n"/>
      <c r="I261" s="191" t="n"/>
      <c r="J261" s="191" t="n"/>
      <c r="K261" s="191" t="n"/>
      <c r="L261" s="191" t="n"/>
      <c r="M261" s="191" t="n"/>
      <c r="N261" s="191" t="n"/>
      <c r="O261" s="191" t="n"/>
      <c r="P261" s="186" t="n"/>
      <c r="Q261" s="186" t="n"/>
    </row>
    <row r="262" ht="19.5" customHeight="1" s="127">
      <c r="A262" s="191" t="n"/>
      <c r="B262" s="191" t="n"/>
      <c r="C262" s="263" t="n"/>
      <c r="D262" s="263" t="n"/>
      <c r="E262" s="263" t="n"/>
      <c r="F262" s="191" t="n"/>
      <c r="G262" s="191" t="n"/>
      <c r="H262" s="191" t="n"/>
      <c r="I262" s="191" t="n"/>
      <c r="J262" s="191" t="n"/>
      <c r="K262" s="191" t="n"/>
      <c r="L262" s="191" t="n"/>
      <c r="M262" s="191" t="n"/>
      <c r="N262" s="191" t="n"/>
      <c r="O262" s="191" t="n"/>
      <c r="P262" s="186" t="n"/>
      <c r="Q262" s="186" t="n"/>
    </row>
    <row r="263" ht="19.5" customHeight="1" s="127">
      <c r="A263" s="191" t="n"/>
      <c r="B263" s="191" t="n"/>
      <c r="C263" s="263" t="n"/>
      <c r="D263" s="263" t="n"/>
      <c r="E263" s="263" t="n"/>
      <c r="F263" s="191" t="n"/>
      <c r="G263" s="191" t="n"/>
      <c r="H263" s="191" t="n"/>
      <c r="I263" s="191" t="n"/>
      <c r="J263" s="191" t="n"/>
      <c r="K263" s="191" t="n"/>
      <c r="L263" s="191" t="n"/>
      <c r="M263" s="191" t="n"/>
      <c r="N263" s="191" t="n"/>
      <c r="O263" s="191" t="n"/>
      <c r="P263" s="186" t="n"/>
      <c r="Q263" s="186" t="n"/>
    </row>
    <row r="264" ht="19.5" customHeight="1" s="127">
      <c r="A264" s="191" t="n"/>
      <c r="B264" s="191" t="n"/>
      <c r="C264" s="263" t="n"/>
      <c r="D264" s="263" t="n"/>
      <c r="E264" s="263" t="n"/>
      <c r="F264" s="191" t="n"/>
      <c r="G264" s="191" t="n"/>
      <c r="H264" s="191" t="n"/>
      <c r="I264" s="191" t="n"/>
      <c r="J264" s="191" t="n"/>
      <c r="K264" s="191" t="n"/>
      <c r="L264" s="191" t="n"/>
      <c r="M264" s="191" t="n"/>
      <c r="N264" s="191" t="n"/>
      <c r="O264" s="191" t="n"/>
      <c r="P264" s="186" t="n"/>
      <c r="Q264" s="186" t="n"/>
    </row>
    <row r="265" ht="19.5" customHeight="1" s="127">
      <c r="A265" s="191" t="n"/>
      <c r="B265" s="191" t="n"/>
      <c r="C265" s="263" t="n"/>
      <c r="D265" s="263" t="n"/>
      <c r="E265" s="263" t="n"/>
      <c r="F265" s="191" t="n"/>
      <c r="G265" s="191" t="n"/>
      <c r="H265" s="191" t="n"/>
      <c r="I265" s="191" t="n"/>
      <c r="J265" s="191" t="n"/>
      <c r="K265" s="191" t="n"/>
      <c r="L265" s="191" t="n"/>
      <c r="M265" s="191" t="n"/>
      <c r="N265" s="191" t="n"/>
      <c r="O265" s="191" t="n"/>
      <c r="P265" s="186" t="n"/>
      <c r="Q265" s="186" t="n"/>
    </row>
    <row r="266" ht="19.5" customHeight="1" s="127">
      <c r="A266" s="191" t="n"/>
      <c r="B266" s="191" t="n"/>
      <c r="C266" s="263" t="n"/>
      <c r="D266" s="263" t="n"/>
      <c r="E266" s="263" t="n"/>
      <c r="F266" s="191" t="n"/>
      <c r="G266" s="191" t="n"/>
      <c r="H266" s="191" t="n"/>
      <c r="I266" s="191" t="n"/>
      <c r="J266" s="191" t="n"/>
      <c r="K266" s="191" t="n"/>
      <c r="L266" s="191" t="n"/>
      <c r="M266" s="191" t="n"/>
      <c r="N266" s="191" t="n"/>
      <c r="O266" s="191" t="n"/>
      <c r="P266" s="186" t="n"/>
      <c r="Q266" s="186" t="n"/>
    </row>
    <row r="267" ht="19.5" customHeight="1" s="127">
      <c r="A267" s="191" t="n"/>
      <c r="B267" s="191" t="n"/>
      <c r="C267" s="263" t="n"/>
      <c r="D267" s="263" t="n"/>
      <c r="E267" s="263" t="n"/>
      <c r="F267" s="191" t="n"/>
      <c r="G267" s="191" t="n"/>
      <c r="H267" s="191" t="n"/>
      <c r="I267" s="191" t="n"/>
      <c r="J267" s="191" t="n"/>
      <c r="K267" s="191" t="n"/>
      <c r="L267" s="191" t="n"/>
      <c r="M267" s="191" t="n"/>
      <c r="N267" s="191" t="n"/>
      <c r="O267" s="191" t="n"/>
      <c r="P267" s="186" t="n"/>
      <c r="Q267" s="186" t="n"/>
    </row>
    <row r="268" ht="19.5" customHeight="1" s="127">
      <c r="A268" s="191" t="n"/>
      <c r="B268" s="191" t="n"/>
      <c r="C268" s="263" t="n"/>
      <c r="D268" s="263" t="n"/>
      <c r="E268" s="263" t="n"/>
      <c r="F268" s="191" t="n"/>
      <c r="G268" s="191" t="n"/>
      <c r="H268" s="191" t="n"/>
      <c r="I268" s="191" t="n"/>
      <c r="J268" s="191" t="n"/>
      <c r="K268" s="191" t="n"/>
      <c r="L268" s="191" t="n"/>
      <c r="M268" s="191" t="n"/>
      <c r="N268" s="191" t="n"/>
      <c r="O268" s="191" t="n"/>
      <c r="P268" s="186" t="n"/>
      <c r="Q268" s="186" t="n"/>
    </row>
    <row r="269" ht="19.5" customHeight="1" s="127">
      <c r="A269" s="191" t="n"/>
      <c r="B269" s="191" t="n"/>
      <c r="C269" s="263" t="n"/>
      <c r="D269" s="263" t="n"/>
      <c r="E269" s="263" t="n"/>
      <c r="F269" s="191" t="n"/>
      <c r="G269" s="191" t="n"/>
      <c r="H269" s="191" t="n"/>
      <c r="I269" s="191" t="n"/>
      <c r="J269" s="191" t="n"/>
      <c r="K269" s="191" t="n"/>
      <c r="L269" s="191" t="n"/>
      <c r="M269" s="191" t="n"/>
      <c r="N269" s="191" t="n"/>
      <c r="O269" s="191" t="n"/>
      <c r="P269" s="186" t="n"/>
      <c r="Q269" s="186" t="n"/>
    </row>
    <row r="270" ht="19.5" customHeight="1" s="127">
      <c r="A270" s="191" t="n"/>
      <c r="B270" s="191" t="n"/>
      <c r="C270" s="263" t="n"/>
      <c r="D270" s="263" t="n"/>
      <c r="E270" s="263" t="n"/>
      <c r="F270" s="191" t="n"/>
      <c r="G270" s="191" t="n"/>
      <c r="H270" s="191" t="n"/>
      <c r="I270" s="191" t="n"/>
      <c r="J270" s="191" t="n"/>
      <c r="K270" s="191" t="n"/>
      <c r="L270" s="191" t="n"/>
      <c r="M270" s="191" t="n"/>
      <c r="N270" s="191" t="n"/>
      <c r="O270" s="191" t="n"/>
      <c r="P270" s="186" t="n"/>
      <c r="Q270" s="186" t="n"/>
    </row>
    <row r="271" ht="19.5" customHeight="1" s="127">
      <c r="A271" s="191" t="n"/>
      <c r="B271" s="191" t="n"/>
      <c r="C271" s="263" t="n"/>
      <c r="D271" s="263" t="n"/>
      <c r="E271" s="263" t="n"/>
      <c r="F271" s="191" t="n"/>
      <c r="G271" s="191" t="n"/>
      <c r="H271" s="191" t="n"/>
      <c r="I271" s="191" t="n"/>
      <c r="J271" s="191" t="n"/>
      <c r="K271" s="191" t="n"/>
      <c r="L271" s="191" t="n"/>
      <c r="M271" s="191" t="n"/>
      <c r="N271" s="191" t="n"/>
      <c r="O271" s="191" t="n"/>
      <c r="P271" s="186" t="n"/>
      <c r="Q271" s="186" t="n"/>
    </row>
    <row r="272" ht="19.5" customHeight="1" s="127">
      <c r="A272" s="191" t="n"/>
      <c r="B272" s="191" t="n"/>
      <c r="C272" s="263" t="n"/>
      <c r="D272" s="263" t="n"/>
      <c r="E272" s="263" t="n"/>
      <c r="F272" s="191" t="n"/>
      <c r="G272" s="191" t="n"/>
      <c r="H272" s="191" t="n"/>
      <c r="I272" s="191" t="n"/>
      <c r="J272" s="191" t="n"/>
      <c r="K272" s="191" t="n"/>
      <c r="L272" s="191" t="n"/>
      <c r="M272" s="191" t="n"/>
      <c r="N272" s="191" t="n"/>
      <c r="O272" s="191" t="n"/>
      <c r="P272" s="186" t="n"/>
      <c r="Q272" s="186" t="n"/>
    </row>
    <row r="273" ht="15.75" customHeight="1" s="127">
      <c r="A273" s="191" t="n"/>
      <c r="B273" s="191" t="n"/>
      <c r="C273" s="264" t="n"/>
      <c r="D273" s="264" t="n"/>
      <c r="E273" s="264" t="n"/>
      <c r="F273" s="191" t="n"/>
      <c r="G273" s="191" t="n"/>
      <c r="H273" s="191" t="n"/>
      <c r="I273" s="191" t="n"/>
      <c r="J273" s="191" t="n"/>
      <c r="K273" s="191" t="n"/>
      <c r="L273" s="191" t="n"/>
      <c r="M273" s="191" t="n"/>
      <c r="N273" s="191" t="n"/>
      <c r="O273" s="191" t="n"/>
      <c r="P273" s="186" t="n"/>
      <c r="Q273" s="186" t="n"/>
    </row>
    <row r="274" ht="15.75" customHeight="1" s="127">
      <c r="A274" s="191" t="n"/>
      <c r="B274" s="191" t="n"/>
      <c r="C274" s="264" t="n"/>
      <c r="D274" s="264" t="n"/>
      <c r="E274" s="264" t="n"/>
      <c r="F274" s="191" t="n"/>
      <c r="G274" s="191" t="n"/>
      <c r="H274" s="191" t="n"/>
      <c r="I274" s="191" t="n"/>
      <c r="J274" s="191" t="n"/>
      <c r="K274" s="191" t="n"/>
      <c r="L274" s="191" t="n"/>
      <c r="M274" s="191" t="n"/>
      <c r="N274" s="191" t="n"/>
      <c r="O274" s="191" t="n"/>
      <c r="P274" s="186" t="n"/>
      <c r="Q274" s="186" t="n"/>
    </row>
    <row r="275" ht="15.75" customHeight="1" s="127">
      <c r="A275" s="191" t="n"/>
      <c r="B275" s="191" t="n"/>
      <c r="C275" s="264" t="n"/>
      <c r="D275" s="264" t="n"/>
      <c r="E275" s="264" t="n"/>
      <c r="F275" s="191" t="n"/>
      <c r="G275" s="191" t="n"/>
      <c r="H275" s="191" t="n"/>
      <c r="I275" s="191" t="n"/>
      <c r="J275" s="191" t="n"/>
      <c r="K275" s="191" t="n"/>
      <c r="L275" s="191" t="n"/>
      <c r="M275" s="191" t="n"/>
      <c r="N275" s="191" t="n"/>
      <c r="O275" s="191" t="n"/>
      <c r="P275" s="186" t="n"/>
      <c r="Q275" s="186" t="n"/>
    </row>
    <row r="276" ht="15.75" customHeight="1" s="127">
      <c r="A276" s="191" t="n"/>
      <c r="B276" s="191" t="n"/>
      <c r="C276" s="264" t="n"/>
      <c r="D276" s="264" t="n"/>
      <c r="E276" s="264" t="n"/>
      <c r="F276" s="191" t="n"/>
      <c r="G276" s="191" t="n"/>
      <c r="H276" s="191" t="n"/>
      <c r="I276" s="191" t="n"/>
      <c r="J276" s="191" t="n"/>
      <c r="K276" s="191" t="n"/>
      <c r="L276" s="191" t="n"/>
      <c r="M276" s="191" t="n"/>
      <c r="N276" s="191" t="n"/>
      <c r="O276" s="191" t="n"/>
      <c r="P276" s="186" t="n"/>
      <c r="Q276" s="186" t="n"/>
    </row>
    <row r="277" ht="15.75" customHeight="1" s="127">
      <c r="A277" s="191" t="n"/>
      <c r="B277" s="191" t="n"/>
      <c r="C277" s="264" t="n"/>
      <c r="D277" s="264" t="n"/>
      <c r="E277" s="264" t="n"/>
      <c r="F277" s="191" t="n"/>
      <c r="G277" s="191" t="n"/>
      <c r="H277" s="191" t="n"/>
      <c r="I277" s="191" t="n"/>
      <c r="J277" s="191" t="n"/>
      <c r="K277" s="191" t="n"/>
      <c r="L277" s="191" t="n"/>
      <c r="M277" s="191" t="n"/>
      <c r="N277" s="191" t="n"/>
      <c r="O277" s="191" t="n"/>
      <c r="P277" s="186" t="n"/>
      <c r="Q277" s="186" t="n"/>
    </row>
    <row r="278" ht="15.75" customHeight="1" s="127">
      <c r="A278" s="191" t="n"/>
      <c r="B278" s="191" t="n"/>
      <c r="C278" s="264" t="n"/>
      <c r="D278" s="264" t="n"/>
      <c r="E278" s="264" t="n"/>
      <c r="F278" s="191" t="n"/>
      <c r="G278" s="191" t="n"/>
      <c r="H278" s="191" t="n"/>
      <c r="I278" s="191" t="n"/>
      <c r="J278" s="191" t="n"/>
      <c r="K278" s="191" t="n"/>
      <c r="L278" s="191" t="n"/>
      <c r="M278" s="191" t="n"/>
      <c r="N278" s="191" t="n"/>
      <c r="O278" s="191" t="n"/>
      <c r="P278" s="186" t="n"/>
      <c r="Q278" s="186" t="n"/>
    </row>
    <row r="279" ht="15.75" customHeight="1" s="127">
      <c r="A279" s="186" t="n"/>
      <c r="B279" s="186" t="n"/>
      <c r="C279" s="193" t="n"/>
      <c r="D279" s="193" t="n"/>
      <c r="E279" s="193" t="n"/>
      <c r="F279" s="186" t="n"/>
      <c r="G279" s="186" t="n"/>
      <c r="H279" s="186" t="n"/>
      <c r="I279" s="186" t="n"/>
      <c r="J279" s="186" t="n"/>
      <c r="K279" s="186" t="n"/>
      <c r="L279" s="186" t="n"/>
      <c r="M279" s="186" t="n"/>
      <c r="N279" s="186" t="n"/>
      <c r="O279" s="186" t="n"/>
      <c r="P279" s="186" t="n"/>
      <c r="Q279" s="186" t="n"/>
    </row>
    <row r="280" ht="15.75" customHeight="1" s="127">
      <c r="A280" s="186" t="n"/>
      <c r="B280" s="186" t="n"/>
      <c r="C280" s="193" t="n"/>
      <c r="D280" s="193" t="n"/>
      <c r="E280" s="193" t="n"/>
      <c r="F280" s="186" t="n"/>
      <c r="G280" s="186" t="n"/>
      <c r="H280" s="186" t="n"/>
      <c r="I280" s="186" t="n"/>
      <c r="J280" s="186" t="n"/>
      <c r="K280" s="186" t="n"/>
      <c r="L280" s="186" t="n"/>
      <c r="M280" s="186" t="n"/>
      <c r="N280" s="186" t="n"/>
      <c r="O280" s="186" t="n"/>
      <c r="P280" s="186" t="n"/>
      <c r="Q280" s="186" t="n"/>
    </row>
    <row r="281" ht="15.75" customHeight="1" s="127">
      <c r="A281" s="186" t="n"/>
      <c r="B281" s="186" t="n"/>
      <c r="C281" s="193" t="n"/>
      <c r="D281" s="193" t="n"/>
      <c r="E281" s="193" t="n"/>
      <c r="F281" s="186" t="n"/>
      <c r="G281" s="186" t="n"/>
      <c r="H281" s="186" t="n"/>
      <c r="I281" s="186" t="n"/>
      <c r="J281" s="186" t="n"/>
      <c r="K281" s="186" t="n"/>
      <c r="L281" s="186" t="n"/>
      <c r="M281" s="186" t="n"/>
      <c r="N281" s="186" t="n"/>
      <c r="O281" s="186" t="n"/>
      <c r="P281" s="186" t="n"/>
      <c r="Q281" s="186" t="n"/>
    </row>
    <row r="282" ht="15.75" customHeight="1" s="127">
      <c r="A282" s="186" t="n"/>
      <c r="B282" s="186" t="n"/>
      <c r="C282" s="193" t="n"/>
      <c r="D282" s="193" t="n"/>
      <c r="E282" s="193" t="n"/>
      <c r="F282" s="186" t="n"/>
      <c r="G282" s="186" t="n"/>
      <c r="H282" s="186" t="n"/>
      <c r="I282" s="186" t="n"/>
      <c r="J282" s="186" t="n"/>
      <c r="K282" s="186" t="n"/>
      <c r="L282" s="186" t="n"/>
      <c r="M282" s="186" t="n"/>
      <c r="N282" s="186" t="n"/>
      <c r="O282" s="186" t="n"/>
      <c r="P282" s="186" t="n"/>
      <c r="Q282" s="186" t="n"/>
    </row>
    <row r="283" ht="15.75" customHeight="1" s="127">
      <c r="A283" s="186" t="n"/>
      <c r="B283" s="186" t="n"/>
      <c r="C283" s="193" t="n"/>
      <c r="D283" s="193" t="n"/>
      <c r="E283" s="193" t="n"/>
      <c r="F283" s="186" t="n"/>
      <c r="G283" s="186" t="n"/>
      <c r="H283" s="186" t="n"/>
      <c r="I283" s="186" t="n"/>
      <c r="J283" s="186" t="n"/>
      <c r="K283" s="186" t="n"/>
      <c r="L283" s="186" t="n"/>
      <c r="M283" s="186" t="n"/>
      <c r="N283" s="186" t="n"/>
      <c r="O283" s="186" t="n"/>
      <c r="P283" s="186" t="n"/>
      <c r="Q283" s="186" t="n"/>
    </row>
    <row r="284" ht="15.75" customHeight="1" s="127">
      <c r="A284" s="186" t="n"/>
      <c r="B284" s="186" t="n"/>
      <c r="C284" s="193" t="n"/>
      <c r="D284" s="193" t="n"/>
      <c r="E284" s="193" t="n"/>
      <c r="F284" s="186" t="n"/>
      <c r="G284" s="186" t="n"/>
      <c r="H284" s="186" t="n"/>
      <c r="I284" s="186" t="n"/>
      <c r="J284" s="186" t="n"/>
      <c r="K284" s="186" t="n"/>
      <c r="L284" s="186" t="n"/>
      <c r="M284" s="186" t="n"/>
      <c r="N284" s="186" t="n"/>
      <c r="O284" s="186" t="n"/>
      <c r="P284" s="186" t="n"/>
      <c r="Q284" s="186" t="n"/>
    </row>
    <row r="285" ht="15.75" customHeight="1" s="127">
      <c r="A285" s="186" t="n"/>
      <c r="B285" s="186" t="n"/>
      <c r="C285" s="193" t="n"/>
      <c r="D285" s="193" t="n"/>
      <c r="E285" s="193" t="n"/>
      <c r="F285" s="186" t="n"/>
      <c r="G285" s="186" t="n"/>
      <c r="H285" s="186" t="n"/>
      <c r="I285" s="186" t="n"/>
      <c r="J285" s="186" t="n"/>
      <c r="K285" s="186" t="n"/>
      <c r="L285" s="186" t="n"/>
      <c r="M285" s="186" t="n"/>
      <c r="N285" s="186" t="n"/>
      <c r="O285" s="186" t="n"/>
      <c r="P285" s="186" t="n"/>
      <c r="Q285" s="186" t="n"/>
    </row>
    <row r="286" ht="15.75" customHeight="1" s="127">
      <c r="A286" s="186" t="n"/>
      <c r="B286" s="186" t="n"/>
      <c r="C286" s="193" t="n"/>
      <c r="D286" s="193" t="n"/>
      <c r="E286" s="193" t="n"/>
      <c r="F286" s="186" t="n"/>
      <c r="G286" s="186" t="n"/>
      <c r="H286" s="186" t="n"/>
      <c r="I286" s="186" t="n"/>
      <c r="J286" s="186" t="n"/>
      <c r="K286" s="186" t="n"/>
      <c r="L286" s="186" t="n"/>
      <c r="M286" s="186" t="n"/>
      <c r="N286" s="186" t="n"/>
      <c r="O286" s="186" t="n"/>
      <c r="P286" s="186" t="n"/>
      <c r="Q286" s="186" t="n"/>
    </row>
    <row r="287" ht="15.75" customHeight="1" s="127">
      <c r="A287" s="186" t="n"/>
      <c r="B287" s="186" t="n"/>
      <c r="C287" s="193" t="n"/>
      <c r="D287" s="193" t="n"/>
      <c r="E287" s="193" t="n"/>
      <c r="F287" s="186" t="n"/>
      <c r="G287" s="186" t="n"/>
      <c r="H287" s="186" t="n"/>
      <c r="I287" s="186" t="n"/>
      <c r="J287" s="186" t="n"/>
      <c r="K287" s="186" t="n"/>
      <c r="L287" s="186" t="n"/>
      <c r="M287" s="186" t="n"/>
      <c r="N287" s="186" t="n"/>
      <c r="O287" s="186" t="n"/>
      <c r="P287" s="186" t="n"/>
      <c r="Q287" s="186" t="n"/>
    </row>
    <row r="288" ht="15.75" customHeight="1" s="127">
      <c r="A288" s="186" t="n"/>
      <c r="B288" s="186" t="n"/>
      <c r="C288" s="193" t="n"/>
      <c r="D288" s="193" t="n"/>
      <c r="E288" s="193" t="n"/>
      <c r="F288" s="186" t="n"/>
      <c r="G288" s="186" t="n"/>
      <c r="H288" s="186" t="n"/>
      <c r="I288" s="186" t="n"/>
      <c r="J288" s="186" t="n"/>
      <c r="K288" s="186" t="n"/>
      <c r="L288" s="186" t="n"/>
      <c r="M288" s="186" t="n"/>
      <c r="N288" s="186" t="n"/>
      <c r="O288" s="186" t="n"/>
      <c r="P288" s="186" t="n"/>
      <c r="Q288" s="186" t="n"/>
    </row>
    <row r="289" ht="15.75" customHeight="1" s="127">
      <c r="A289" s="186" t="n"/>
      <c r="B289" s="186" t="n"/>
      <c r="C289" s="193" t="n"/>
      <c r="D289" s="193" t="n"/>
      <c r="E289" s="193" t="n"/>
      <c r="F289" s="186" t="n"/>
      <c r="G289" s="186" t="n"/>
      <c r="H289" s="186" t="n"/>
      <c r="I289" s="186" t="n"/>
      <c r="J289" s="186" t="n"/>
      <c r="K289" s="186" t="n"/>
      <c r="L289" s="186" t="n"/>
      <c r="M289" s="186" t="n"/>
      <c r="N289" s="186" t="n"/>
      <c r="O289" s="186" t="n"/>
      <c r="P289" s="186" t="n"/>
      <c r="Q289" s="186" t="n"/>
    </row>
    <row r="290" ht="15.75" customHeight="1" s="127">
      <c r="A290" s="186" t="n"/>
      <c r="B290" s="186" t="n"/>
      <c r="C290" s="193" t="n"/>
      <c r="D290" s="193" t="n"/>
      <c r="E290" s="193" t="n"/>
      <c r="F290" s="186" t="n"/>
      <c r="G290" s="186" t="n"/>
      <c r="H290" s="186" t="n"/>
      <c r="I290" s="186" t="n"/>
      <c r="J290" s="186" t="n"/>
      <c r="K290" s="186" t="n"/>
      <c r="L290" s="186" t="n"/>
      <c r="M290" s="186" t="n"/>
      <c r="N290" s="186" t="n"/>
      <c r="O290" s="186" t="n"/>
      <c r="P290" s="186" t="n"/>
      <c r="Q290" s="186" t="n"/>
    </row>
    <row r="291" ht="15.75" customHeight="1" s="127">
      <c r="A291" s="186" t="n"/>
      <c r="B291" s="186" t="n"/>
      <c r="C291" s="193" t="n"/>
      <c r="D291" s="193" t="n"/>
      <c r="E291" s="193" t="n"/>
      <c r="F291" s="186" t="n"/>
      <c r="G291" s="186" t="n"/>
      <c r="H291" s="186" t="n"/>
      <c r="I291" s="186" t="n"/>
      <c r="J291" s="186" t="n"/>
      <c r="K291" s="186" t="n"/>
      <c r="L291" s="186" t="n"/>
      <c r="M291" s="186" t="n"/>
      <c r="N291" s="186" t="n"/>
      <c r="O291" s="186" t="n"/>
      <c r="P291" s="186" t="n"/>
      <c r="Q291" s="186" t="n"/>
    </row>
    <row r="292" ht="15.75" customHeight="1" s="127">
      <c r="A292" s="186" t="n"/>
      <c r="B292" s="186" t="n"/>
      <c r="C292" s="193" t="n"/>
      <c r="D292" s="193" t="n"/>
      <c r="E292" s="193" t="n"/>
      <c r="F292" s="186" t="n"/>
      <c r="G292" s="186" t="n"/>
      <c r="H292" s="186" t="n"/>
      <c r="I292" s="186" t="n"/>
      <c r="J292" s="186" t="n"/>
      <c r="K292" s="186" t="n"/>
      <c r="L292" s="186" t="n"/>
      <c r="M292" s="186" t="n"/>
      <c r="N292" s="186" t="n"/>
      <c r="O292" s="186" t="n"/>
      <c r="P292" s="186" t="n"/>
      <c r="Q292" s="186" t="n"/>
    </row>
    <row r="293" ht="15.75" customHeight="1" s="127">
      <c r="A293" s="186" t="n"/>
      <c r="B293" s="186" t="n"/>
      <c r="C293" s="193" t="n"/>
      <c r="D293" s="193" t="n"/>
      <c r="E293" s="193" t="n"/>
      <c r="F293" s="186" t="n"/>
      <c r="G293" s="186" t="n"/>
      <c r="H293" s="186" t="n"/>
      <c r="I293" s="186" t="n"/>
      <c r="J293" s="186" t="n"/>
      <c r="K293" s="186" t="n"/>
      <c r="L293" s="186" t="n"/>
      <c r="M293" s="186" t="n"/>
      <c r="N293" s="186" t="n"/>
      <c r="O293" s="186" t="n"/>
      <c r="P293" s="186" t="n"/>
      <c r="Q293" s="186" t="n"/>
    </row>
    <row r="294" ht="15.75" customHeight="1" s="127">
      <c r="A294" s="186" t="n"/>
      <c r="B294" s="186" t="n"/>
      <c r="C294" s="193" t="n"/>
      <c r="D294" s="193" t="n"/>
      <c r="E294" s="193" t="n"/>
      <c r="F294" s="186" t="n"/>
      <c r="G294" s="186" t="n"/>
      <c r="H294" s="186" t="n"/>
      <c r="I294" s="186" t="n"/>
      <c r="J294" s="186" t="n"/>
      <c r="K294" s="186" t="n"/>
      <c r="L294" s="186" t="n"/>
      <c r="M294" s="186" t="n"/>
      <c r="N294" s="186" t="n"/>
      <c r="O294" s="186" t="n"/>
      <c r="P294" s="186" t="n"/>
      <c r="Q294" s="186" t="n"/>
    </row>
    <row r="295" ht="15.75" customHeight="1" s="127">
      <c r="A295" s="186" t="n"/>
      <c r="B295" s="186" t="n"/>
      <c r="C295" s="193" t="n"/>
      <c r="D295" s="193" t="n"/>
      <c r="E295" s="193" t="n"/>
      <c r="F295" s="186" t="n"/>
      <c r="G295" s="186" t="n"/>
      <c r="H295" s="186" t="n"/>
      <c r="I295" s="186" t="n"/>
      <c r="J295" s="186" t="n"/>
      <c r="K295" s="186" t="n"/>
      <c r="L295" s="186" t="n"/>
      <c r="M295" s="186" t="n"/>
      <c r="N295" s="186" t="n"/>
      <c r="O295" s="186" t="n"/>
      <c r="P295" s="186" t="n"/>
      <c r="Q295" s="186" t="n"/>
    </row>
    <row r="296" ht="15.75" customHeight="1" s="127">
      <c r="A296" s="186" t="n"/>
      <c r="B296" s="186" t="n"/>
      <c r="C296" s="193" t="n"/>
      <c r="D296" s="193" t="n"/>
      <c r="E296" s="193" t="n"/>
      <c r="F296" s="186" t="n"/>
      <c r="G296" s="186" t="n"/>
      <c r="H296" s="186" t="n"/>
      <c r="I296" s="186" t="n"/>
      <c r="J296" s="186" t="n"/>
      <c r="K296" s="186" t="n"/>
      <c r="L296" s="186" t="n"/>
      <c r="M296" s="186" t="n"/>
      <c r="N296" s="186" t="n"/>
      <c r="O296" s="186" t="n"/>
      <c r="P296" s="186" t="n"/>
      <c r="Q296" s="186" t="n"/>
    </row>
    <row r="297" ht="15.75" customHeight="1" s="127">
      <c r="A297" s="186" t="n"/>
      <c r="B297" s="186" t="n"/>
      <c r="C297" s="193" t="n"/>
      <c r="D297" s="193" t="n"/>
      <c r="E297" s="193" t="n"/>
      <c r="F297" s="186" t="n"/>
      <c r="G297" s="186" t="n"/>
      <c r="H297" s="186" t="n"/>
      <c r="I297" s="186" t="n"/>
      <c r="J297" s="186" t="n"/>
      <c r="K297" s="186" t="n"/>
      <c r="L297" s="186" t="n"/>
      <c r="M297" s="186" t="n"/>
      <c r="N297" s="186" t="n"/>
      <c r="O297" s="186" t="n"/>
      <c r="P297" s="186" t="n"/>
      <c r="Q297" s="186" t="n"/>
    </row>
    <row r="298" ht="15.75" customHeight="1" s="127">
      <c r="A298" s="186" t="n"/>
      <c r="B298" s="186" t="n"/>
      <c r="C298" s="193" t="n"/>
      <c r="D298" s="193" t="n"/>
      <c r="E298" s="193" t="n"/>
      <c r="F298" s="186" t="n"/>
      <c r="G298" s="186" t="n"/>
      <c r="H298" s="186" t="n"/>
      <c r="I298" s="186" t="n"/>
      <c r="J298" s="186" t="n"/>
      <c r="K298" s="186" t="n"/>
      <c r="L298" s="186" t="n"/>
      <c r="M298" s="186" t="n"/>
      <c r="N298" s="186" t="n"/>
      <c r="O298" s="186" t="n"/>
      <c r="P298" s="186" t="n"/>
      <c r="Q298" s="186" t="n"/>
    </row>
    <row r="299" ht="15.75" customHeight="1" s="127">
      <c r="A299" s="186" t="n"/>
      <c r="B299" s="186" t="n"/>
      <c r="C299" s="193" t="n"/>
      <c r="D299" s="193" t="n"/>
      <c r="E299" s="193" t="n"/>
      <c r="F299" s="186" t="n"/>
      <c r="G299" s="186" t="n"/>
      <c r="H299" s="186" t="n"/>
      <c r="I299" s="186" t="n"/>
      <c r="J299" s="186" t="n"/>
      <c r="K299" s="186" t="n"/>
      <c r="L299" s="186" t="n"/>
      <c r="M299" s="186" t="n"/>
      <c r="N299" s="186" t="n"/>
      <c r="O299" s="186" t="n"/>
      <c r="P299" s="186" t="n"/>
      <c r="Q299" s="186" t="n"/>
    </row>
    <row r="300" ht="15.75" customHeight="1" s="127">
      <c r="A300" s="186" t="n"/>
      <c r="B300" s="186" t="n"/>
      <c r="C300" s="193" t="n"/>
      <c r="D300" s="193" t="n"/>
      <c r="E300" s="193" t="n"/>
      <c r="F300" s="186" t="n"/>
      <c r="G300" s="186" t="n"/>
      <c r="H300" s="186" t="n"/>
      <c r="I300" s="186" t="n"/>
      <c r="J300" s="186" t="n"/>
      <c r="K300" s="186" t="n"/>
      <c r="L300" s="186" t="n"/>
      <c r="M300" s="186" t="n"/>
      <c r="N300" s="186" t="n"/>
      <c r="O300" s="186" t="n"/>
      <c r="P300" s="186" t="n"/>
      <c r="Q300" s="186" t="n"/>
    </row>
    <row r="301" ht="15.75" customHeight="1" s="127">
      <c r="A301" s="186" t="n"/>
      <c r="B301" s="186" t="n"/>
      <c r="C301" s="193" t="n"/>
      <c r="D301" s="193" t="n"/>
      <c r="E301" s="193" t="n"/>
      <c r="F301" s="186" t="n"/>
      <c r="G301" s="186" t="n"/>
      <c r="H301" s="186" t="n"/>
      <c r="I301" s="186" t="n"/>
      <c r="J301" s="186" t="n"/>
      <c r="K301" s="186" t="n"/>
      <c r="L301" s="186" t="n"/>
      <c r="M301" s="186" t="n"/>
      <c r="N301" s="186" t="n"/>
      <c r="O301" s="186" t="n"/>
      <c r="P301" s="186" t="n"/>
      <c r="Q301" s="186" t="n"/>
    </row>
    <row r="302" ht="15.75" customHeight="1" s="127">
      <c r="A302" s="186" t="n"/>
      <c r="B302" s="186" t="n"/>
      <c r="C302" s="193" t="n"/>
      <c r="D302" s="193" t="n"/>
      <c r="E302" s="193" t="n"/>
      <c r="F302" s="186" t="n"/>
      <c r="G302" s="186" t="n"/>
      <c r="H302" s="186" t="n"/>
      <c r="I302" s="186" t="n"/>
      <c r="J302" s="186" t="n"/>
      <c r="K302" s="186" t="n"/>
      <c r="L302" s="186" t="n"/>
      <c r="M302" s="186" t="n"/>
      <c r="N302" s="186" t="n"/>
      <c r="O302" s="186" t="n"/>
      <c r="P302" s="186" t="n"/>
      <c r="Q302" s="186" t="n"/>
    </row>
    <row r="303" ht="15.75" customHeight="1" s="127">
      <c r="A303" s="186" t="n"/>
      <c r="B303" s="186" t="n"/>
      <c r="C303" s="193" t="n"/>
      <c r="D303" s="193" t="n"/>
      <c r="E303" s="193" t="n"/>
      <c r="F303" s="186" t="n"/>
      <c r="G303" s="186" t="n"/>
      <c r="H303" s="186" t="n"/>
      <c r="I303" s="186" t="n"/>
      <c r="J303" s="186" t="n"/>
      <c r="K303" s="186" t="n"/>
      <c r="L303" s="186" t="n"/>
      <c r="M303" s="186" t="n"/>
      <c r="N303" s="186" t="n"/>
      <c r="O303" s="186" t="n"/>
      <c r="P303" s="186" t="n"/>
      <c r="Q303" s="186" t="n"/>
    </row>
    <row r="304" ht="15.75" customHeight="1" s="127">
      <c r="A304" s="186" t="n"/>
      <c r="B304" s="186" t="n"/>
      <c r="C304" s="193" t="n"/>
      <c r="D304" s="193" t="n"/>
      <c r="E304" s="193" t="n"/>
      <c r="F304" s="186" t="n"/>
      <c r="G304" s="186" t="n"/>
      <c r="H304" s="186" t="n"/>
      <c r="I304" s="186" t="n"/>
      <c r="J304" s="186" t="n"/>
      <c r="K304" s="186" t="n"/>
      <c r="L304" s="186" t="n"/>
      <c r="M304" s="186" t="n"/>
      <c r="N304" s="186" t="n"/>
      <c r="O304" s="186" t="n"/>
      <c r="P304" s="186" t="n"/>
      <c r="Q304" s="186" t="n"/>
    </row>
    <row r="305" ht="15.75" customHeight="1" s="127">
      <c r="A305" s="186" t="n"/>
      <c r="B305" s="186" t="n"/>
      <c r="C305" s="193" t="n"/>
      <c r="D305" s="193" t="n"/>
      <c r="E305" s="193" t="n"/>
      <c r="F305" s="186" t="n"/>
      <c r="G305" s="186" t="n"/>
      <c r="H305" s="186" t="n"/>
      <c r="I305" s="186" t="n"/>
      <c r="J305" s="186" t="n"/>
      <c r="K305" s="186" t="n"/>
      <c r="L305" s="186" t="n"/>
      <c r="M305" s="186" t="n"/>
      <c r="N305" s="186" t="n"/>
      <c r="O305" s="186" t="n"/>
      <c r="P305" s="186" t="n"/>
      <c r="Q305" s="186" t="n"/>
    </row>
    <row r="306" ht="15.75" customHeight="1" s="127">
      <c r="A306" s="186" t="n"/>
      <c r="B306" s="186" t="n"/>
      <c r="C306" s="193" t="n"/>
      <c r="D306" s="193" t="n"/>
      <c r="E306" s="193" t="n"/>
      <c r="F306" s="186" t="n"/>
      <c r="G306" s="186" t="n"/>
      <c r="H306" s="186" t="n"/>
      <c r="I306" s="186" t="n"/>
      <c r="J306" s="186" t="n"/>
      <c r="K306" s="186" t="n"/>
      <c r="L306" s="186" t="n"/>
      <c r="M306" s="186" t="n"/>
      <c r="N306" s="186" t="n"/>
      <c r="O306" s="186" t="n"/>
      <c r="P306" s="186" t="n"/>
      <c r="Q306" s="186" t="n"/>
    </row>
    <row r="307" ht="15.75" customHeight="1" s="127">
      <c r="A307" s="186" t="n"/>
      <c r="B307" s="186" t="n"/>
      <c r="C307" s="193" t="n"/>
      <c r="D307" s="193" t="n"/>
      <c r="E307" s="193" t="n"/>
      <c r="F307" s="186" t="n"/>
      <c r="G307" s="186" t="n"/>
      <c r="H307" s="186" t="n"/>
      <c r="I307" s="186" t="n"/>
      <c r="J307" s="186" t="n"/>
      <c r="K307" s="186" t="n"/>
      <c r="L307" s="186" t="n"/>
      <c r="M307" s="186" t="n"/>
      <c r="N307" s="186" t="n"/>
      <c r="O307" s="186" t="n"/>
      <c r="P307" s="186" t="n"/>
      <c r="Q307" s="186" t="n"/>
    </row>
    <row r="308" ht="15.75" customHeight="1" s="127">
      <c r="A308" s="186" t="n"/>
      <c r="B308" s="186" t="n"/>
      <c r="C308" s="193" t="n"/>
      <c r="D308" s="193" t="n"/>
      <c r="E308" s="193" t="n"/>
      <c r="F308" s="186" t="n"/>
      <c r="G308" s="186" t="n"/>
      <c r="H308" s="186" t="n"/>
      <c r="I308" s="186" t="n"/>
      <c r="J308" s="186" t="n"/>
      <c r="K308" s="186" t="n"/>
      <c r="L308" s="186" t="n"/>
      <c r="M308" s="186" t="n"/>
      <c r="N308" s="186" t="n"/>
      <c r="O308" s="186" t="n"/>
      <c r="P308" s="186" t="n"/>
      <c r="Q308" s="186" t="n"/>
    </row>
    <row r="309" ht="15.75" customHeight="1" s="127">
      <c r="A309" s="186" t="n"/>
      <c r="B309" s="186" t="n"/>
      <c r="C309" s="193" t="n"/>
      <c r="D309" s="193" t="n"/>
      <c r="E309" s="193" t="n"/>
      <c r="F309" s="186" t="n"/>
      <c r="G309" s="186" t="n"/>
      <c r="H309" s="186" t="n"/>
      <c r="I309" s="186" t="n"/>
      <c r="J309" s="186" t="n"/>
      <c r="K309" s="186" t="n"/>
      <c r="L309" s="186" t="n"/>
      <c r="M309" s="186" t="n"/>
      <c r="N309" s="186" t="n"/>
      <c r="O309" s="186" t="n"/>
      <c r="P309" s="186" t="n"/>
      <c r="Q309" s="186" t="n"/>
    </row>
    <row r="310" ht="15.75" customHeight="1" s="127">
      <c r="A310" s="186" t="n"/>
      <c r="B310" s="186" t="n"/>
      <c r="C310" s="193" t="n"/>
      <c r="D310" s="193" t="n"/>
      <c r="E310" s="193" t="n"/>
      <c r="F310" s="186" t="n"/>
      <c r="G310" s="186" t="n"/>
      <c r="H310" s="186" t="n"/>
      <c r="I310" s="186" t="n"/>
      <c r="J310" s="186" t="n"/>
      <c r="K310" s="186" t="n"/>
      <c r="L310" s="186" t="n"/>
      <c r="M310" s="186" t="n"/>
      <c r="N310" s="186" t="n"/>
      <c r="O310" s="186" t="n"/>
      <c r="P310" s="186" t="n"/>
      <c r="Q310" s="186" t="n"/>
    </row>
    <row r="311" ht="15.75" customHeight="1" s="127">
      <c r="A311" s="186" t="n"/>
      <c r="B311" s="186" t="n"/>
      <c r="C311" s="193" t="n"/>
      <c r="D311" s="193" t="n"/>
      <c r="E311" s="193" t="n"/>
      <c r="F311" s="186" t="n"/>
      <c r="G311" s="186" t="n"/>
      <c r="H311" s="186" t="n"/>
      <c r="I311" s="186" t="n"/>
      <c r="J311" s="186" t="n"/>
      <c r="K311" s="186" t="n"/>
      <c r="L311" s="186" t="n"/>
      <c r="M311" s="186" t="n"/>
      <c r="N311" s="186" t="n"/>
      <c r="O311" s="186" t="n"/>
      <c r="P311" s="186" t="n"/>
      <c r="Q311" s="186" t="n"/>
    </row>
    <row r="312" ht="15.75" customHeight="1" s="127">
      <c r="A312" s="186" t="n"/>
      <c r="B312" s="186" t="n"/>
      <c r="C312" s="193" t="n"/>
      <c r="D312" s="193" t="n"/>
      <c r="E312" s="193" t="n"/>
      <c r="F312" s="186" t="n"/>
      <c r="G312" s="186" t="n"/>
      <c r="H312" s="186" t="n"/>
      <c r="I312" s="186" t="n"/>
      <c r="J312" s="186" t="n"/>
      <c r="K312" s="186" t="n"/>
      <c r="L312" s="186" t="n"/>
      <c r="M312" s="186" t="n"/>
      <c r="N312" s="186" t="n"/>
      <c r="O312" s="186" t="n"/>
      <c r="P312" s="186" t="n"/>
      <c r="Q312" s="186" t="n"/>
    </row>
    <row r="313" ht="15.75" customHeight="1" s="127">
      <c r="A313" s="186" t="n"/>
      <c r="B313" s="186" t="n"/>
      <c r="C313" s="193" t="n"/>
      <c r="D313" s="193" t="n"/>
      <c r="E313" s="193" t="n"/>
      <c r="F313" s="186" t="n"/>
      <c r="G313" s="186" t="n"/>
      <c r="H313" s="186" t="n"/>
      <c r="I313" s="186" t="n"/>
      <c r="J313" s="186" t="n"/>
      <c r="K313" s="186" t="n"/>
      <c r="L313" s="186" t="n"/>
      <c r="M313" s="186" t="n"/>
      <c r="N313" s="186" t="n"/>
      <c r="O313" s="186" t="n"/>
      <c r="P313" s="186" t="n"/>
      <c r="Q313" s="186" t="n"/>
    </row>
    <row r="314" ht="15.75" customHeight="1" s="127">
      <c r="A314" s="186" t="n"/>
      <c r="B314" s="186" t="n"/>
      <c r="C314" s="193" t="n"/>
      <c r="D314" s="193" t="n"/>
      <c r="E314" s="193" t="n"/>
      <c r="F314" s="186" t="n"/>
      <c r="G314" s="186" t="n"/>
      <c r="H314" s="186" t="n"/>
      <c r="I314" s="186" t="n"/>
      <c r="J314" s="186" t="n"/>
      <c r="K314" s="186" t="n"/>
      <c r="L314" s="186" t="n"/>
      <c r="M314" s="186" t="n"/>
      <c r="N314" s="186" t="n"/>
      <c r="O314" s="186" t="n"/>
      <c r="P314" s="186" t="n"/>
      <c r="Q314" s="186" t="n"/>
    </row>
    <row r="315" ht="15.75" customHeight="1" s="127">
      <c r="A315" s="186" t="n"/>
      <c r="B315" s="186" t="n"/>
      <c r="C315" s="193" t="n"/>
      <c r="D315" s="193" t="n"/>
      <c r="E315" s="193" t="n"/>
      <c r="F315" s="186" t="n"/>
      <c r="G315" s="186" t="n"/>
      <c r="H315" s="186" t="n"/>
      <c r="I315" s="186" t="n"/>
      <c r="J315" s="186" t="n"/>
      <c r="K315" s="186" t="n"/>
      <c r="L315" s="186" t="n"/>
      <c r="M315" s="186" t="n"/>
      <c r="N315" s="186" t="n"/>
      <c r="O315" s="186" t="n"/>
      <c r="P315" s="186" t="n"/>
      <c r="Q315" s="186" t="n"/>
    </row>
    <row r="316" ht="15.75" customHeight="1" s="127">
      <c r="A316" s="186" t="n"/>
      <c r="B316" s="186" t="n"/>
      <c r="C316" s="193" t="n"/>
      <c r="D316" s="193" t="n"/>
      <c r="E316" s="193" t="n"/>
      <c r="F316" s="186" t="n"/>
      <c r="G316" s="186" t="n"/>
      <c r="H316" s="186" t="n"/>
      <c r="I316" s="186" t="n"/>
      <c r="J316" s="186" t="n"/>
      <c r="K316" s="186" t="n"/>
      <c r="L316" s="186" t="n"/>
      <c r="M316" s="186" t="n"/>
      <c r="N316" s="186" t="n"/>
      <c r="O316" s="186" t="n"/>
      <c r="P316" s="186" t="n"/>
      <c r="Q316" s="186" t="n"/>
    </row>
    <row r="317" ht="15.75" customHeight="1" s="127">
      <c r="A317" s="186" t="n"/>
      <c r="B317" s="186" t="n"/>
      <c r="C317" s="193" t="n"/>
      <c r="D317" s="193" t="n"/>
      <c r="E317" s="193" t="n"/>
      <c r="F317" s="186" t="n"/>
      <c r="G317" s="186" t="n"/>
      <c r="H317" s="186" t="n"/>
      <c r="I317" s="186" t="n"/>
      <c r="J317" s="186" t="n"/>
      <c r="K317" s="186" t="n"/>
      <c r="L317" s="186" t="n"/>
      <c r="M317" s="186" t="n"/>
      <c r="N317" s="186" t="n"/>
      <c r="O317" s="186" t="n"/>
      <c r="P317" s="186" t="n"/>
      <c r="Q317" s="186" t="n"/>
    </row>
    <row r="318" ht="15.75" customHeight="1" s="127">
      <c r="A318" s="186" t="n"/>
      <c r="B318" s="186" t="n"/>
      <c r="C318" s="193" t="n"/>
      <c r="D318" s="193" t="n"/>
      <c r="E318" s="193" t="n"/>
      <c r="F318" s="186" t="n"/>
      <c r="G318" s="186" t="n"/>
      <c r="H318" s="186" t="n"/>
      <c r="I318" s="186" t="n"/>
      <c r="J318" s="186" t="n"/>
      <c r="K318" s="186" t="n"/>
      <c r="L318" s="186" t="n"/>
      <c r="M318" s="186" t="n"/>
      <c r="N318" s="186" t="n"/>
      <c r="O318" s="186" t="n"/>
      <c r="P318" s="186" t="n"/>
      <c r="Q318" s="186" t="n"/>
    </row>
    <row r="319" ht="15.75" customHeight="1" s="127">
      <c r="A319" s="186" t="n"/>
      <c r="B319" s="186" t="n"/>
      <c r="C319" s="193" t="n"/>
      <c r="D319" s="193" t="n"/>
      <c r="E319" s="193" t="n"/>
      <c r="F319" s="186" t="n"/>
      <c r="G319" s="186" t="n"/>
      <c r="H319" s="186" t="n"/>
      <c r="I319" s="186" t="n"/>
      <c r="J319" s="186" t="n"/>
      <c r="K319" s="186" t="n"/>
      <c r="L319" s="186" t="n"/>
      <c r="M319" s="186" t="n"/>
      <c r="N319" s="186" t="n"/>
      <c r="O319" s="186" t="n"/>
      <c r="P319" s="186" t="n"/>
      <c r="Q319" s="186" t="n"/>
    </row>
    <row r="320" ht="15.75" customHeight="1" s="127">
      <c r="A320" s="186" t="n"/>
      <c r="B320" s="186" t="n"/>
      <c r="C320" s="193" t="n"/>
      <c r="D320" s="193" t="n"/>
      <c r="E320" s="193" t="n"/>
      <c r="F320" s="186" t="n"/>
      <c r="G320" s="186" t="n"/>
      <c r="H320" s="186" t="n"/>
      <c r="I320" s="186" t="n"/>
      <c r="J320" s="186" t="n"/>
      <c r="K320" s="186" t="n"/>
      <c r="L320" s="186" t="n"/>
      <c r="M320" s="186" t="n"/>
      <c r="N320" s="186" t="n"/>
      <c r="O320" s="186" t="n"/>
      <c r="P320" s="186" t="n"/>
      <c r="Q320" s="186" t="n"/>
    </row>
    <row r="321" ht="15.75" customHeight="1" s="127">
      <c r="A321" s="186" t="n"/>
      <c r="B321" s="186" t="n"/>
      <c r="C321" s="193" t="n"/>
      <c r="D321" s="193" t="n"/>
      <c r="E321" s="193" t="n"/>
      <c r="F321" s="186" t="n"/>
      <c r="G321" s="186" t="n"/>
      <c r="H321" s="186" t="n"/>
      <c r="I321" s="186" t="n"/>
      <c r="J321" s="186" t="n"/>
      <c r="K321" s="186" t="n"/>
      <c r="L321" s="186" t="n"/>
      <c r="M321" s="186" t="n"/>
      <c r="N321" s="186" t="n"/>
      <c r="O321" s="186" t="n"/>
      <c r="P321" s="186" t="n"/>
      <c r="Q321" s="186" t="n"/>
    </row>
    <row r="322" ht="15.75" customHeight="1" s="127">
      <c r="A322" s="186" t="n"/>
      <c r="B322" s="186" t="n"/>
      <c r="C322" s="193" t="n"/>
      <c r="D322" s="193" t="n"/>
      <c r="E322" s="193" t="n"/>
      <c r="F322" s="186" t="n"/>
      <c r="G322" s="186" t="n"/>
      <c r="H322" s="186" t="n"/>
      <c r="I322" s="186" t="n"/>
      <c r="J322" s="186" t="n"/>
      <c r="K322" s="186" t="n"/>
      <c r="L322" s="186" t="n"/>
      <c r="M322" s="186" t="n"/>
      <c r="N322" s="186" t="n"/>
      <c r="O322" s="186" t="n"/>
      <c r="P322" s="186" t="n"/>
      <c r="Q322" s="186" t="n"/>
    </row>
    <row r="323" ht="15.75" customHeight="1" s="127">
      <c r="A323" s="186" t="n"/>
      <c r="B323" s="186" t="n"/>
      <c r="C323" s="193" t="n"/>
      <c r="D323" s="193" t="n"/>
      <c r="E323" s="193" t="n"/>
      <c r="F323" s="186" t="n"/>
      <c r="G323" s="186" t="n"/>
      <c r="H323" s="186" t="n"/>
      <c r="I323" s="186" t="n"/>
      <c r="J323" s="186" t="n"/>
      <c r="K323" s="186" t="n"/>
      <c r="L323" s="186" t="n"/>
      <c r="M323" s="186" t="n"/>
      <c r="N323" s="186" t="n"/>
      <c r="O323" s="186" t="n"/>
      <c r="P323" s="186" t="n"/>
      <c r="Q323" s="186" t="n"/>
    </row>
    <row r="324" ht="15.75" customHeight="1" s="127">
      <c r="A324" s="186" t="n"/>
      <c r="B324" s="186" t="n"/>
      <c r="C324" s="193" t="n"/>
      <c r="D324" s="193" t="n"/>
      <c r="E324" s="193" t="n"/>
      <c r="F324" s="186" t="n"/>
      <c r="G324" s="186" t="n"/>
      <c r="H324" s="186" t="n"/>
      <c r="I324" s="186" t="n"/>
      <c r="J324" s="186" t="n"/>
      <c r="K324" s="186" t="n"/>
      <c r="L324" s="186" t="n"/>
      <c r="M324" s="186" t="n"/>
      <c r="N324" s="186" t="n"/>
      <c r="O324" s="186" t="n"/>
      <c r="P324" s="186" t="n"/>
      <c r="Q324" s="186" t="n"/>
    </row>
    <row r="325" ht="15.75" customHeight="1" s="127">
      <c r="A325" s="186" t="n"/>
      <c r="B325" s="186" t="n"/>
      <c r="C325" s="193" t="n"/>
      <c r="D325" s="193" t="n"/>
      <c r="E325" s="193" t="n"/>
      <c r="F325" s="186" t="n"/>
      <c r="G325" s="186" t="n"/>
      <c r="H325" s="186" t="n"/>
      <c r="I325" s="186" t="n"/>
      <c r="J325" s="186" t="n"/>
      <c r="K325" s="186" t="n"/>
      <c r="L325" s="186" t="n"/>
      <c r="M325" s="186" t="n"/>
      <c r="N325" s="186" t="n"/>
      <c r="O325" s="186" t="n"/>
      <c r="P325" s="186" t="n"/>
      <c r="Q325" s="186" t="n"/>
    </row>
    <row r="326" ht="15.75" customHeight="1" s="127">
      <c r="A326" s="186" t="n"/>
      <c r="B326" s="186" t="n"/>
      <c r="C326" s="193" t="n"/>
      <c r="D326" s="193" t="n"/>
      <c r="E326" s="193" t="n"/>
      <c r="F326" s="186" t="n"/>
      <c r="G326" s="186" t="n"/>
      <c r="H326" s="186" t="n"/>
      <c r="I326" s="186" t="n"/>
      <c r="J326" s="186" t="n"/>
      <c r="K326" s="186" t="n"/>
      <c r="L326" s="186" t="n"/>
      <c r="M326" s="186" t="n"/>
      <c r="N326" s="186" t="n"/>
      <c r="O326" s="186" t="n"/>
      <c r="P326" s="186" t="n"/>
      <c r="Q326" s="186" t="n"/>
    </row>
    <row r="327" ht="15.75" customHeight="1" s="127">
      <c r="A327" s="186" t="n"/>
      <c r="B327" s="186" t="n"/>
      <c r="C327" s="193" t="n"/>
      <c r="D327" s="193" t="n"/>
      <c r="E327" s="193" t="n"/>
      <c r="F327" s="186" t="n"/>
      <c r="G327" s="186" t="n"/>
      <c r="H327" s="186" t="n"/>
      <c r="I327" s="186" t="n"/>
      <c r="J327" s="186" t="n"/>
      <c r="K327" s="186" t="n"/>
      <c r="L327" s="186" t="n"/>
      <c r="M327" s="186" t="n"/>
      <c r="N327" s="186" t="n"/>
      <c r="O327" s="186" t="n"/>
      <c r="P327" s="186" t="n"/>
      <c r="Q327" s="186" t="n"/>
    </row>
    <row r="328" ht="15.75" customHeight="1" s="127">
      <c r="A328" s="186" t="n"/>
      <c r="B328" s="186" t="n"/>
      <c r="C328" s="193" t="n"/>
      <c r="D328" s="193" t="n"/>
      <c r="E328" s="193" t="n"/>
      <c r="F328" s="186" t="n"/>
      <c r="G328" s="186" t="n"/>
      <c r="H328" s="186" t="n"/>
      <c r="I328" s="186" t="n"/>
      <c r="J328" s="186" t="n"/>
      <c r="K328" s="186" t="n"/>
      <c r="L328" s="186" t="n"/>
      <c r="M328" s="186" t="n"/>
      <c r="N328" s="186" t="n"/>
      <c r="O328" s="186" t="n"/>
      <c r="P328" s="186" t="n"/>
      <c r="Q328" s="186" t="n"/>
    </row>
    <row r="329" ht="15.75" customHeight="1" s="127">
      <c r="A329" s="186" t="n"/>
      <c r="B329" s="186" t="n"/>
      <c r="C329" s="193" t="n"/>
      <c r="D329" s="193" t="n"/>
      <c r="E329" s="193" t="n"/>
      <c r="F329" s="186" t="n"/>
      <c r="G329" s="186" t="n"/>
      <c r="H329" s="186" t="n"/>
      <c r="I329" s="186" t="n"/>
      <c r="J329" s="186" t="n"/>
      <c r="K329" s="186" t="n"/>
      <c r="L329" s="186" t="n"/>
      <c r="M329" s="186" t="n"/>
      <c r="N329" s="186" t="n"/>
      <c r="O329" s="186" t="n"/>
      <c r="P329" s="186" t="n"/>
      <c r="Q329" s="186" t="n"/>
    </row>
    <row r="330" ht="15.75" customHeight="1" s="127">
      <c r="A330" s="186" t="n"/>
      <c r="B330" s="186" t="n"/>
      <c r="C330" s="193" t="n"/>
      <c r="D330" s="193" t="n"/>
      <c r="E330" s="193" t="n"/>
      <c r="F330" s="186" t="n"/>
      <c r="G330" s="186" t="n"/>
      <c r="H330" s="186" t="n"/>
      <c r="I330" s="186" t="n"/>
      <c r="J330" s="186" t="n"/>
      <c r="K330" s="186" t="n"/>
      <c r="L330" s="186" t="n"/>
      <c r="M330" s="186" t="n"/>
      <c r="N330" s="186" t="n"/>
      <c r="O330" s="186" t="n"/>
      <c r="P330" s="186" t="n"/>
      <c r="Q330" s="186" t="n"/>
    </row>
    <row r="331" ht="15.75" customHeight="1" s="127">
      <c r="A331" s="186" t="n"/>
      <c r="B331" s="186" t="n"/>
      <c r="C331" s="193" t="n"/>
      <c r="D331" s="193" t="n"/>
      <c r="E331" s="193" t="n"/>
      <c r="F331" s="186" t="n"/>
      <c r="G331" s="186" t="n"/>
      <c r="H331" s="186" t="n"/>
      <c r="I331" s="186" t="n"/>
      <c r="J331" s="186" t="n"/>
      <c r="K331" s="186" t="n"/>
      <c r="L331" s="186" t="n"/>
      <c r="M331" s="186" t="n"/>
      <c r="N331" s="186" t="n"/>
      <c r="O331" s="186" t="n"/>
      <c r="P331" s="186" t="n"/>
      <c r="Q331" s="186" t="n"/>
    </row>
    <row r="332" ht="15.75" customHeight="1" s="127">
      <c r="A332" s="186" t="n"/>
      <c r="B332" s="186" t="n"/>
      <c r="C332" s="193" t="n"/>
      <c r="D332" s="193" t="n"/>
      <c r="E332" s="193" t="n"/>
      <c r="F332" s="186" t="n"/>
      <c r="G332" s="186" t="n"/>
      <c r="H332" s="186" t="n"/>
      <c r="I332" s="186" t="n"/>
      <c r="J332" s="186" t="n"/>
      <c r="K332" s="186" t="n"/>
      <c r="L332" s="186" t="n"/>
      <c r="M332" s="186" t="n"/>
      <c r="N332" s="186" t="n"/>
      <c r="O332" s="186" t="n"/>
      <c r="P332" s="186" t="n"/>
      <c r="Q332" s="186" t="n"/>
    </row>
    <row r="333" ht="15.75" customHeight="1" s="127">
      <c r="A333" s="186" t="n"/>
      <c r="B333" s="186" t="n"/>
      <c r="C333" s="193" t="n"/>
      <c r="D333" s="193" t="n"/>
      <c r="E333" s="193" t="n"/>
      <c r="F333" s="186" t="n"/>
      <c r="G333" s="186" t="n"/>
      <c r="H333" s="186" t="n"/>
      <c r="I333" s="186" t="n"/>
      <c r="J333" s="186" t="n"/>
      <c r="K333" s="186" t="n"/>
      <c r="L333" s="186" t="n"/>
      <c r="M333" s="186" t="n"/>
      <c r="N333" s="186" t="n"/>
      <c r="O333" s="186" t="n"/>
      <c r="P333" s="186" t="n"/>
      <c r="Q333" s="186" t="n"/>
    </row>
    <row r="334" ht="15.75" customHeight="1" s="127">
      <c r="A334" s="186" t="n"/>
      <c r="B334" s="186" t="n"/>
      <c r="C334" s="193" t="n"/>
      <c r="D334" s="193" t="n"/>
      <c r="E334" s="193" t="n"/>
      <c r="F334" s="186" t="n"/>
      <c r="G334" s="186" t="n"/>
      <c r="H334" s="186" t="n"/>
      <c r="I334" s="186" t="n"/>
      <c r="J334" s="186" t="n"/>
      <c r="K334" s="186" t="n"/>
      <c r="L334" s="186" t="n"/>
      <c r="M334" s="186" t="n"/>
      <c r="N334" s="186" t="n"/>
      <c r="O334" s="186" t="n"/>
      <c r="P334" s="186" t="n"/>
      <c r="Q334" s="186" t="n"/>
    </row>
    <row r="335" ht="15.75" customHeight="1" s="127">
      <c r="A335" s="186" t="n"/>
      <c r="B335" s="186" t="n"/>
      <c r="C335" s="193" t="n"/>
      <c r="D335" s="193" t="n"/>
      <c r="E335" s="193" t="n"/>
      <c r="F335" s="186" t="n"/>
      <c r="G335" s="186" t="n"/>
      <c r="H335" s="186" t="n"/>
      <c r="I335" s="186" t="n"/>
      <c r="J335" s="186" t="n"/>
      <c r="K335" s="186" t="n"/>
      <c r="L335" s="186" t="n"/>
      <c r="M335" s="186" t="n"/>
      <c r="N335" s="186" t="n"/>
      <c r="O335" s="186" t="n"/>
      <c r="P335" s="186" t="n"/>
      <c r="Q335" s="186" t="n"/>
    </row>
    <row r="336" ht="15.75" customHeight="1" s="127">
      <c r="A336" s="186" t="n"/>
      <c r="B336" s="186" t="n"/>
      <c r="C336" s="193" t="n"/>
      <c r="D336" s="193" t="n"/>
      <c r="E336" s="193" t="n"/>
      <c r="F336" s="186" t="n"/>
      <c r="G336" s="186" t="n"/>
      <c r="H336" s="186" t="n"/>
      <c r="I336" s="186" t="n"/>
      <c r="J336" s="186" t="n"/>
      <c r="K336" s="186" t="n"/>
      <c r="L336" s="186" t="n"/>
      <c r="M336" s="186" t="n"/>
      <c r="N336" s="186" t="n"/>
      <c r="O336" s="186" t="n"/>
      <c r="P336" s="186" t="n"/>
      <c r="Q336" s="186" t="n"/>
    </row>
    <row r="337" ht="15.75" customHeight="1" s="127">
      <c r="A337" s="186" t="n"/>
      <c r="B337" s="186" t="n"/>
      <c r="C337" s="193" t="n"/>
      <c r="D337" s="193" t="n"/>
      <c r="E337" s="193" t="n"/>
      <c r="F337" s="186" t="n"/>
      <c r="G337" s="186" t="n"/>
      <c r="H337" s="186" t="n"/>
      <c r="I337" s="186" t="n"/>
      <c r="J337" s="186" t="n"/>
      <c r="K337" s="186" t="n"/>
      <c r="L337" s="186" t="n"/>
      <c r="M337" s="186" t="n"/>
      <c r="N337" s="186" t="n"/>
      <c r="O337" s="186" t="n"/>
      <c r="P337" s="186" t="n"/>
      <c r="Q337" s="186" t="n"/>
    </row>
    <row r="338" ht="15.75" customHeight="1" s="127">
      <c r="A338" s="186" t="n"/>
      <c r="B338" s="186" t="n"/>
      <c r="C338" s="193" t="n"/>
      <c r="D338" s="193" t="n"/>
      <c r="E338" s="193" t="n"/>
      <c r="F338" s="186" t="n"/>
      <c r="G338" s="186" t="n"/>
      <c r="H338" s="186" t="n"/>
      <c r="I338" s="186" t="n"/>
      <c r="J338" s="186" t="n"/>
      <c r="K338" s="186" t="n"/>
      <c r="L338" s="186" t="n"/>
      <c r="M338" s="186" t="n"/>
      <c r="N338" s="186" t="n"/>
      <c r="O338" s="186" t="n"/>
      <c r="P338" s="186" t="n"/>
      <c r="Q338" s="186" t="n"/>
    </row>
    <row r="339" ht="15.75" customHeight="1" s="127">
      <c r="A339" s="186" t="n"/>
      <c r="B339" s="186" t="n"/>
      <c r="C339" s="193" t="n"/>
      <c r="D339" s="193" t="n"/>
      <c r="E339" s="193" t="n"/>
      <c r="F339" s="186" t="n"/>
      <c r="G339" s="186" t="n"/>
      <c r="H339" s="186" t="n"/>
      <c r="I339" s="186" t="n"/>
      <c r="J339" s="186" t="n"/>
      <c r="K339" s="186" t="n"/>
      <c r="L339" s="186" t="n"/>
      <c r="M339" s="186" t="n"/>
      <c r="N339" s="186" t="n"/>
      <c r="O339" s="186" t="n"/>
      <c r="P339" s="186" t="n"/>
      <c r="Q339" s="186" t="n"/>
    </row>
    <row r="340" ht="15.75" customHeight="1" s="127">
      <c r="A340" s="186" t="n"/>
      <c r="B340" s="186" t="n"/>
      <c r="C340" s="193" t="n"/>
      <c r="D340" s="193" t="n"/>
      <c r="E340" s="193" t="n"/>
      <c r="F340" s="186" t="n"/>
      <c r="G340" s="186" t="n"/>
      <c r="H340" s="186" t="n"/>
      <c r="I340" s="186" t="n"/>
      <c r="J340" s="186" t="n"/>
      <c r="K340" s="186" t="n"/>
      <c r="L340" s="186" t="n"/>
      <c r="M340" s="186" t="n"/>
      <c r="N340" s="186" t="n"/>
      <c r="O340" s="186" t="n"/>
      <c r="P340" s="186" t="n"/>
      <c r="Q340" s="186" t="n"/>
    </row>
    <row r="341" ht="15.75" customHeight="1" s="127">
      <c r="A341" s="186" t="n"/>
      <c r="B341" s="186" t="n"/>
      <c r="C341" s="193" t="n"/>
      <c r="D341" s="193" t="n"/>
      <c r="E341" s="193" t="n"/>
      <c r="F341" s="186" t="n"/>
      <c r="G341" s="186" t="n"/>
      <c r="H341" s="186" t="n"/>
      <c r="I341" s="186" t="n"/>
      <c r="J341" s="186" t="n"/>
      <c r="K341" s="186" t="n"/>
      <c r="L341" s="186" t="n"/>
      <c r="M341" s="186" t="n"/>
      <c r="N341" s="186" t="n"/>
      <c r="O341" s="186" t="n"/>
      <c r="P341" s="186" t="n"/>
      <c r="Q341" s="186" t="n"/>
    </row>
    <row r="342" ht="15.75" customHeight="1" s="127">
      <c r="A342" s="186" t="n"/>
      <c r="B342" s="186" t="n"/>
      <c r="C342" s="193" t="n"/>
      <c r="D342" s="193" t="n"/>
      <c r="E342" s="193" t="n"/>
      <c r="F342" s="186" t="n"/>
      <c r="G342" s="186" t="n"/>
      <c r="H342" s="186" t="n"/>
      <c r="I342" s="186" t="n"/>
      <c r="J342" s="186" t="n"/>
      <c r="K342" s="186" t="n"/>
      <c r="L342" s="186" t="n"/>
      <c r="M342" s="186" t="n"/>
      <c r="N342" s="186" t="n"/>
      <c r="O342" s="186" t="n"/>
      <c r="P342" s="186" t="n"/>
      <c r="Q342" s="186" t="n"/>
    </row>
    <row r="343" ht="15.75" customHeight="1" s="127">
      <c r="A343" s="186" t="n"/>
      <c r="B343" s="186" t="n"/>
      <c r="C343" s="193" t="n"/>
      <c r="D343" s="193" t="n"/>
      <c r="E343" s="193" t="n"/>
      <c r="F343" s="186" t="n"/>
      <c r="G343" s="186" t="n"/>
      <c r="H343" s="186" t="n"/>
      <c r="I343" s="186" t="n"/>
      <c r="J343" s="186" t="n"/>
      <c r="K343" s="186" t="n"/>
      <c r="L343" s="186" t="n"/>
      <c r="M343" s="186" t="n"/>
      <c r="N343" s="186" t="n"/>
      <c r="O343" s="186" t="n"/>
      <c r="P343" s="186" t="n"/>
      <c r="Q343" s="186" t="n"/>
    </row>
    <row r="344" ht="15.75" customHeight="1" s="127">
      <c r="A344" s="186" t="n"/>
      <c r="B344" s="186" t="n"/>
      <c r="C344" s="193" t="n"/>
      <c r="D344" s="193" t="n"/>
      <c r="E344" s="193" t="n"/>
      <c r="F344" s="186" t="n"/>
      <c r="G344" s="186" t="n"/>
      <c r="H344" s="186" t="n"/>
      <c r="I344" s="186" t="n"/>
      <c r="J344" s="186" t="n"/>
      <c r="K344" s="186" t="n"/>
      <c r="L344" s="186" t="n"/>
      <c r="M344" s="186" t="n"/>
      <c r="N344" s="186" t="n"/>
      <c r="O344" s="186" t="n"/>
      <c r="P344" s="186" t="n"/>
      <c r="Q344" s="186" t="n"/>
    </row>
    <row r="345" ht="15.75" customHeight="1" s="127">
      <c r="A345" s="186" t="n"/>
      <c r="B345" s="186" t="n"/>
      <c r="C345" s="193" t="n"/>
      <c r="D345" s="193" t="n"/>
      <c r="E345" s="193" t="n"/>
      <c r="F345" s="186" t="n"/>
      <c r="G345" s="186" t="n"/>
      <c r="H345" s="186" t="n"/>
      <c r="I345" s="186" t="n"/>
      <c r="J345" s="186" t="n"/>
      <c r="K345" s="186" t="n"/>
      <c r="L345" s="186" t="n"/>
      <c r="M345" s="186" t="n"/>
      <c r="N345" s="186" t="n"/>
      <c r="O345" s="186" t="n"/>
      <c r="P345" s="186" t="n"/>
      <c r="Q345" s="186" t="n"/>
    </row>
    <row r="346" ht="15.75" customHeight="1" s="127">
      <c r="A346" s="186" t="n"/>
      <c r="B346" s="186" t="n"/>
      <c r="C346" s="193" t="n"/>
      <c r="D346" s="193" t="n"/>
      <c r="E346" s="193" t="n"/>
      <c r="F346" s="186" t="n"/>
      <c r="G346" s="186" t="n"/>
      <c r="H346" s="186" t="n"/>
      <c r="I346" s="186" t="n"/>
      <c r="J346" s="186" t="n"/>
      <c r="K346" s="186" t="n"/>
      <c r="L346" s="186" t="n"/>
      <c r="M346" s="186" t="n"/>
      <c r="N346" s="186" t="n"/>
      <c r="O346" s="186" t="n"/>
      <c r="P346" s="186" t="n"/>
      <c r="Q346" s="186" t="n"/>
    </row>
    <row r="347" ht="15.75" customHeight="1" s="127">
      <c r="A347" s="186" t="n"/>
      <c r="B347" s="186" t="n"/>
      <c r="C347" s="193" t="n"/>
      <c r="D347" s="193" t="n"/>
      <c r="E347" s="193" t="n"/>
      <c r="F347" s="186" t="n"/>
      <c r="G347" s="186" t="n"/>
      <c r="H347" s="186" t="n"/>
      <c r="I347" s="186" t="n"/>
      <c r="J347" s="186" t="n"/>
      <c r="K347" s="186" t="n"/>
      <c r="L347" s="186" t="n"/>
      <c r="M347" s="186" t="n"/>
      <c r="N347" s="186" t="n"/>
      <c r="O347" s="186" t="n"/>
      <c r="P347" s="186" t="n"/>
      <c r="Q347" s="186" t="n"/>
    </row>
    <row r="348" ht="15.75" customHeight="1" s="127">
      <c r="A348" s="186" t="n"/>
      <c r="B348" s="186" t="n"/>
      <c r="C348" s="193" t="n"/>
      <c r="D348" s="193" t="n"/>
      <c r="E348" s="193" t="n"/>
      <c r="F348" s="186" t="n"/>
      <c r="G348" s="186" t="n"/>
      <c r="H348" s="186" t="n"/>
      <c r="I348" s="186" t="n"/>
      <c r="J348" s="186" t="n"/>
      <c r="K348" s="186" t="n"/>
      <c r="L348" s="186" t="n"/>
      <c r="M348" s="186" t="n"/>
      <c r="N348" s="186" t="n"/>
      <c r="O348" s="186" t="n"/>
      <c r="P348" s="186" t="n"/>
      <c r="Q348" s="186" t="n"/>
    </row>
    <row r="349" ht="15.75" customHeight="1" s="127">
      <c r="A349" s="186" t="n"/>
      <c r="B349" s="186" t="n"/>
      <c r="C349" s="193" t="n"/>
      <c r="D349" s="193" t="n"/>
      <c r="E349" s="193" t="n"/>
      <c r="F349" s="186" t="n"/>
      <c r="G349" s="186" t="n"/>
      <c r="H349" s="186" t="n"/>
      <c r="I349" s="186" t="n"/>
      <c r="J349" s="186" t="n"/>
      <c r="K349" s="186" t="n"/>
      <c r="L349" s="186" t="n"/>
      <c r="M349" s="186" t="n"/>
      <c r="N349" s="186" t="n"/>
      <c r="O349" s="186" t="n"/>
      <c r="P349" s="186" t="n"/>
      <c r="Q349" s="186" t="n"/>
    </row>
    <row r="350" ht="15.75" customHeight="1" s="127">
      <c r="A350" s="186" t="n"/>
      <c r="B350" s="186" t="n"/>
      <c r="C350" s="193" t="n"/>
      <c r="D350" s="193" t="n"/>
      <c r="E350" s="193" t="n"/>
      <c r="F350" s="186" t="n"/>
      <c r="G350" s="186" t="n"/>
      <c r="H350" s="186" t="n"/>
      <c r="I350" s="186" t="n"/>
      <c r="J350" s="186" t="n"/>
      <c r="K350" s="186" t="n"/>
      <c r="L350" s="186" t="n"/>
      <c r="M350" s="186" t="n"/>
      <c r="N350" s="186" t="n"/>
      <c r="O350" s="186" t="n"/>
      <c r="P350" s="186" t="n"/>
      <c r="Q350" s="186" t="n"/>
    </row>
    <row r="351" ht="15.75" customHeight="1" s="127">
      <c r="A351" s="186" t="n"/>
      <c r="B351" s="186" t="n"/>
      <c r="C351" s="193" t="n"/>
      <c r="D351" s="193" t="n"/>
      <c r="E351" s="193" t="n"/>
      <c r="F351" s="186" t="n"/>
      <c r="G351" s="186" t="n"/>
      <c r="H351" s="186" t="n"/>
      <c r="I351" s="186" t="n"/>
      <c r="J351" s="186" t="n"/>
      <c r="K351" s="186" t="n"/>
      <c r="L351" s="186" t="n"/>
      <c r="M351" s="186" t="n"/>
      <c r="N351" s="186" t="n"/>
      <c r="O351" s="186" t="n"/>
      <c r="P351" s="186" t="n"/>
      <c r="Q351" s="186" t="n"/>
    </row>
    <row r="352" ht="15.75" customHeight="1" s="127">
      <c r="A352" s="186" t="n"/>
      <c r="B352" s="186" t="n"/>
      <c r="C352" s="193" t="n"/>
      <c r="D352" s="193" t="n"/>
      <c r="E352" s="193" t="n"/>
      <c r="F352" s="186" t="n"/>
      <c r="G352" s="186" t="n"/>
      <c r="H352" s="186" t="n"/>
      <c r="I352" s="186" t="n"/>
      <c r="J352" s="186" t="n"/>
      <c r="K352" s="186" t="n"/>
      <c r="L352" s="186" t="n"/>
      <c r="M352" s="186" t="n"/>
      <c r="N352" s="186" t="n"/>
      <c r="O352" s="186" t="n"/>
      <c r="P352" s="186" t="n"/>
      <c r="Q352" s="186" t="n"/>
    </row>
    <row r="353" ht="15.75" customHeight="1" s="127">
      <c r="A353" s="186" t="n"/>
      <c r="B353" s="186" t="n"/>
      <c r="C353" s="193" t="n"/>
      <c r="D353" s="193" t="n"/>
      <c r="E353" s="193" t="n"/>
      <c r="F353" s="186" t="n"/>
      <c r="G353" s="186" t="n"/>
      <c r="H353" s="186" t="n"/>
      <c r="I353" s="186" t="n"/>
      <c r="J353" s="186" t="n"/>
      <c r="K353" s="186" t="n"/>
      <c r="L353" s="186" t="n"/>
      <c r="M353" s="186" t="n"/>
      <c r="N353" s="186" t="n"/>
      <c r="O353" s="186" t="n"/>
      <c r="P353" s="186" t="n"/>
      <c r="Q353" s="186" t="n"/>
    </row>
    <row r="354" ht="15.75" customHeight="1" s="127">
      <c r="A354" s="186" t="n"/>
      <c r="B354" s="186" t="n"/>
      <c r="C354" s="193" t="n"/>
      <c r="D354" s="193" t="n"/>
      <c r="E354" s="193" t="n"/>
      <c r="F354" s="186" t="n"/>
      <c r="G354" s="186" t="n"/>
      <c r="H354" s="186" t="n"/>
      <c r="I354" s="186" t="n"/>
      <c r="J354" s="186" t="n"/>
      <c r="K354" s="186" t="n"/>
      <c r="L354" s="186" t="n"/>
      <c r="M354" s="186" t="n"/>
      <c r="N354" s="186" t="n"/>
      <c r="O354" s="186" t="n"/>
      <c r="P354" s="186" t="n"/>
      <c r="Q354" s="186" t="n"/>
    </row>
    <row r="355" ht="15.75" customHeight="1" s="127">
      <c r="A355" s="186" t="n"/>
      <c r="B355" s="186" t="n"/>
      <c r="C355" s="193" t="n"/>
      <c r="D355" s="193" t="n"/>
      <c r="E355" s="193" t="n"/>
      <c r="F355" s="186" t="n"/>
      <c r="G355" s="186" t="n"/>
      <c r="H355" s="186" t="n"/>
      <c r="I355" s="186" t="n"/>
      <c r="J355" s="186" t="n"/>
      <c r="K355" s="186" t="n"/>
      <c r="L355" s="186" t="n"/>
      <c r="M355" s="186" t="n"/>
      <c r="N355" s="186" t="n"/>
      <c r="O355" s="186" t="n"/>
      <c r="P355" s="186" t="n"/>
      <c r="Q355" s="186" t="n"/>
    </row>
    <row r="356" ht="15.75" customHeight="1" s="127">
      <c r="A356" s="186" t="n"/>
      <c r="B356" s="186" t="n"/>
      <c r="C356" s="193" t="n"/>
      <c r="D356" s="193" t="n"/>
      <c r="E356" s="193" t="n"/>
      <c r="F356" s="186" t="n"/>
      <c r="G356" s="186" t="n"/>
      <c r="H356" s="186" t="n"/>
      <c r="I356" s="186" t="n"/>
      <c r="J356" s="186" t="n"/>
      <c r="K356" s="186" t="n"/>
      <c r="L356" s="186" t="n"/>
      <c r="M356" s="186" t="n"/>
      <c r="N356" s="186" t="n"/>
      <c r="O356" s="186" t="n"/>
      <c r="P356" s="186" t="n"/>
      <c r="Q356" s="186" t="n"/>
    </row>
    <row r="357" ht="15.75" customHeight="1" s="127">
      <c r="A357" s="186" t="n"/>
      <c r="B357" s="186" t="n"/>
      <c r="C357" s="193" t="n"/>
      <c r="D357" s="193" t="n"/>
      <c r="E357" s="193" t="n"/>
      <c r="F357" s="186" t="n"/>
      <c r="G357" s="186" t="n"/>
      <c r="H357" s="186" t="n"/>
      <c r="I357" s="186" t="n"/>
      <c r="J357" s="186" t="n"/>
      <c r="K357" s="186" t="n"/>
      <c r="L357" s="186" t="n"/>
      <c r="M357" s="186" t="n"/>
      <c r="N357" s="186" t="n"/>
      <c r="O357" s="186" t="n"/>
      <c r="P357" s="186" t="n"/>
      <c r="Q357" s="186" t="n"/>
    </row>
    <row r="358" ht="15.75" customHeight="1" s="127">
      <c r="A358" s="186" t="n"/>
      <c r="B358" s="186" t="n"/>
      <c r="C358" s="193" t="n"/>
      <c r="D358" s="193" t="n"/>
      <c r="E358" s="193" t="n"/>
      <c r="F358" s="186" t="n"/>
      <c r="G358" s="186" t="n"/>
      <c r="H358" s="186" t="n"/>
      <c r="I358" s="186" t="n"/>
      <c r="J358" s="186" t="n"/>
      <c r="K358" s="186" t="n"/>
      <c r="L358" s="186" t="n"/>
      <c r="M358" s="186" t="n"/>
      <c r="N358" s="186" t="n"/>
      <c r="O358" s="186" t="n"/>
      <c r="P358" s="186" t="n"/>
      <c r="Q358" s="186" t="n"/>
    </row>
    <row r="359" ht="15.75" customHeight="1" s="127">
      <c r="A359" s="186" t="n"/>
      <c r="B359" s="186" t="n"/>
      <c r="C359" s="193" t="n"/>
      <c r="D359" s="193" t="n"/>
      <c r="E359" s="193" t="n"/>
      <c r="F359" s="186" t="n"/>
      <c r="G359" s="186" t="n"/>
      <c r="H359" s="186" t="n"/>
      <c r="I359" s="186" t="n"/>
      <c r="J359" s="186" t="n"/>
      <c r="K359" s="186" t="n"/>
      <c r="L359" s="186" t="n"/>
      <c r="M359" s="186" t="n"/>
      <c r="N359" s="186" t="n"/>
      <c r="O359" s="186" t="n"/>
      <c r="P359" s="186" t="n"/>
      <c r="Q359" s="186" t="n"/>
    </row>
    <row r="360" ht="15.75" customHeight="1" s="127">
      <c r="A360" s="186" t="n"/>
      <c r="B360" s="186" t="n"/>
      <c r="C360" s="193" t="n"/>
      <c r="D360" s="193" t="n"/>
      <c r="E360" s="193" t="n"/>
      <c r="F360" s="186" t="n"/>
      <c r="G360" s="186" t="n"/>
      <c r="H360" s="186" t="n"/>
      <c r="I360" s="186" t="n"/>
      <c r="J360" s="186" t="n"/>
      <c r="K360" s="186" t="n"/>
      <c r="L360" s="186" t="n"/>
      <c r="M360" s="186" t="n"/>
      <c r="N360" s="186" t="n"/>
      <c r="O360" s="186" t="n"/>
      <c r="P360" s="186" t="n"/>
      <c r="Q360" s="186" t="n"/>
    </row>
    <row r="361" ht="15.75" customHeight="1" s="127">
      <c r="A361" s="186" t="n"/>
      <c r="B361" s="186" t="n"/>
      <c r="C361" s="193" t="n"/>
      <c r="D361" s="193" t="n"/>
      <c r="E361" s="193" t="n"/>
      <c r="F361" s="186" t="n"/>
      <c r="G361" s="186" t="n"/>
      <c r="H361" s="186" t="n"/>
      <c r="I361" s="186" t="n"/>
      <c r="J361" s="186" t="n"/>
      <c r="K361" s="186" t="n"/>
      <c r="L361" s="186" t="n"/>
      <c r="M361" s="186" t="n"/>
      <c r="N361" s="186" t="n"/>
      <c r="O361" s="186" t="n"/>
      <c r="P361" s="186" t="n"/>
      <c r="Q361" s="186" t="n"/>
    </row>
    <row r="362" ht="15.75" customHeight="1" s="127">
      <c r="A362" s="186" t="n"/>
      <c r="B362" s="186" t="n"/>
      <c r="C362" s="193" t="n"/>
      <c r="D362" s="193" t="n"/>
      <c r="E362" s="193" t="n"/>
      <c r="F362" s="186" t="n"/>
      <c r="G362" s="186" t="n"/>
      <c r="H362" s="186" t="n"/>
      <c r="I362" s="186" t="n"/>
      <c r="J362" s="186" t="n"/>
      <c r="K362" s="186" t="n"/>
      <c r="L362" s="186" t="n"/>
      <c r="M362" s="186" t="n"/>
      <c r="N362" s="186" t="n"/>
      <c r="O362" s="186" t="n"/>
      <c r="P362" s="186" t="n"/>
      <c r="Q362" s="186" t="n"/>
    </row>
    <row r="363" ht="15.75" customHeight="1" s="127">
      <c r="A363" s="186" t="n"/>
      <c r="B363" s="186" t="n"/>
      <c r="C363" s="193" t="n"/>
      <c r="D363" s="193" t="n"/>
      <c r="E363" s="193" t="n"/>
      <c r="F363" s="186" t="n"/>
      <c r="G363" s="186" t="n"/>
      <c r="H363" s="186" t="n"/>
      <c r="I363" s="186" t="n"/>
      <c r="J363" s="186" t="n"/>
      <c r="K363" s="186" t="n"/>
      <c r="L363" s="186" t="n"/>
      <c r="M363" s="186" t="n"/>
      <c r="N363" s="186" t="n"/>
      <c r="O363" s="186" t="n"/>
      <c r="P363" s="186" t="n"/>
      <c r="Q363" s="186" t="n"/>
    </row>
    <row r="364" ht="15.75" customHeight="1" s="127">
      <c r="A364" s="186" t="n"/>
      <c r="B364" s="186" t="n"/>
      <c r="C364" s="193" t="n"/>
      <c r="D364" s="193" t="n"/>
      <c r="E364" s="193" t="n"/>
      <c r="F364" s="186" t="n"/>
      <c r="G364" s="186" t="n"/>
      <c r="H364" s="186" t="n"/>
      <c r="I364" s="186" t="n"/>
      <c r="J364" s="186" t="n"/>
      <c r="K364" s="186" t="n"/>
      <c r="L364" s="186" t="n"/>
      <c r="M364" s="186" t="n"/>
      <c r="N364" s="186" t="n"/>
      <c r="O364" s="186" t="n"/>
      <c r="P364" s="186" t="n"/>
      <c r="Q364" s="186" t="n"/>
    </row>
    <row r="365" ht="15.75" customHeight="1" s="127">
      <c r="A365" s="186" t="n"/>
      <c r="B365" s="186" t="n"/>
      <c r="C365" s="193" t="n"/>
      <c r="D365" s="193" t="n"/>
      <c r="E365" s="193" t="n"/>
      <c r="F365" s="186" t="n"/>
      <c r="G365" s="186" t="n"/>
      <c r="H365" s="186" t="n"/>
      <c r="I365" s="186" t="n"/>
      <c r="J365" s="186" t="n"/>
      <c r="K365" s="186" t="n"/>
      <c r="L365" s="186" t="n"/>
      <c r="M365" s="186" t="n"/>
      <c r="N365" s="186" t="n"/>
      <c r="O365" s="186" t="n"/>
      <c r="P365" s="186" t="n"/>
      <c r="Q365" s="186" t="n"/>
    </row>
    <row r="366" ht="15.75" customHeight="1" s="127">
      <c r="A366" s="186" t="n"/>
      <c r="B366" s="186" t="n"/>
      <c r="C366" s="193" t="n"/>
      <c r="D366" s="193" t="n"/>
      <c r="E366" s="193" t="n"/>
      <c r="F366" s="186" t="n"/>
      <c r="G366" s="186" t="n"/>
      <c r="H366" s="186" t="n"/>
      <c r="I366" s="186" t="n"/>
      <c r="J366" s="186" t="n"/>
      <c r="K366" s="186" t="n"/>
      <c r="L366" s="186" t="n"/>
      <c r="M366" s="186" t="n"/>
      <c r="N366" s="186" t="n"/>
      <c r="O366" s="186" t="n"/>
      <c r="P366" s="186" t="n"/>
      <c r="Q366" s="186" t="n"/>
    </row>
    <row r="367" ht="15.75" customHeight="1" s="127">
      <c r="A367" s="186" t="n"/>
      <c r="B367" s="186" t="n"/>
      <c r="C367" s="193" t="n"/>
      <c r="D367" s="193" t="n"/>
      <c r="E367" s="193" t="n"/>
      <c r="F367" s="186" t="n"/>
      <c r="G367" s="186" t="n"/>
      <c r="H367" s="186" t="n"/>
      <c r="I367" s="186" t="n"/>
      <c r="J367" s="186" t="n"/>
      <c r="K367" s="186" t="n"/>
      <c r="L367" s="186" t="n"/>
      <c r="M367" s="186" t="n"/>
      <c r="N367" s="186" t="n"/>
      <c r="O367" s="186" t="n"/>
      <c r="P367" s="186" t="n"/>
      <c r="Q367" s="186" t="n"/>
    </row>
    <row r="368" ht="15.75" customHeight="1" s="127">
      <c r="A368" s="186" t="n"/>
      <c r="B368" s="186" t="n"/>
      <c r="C368" s="193" t="n"/>
      <c r="D368" s="193" t="n"/>
      <c r="E368" s="193" t="n"/>
      <c r="F368" s="186" t="n"/>
      <c r="G368" s="186" t="n"/>
      <c r="H368" s="186" t="n"/>
      <c r="I368" s="186" t="n"/>
      <c r="J368" s="186" t="n"/>
      <c r="K368" s="186" t="n"/>
      <c r="L368" s="186" t="n"/>
      <c r="M368" s="186" t="n"/>
      <c r="N368" s="186" t="n"/>
      <c r="O368" s="186" t="n"/>
      <c r="P368" s="186" t="n"/>
      <c r="Q368" s="186" t="n"/>
    </row>
    <row r="369" ht="15.75" customHeight="1" s="127">
      <c r="A369" s="186" t="n"/>
      <c r="B369" s="186" t="n"/>
      <c r="C369" s="193" t="n"/>
      <c r="D369" s="193" t="n"/>
      <c r="E369" s="193" t="n"/>
      <c r="F369" s="186" t="n"/>
      <c r="G369" s="186" t="n"/>
      <c r="H369" s="186" t="n"/>
      <c r="I369" s="186" t="n"/>
      <c r="J369" s="186" t="n"/>
      <c r="K369" s="186" t="n"/>
      <c r="L369" s="186" t="n"/>
      <c r="M369" s="186" t="n"/>
      <c r="N369" s="186" t="n"/>
      <c r="O369" s="186" t="n"/>
      <c r="P369" s="186" t="n"/>
      <c r="Q369" s="186" t="n"/>
    </row>
    <row r="370" ht="15.75" customHeight="1" s="127">
      <c r="A370" s="186" t="n"/>
      <c r="B370" s="186" t="n"/>
      <c r="C370" s="193" t="n"/>
      <c r="D370" s="193" t="n"/>
      <c r="E370" s="193" t="n"/>
      <c r="F370" s="186" t="n"/>
      <c r="G370" s="186" t="n"/>
      <c r="H370" s="186" t="n"/>
      <c r="I370" s="186" t="n"/>
      <c r="J370" s="186" t="n"/>
      <c r="K370" s="186" t="n"/>
      <c r="L370" s="186" t="n"/>
      <c r="M370" s="186" t="n"/>
      <c r="N370" s="186" t="n"/>
      <c r="O370" s="186" t="n"/>
      <c r="P370" s="186" t="n"/>
      <c r="Q370" s="186" t="n"/>
    </row>
    <row r="371" ht="15.75" customHeight="1" s="127">
      <c r="A371" s="186" t="n"/>
      <c r="B371" s="186" t="n"/>
      <c r="C371" s="193" t="n"/>
      <c r="D371" s="193" t="n"/>
      <c r="E371" s="193" t="n"/>
      <c r="F371" s="186" t="n"/>
      <c r="G371" s="186" t="n"/>
      <c r="H371" s="186" t="n"/>
      <c r="I371" s="186" t="n"/>
      <c r="J371" s="186" t="n"/>
      <c r="K371" s="186" t="n"/>
      <c r="L371" s="186" t="n"/>
      <c r="M371" s="186" t="n"/>
      <c r="N371" s="186" t="n"/>
      <c r="O371" s="186" t="n"/>
      <c r="P371" s="186" t="n"/>
      <c r="Q371" s="186" t="n"/>
    </row>
    <row r="372" ht="15.75" customHeight="1" s="127">
      <c r="A372" s="186" t="n"/>
      <c r="B372" s="186" t="n"/>
      <c r="C372" s="193" t="n"/>
      <c r="D372" s="193" t="n"/>
      <c r="E372" s="193" t="n"/>
      <c r="F372" s="186" t="n"/>
      <c r="G372" s="186" t="n"/>
      <c r="H372" s="186" t="n"/>
      <c r="I372" s="186" t="n"/>
      <c r="J372" s="186" t="n"/>
      <c r="K372" s="186" t="n"/>
      <c r="L372" s="186" t="n"/>
      <c r="M372" s="186" t="n"/>
      <c r="N372" s="186" t="n"/>
      <c r="O372" s="186" t="n"/>
      <c r="P372" s="186" t="n"/>
      <c r="Q372" s="186" t="n"/>
    </row>
    <row r="373" ht="15.75" customHeight="1" s="127">
      <c r="A373" s="186" t="n"/>
      <c r="B373" s="186" t="n"/>
      <c r="C373" s="193" t="n"/>
      <c r="D373" s="193" t="n"/>
      <c r="E373" s="193" t="n"/>
      <c r="F373" s="186" t="n"/>
      <c r="G373" s="186" t="n"/>
      <c r="H373" s="186" t="n"/>
      <c r="I373" s="186" t="n"/>
      <c r="J373" s="186" t="n"/>
      <c r="K373" s="186" t="n"/>
      <c r="L373" s="186" t="n"/>
      <c r="M373" s="186" t="n"/>
      <c r="N373" s="186" t="n"/>
      <c r="O373" s="186" t="n"/>
      <c r="P373" s="186" t="n"/>
      <c r="Q373" s="186" t="n"/>
    </row>
    <row r="374" ht="15.75" customHeight="1" s="127">
      <c r="A374" s="186" t="n"/>
      <c r="B374" s="186" t="n"/>
      <c r="C374" s="193" t="n"/>
      <c r="D374" s="193" t="n"/>
      <c r="E374" s="193" t="n"/>
      <c r="F374" s="186" t="n"/>
      <c r="G374" s="186" t="n"/>
      <c r="H374" s="186" t="n"/>
      <c r="I374" s="186" t="n"/>
      <c r="J374" s="186" t="n"/>
      <c r="K374" s="186" t="n"/>
      <c r="L374" s="186" t="n"/>
      <c r="M374" s="186" t="n"/>
      <c r="N374" s="186" t="n"/>
      <c r="O374" s="186" t="n"/>
      <c r="P374" s="186" t="n"/>
      <c r="Q374" s="186" t="n"/>
    </row>
    <row r="375" ht="15.75" customHeight="1" s="127">
      <c r="A375" s="186" t="n"/>
      <c r="B375" s="186" t="n"/>
      <c r="C375" s="193" t="n"/>
      <c r="D375" s="193" t="n"/>
      <c r="E375" s="193" t="n"/>
      <c r="F375" s="186" t="n"/>
      <c r="G375" s="186" t="n"/>
      <c r="H375" s="186" t="n"/>
      <c r="I375" s="186" t="n"/>
      <c r="J375" s="186" t="n"/>
      <c r="K375" s="186" t="n"/>
      <c r="L375" s="186" t="n"/>
      <c r="M375" s="186" t="n"/>
      <c r="N375" s="186" t="n"/>
      <c r="O375" s="186" t="n"/>
      <c r="P375" s="186" t="n"/>
      <c r="Q375" s="186" t="n"/>
    </row>
    <row r="376" ht="15.75" customHeight="1" s="127">
      <c r="A376" s="186" t="n"/>
      <c r="B376" s="186" t="n"/>
      <c r="C376" s="193" t="n"/>
      <c r="D376" s="193" t="n"/>
      <c r="E376" s="193" t="n"/>
      <c r="F376" s="186" t="n"/>
      <c r="G376" s="186" t="n"/>
      <c r="H376" s="186" t="n"/>
      <c r="I376" s="186" t="n"/>
      <c r="J376" s="186" t="n"/>
      <c r="K376" s="186" t="n"/>
      <c r="L376" s="186" t="n"/>
      <c r="M376" s="186" t="n"/>
      <c r="N376" s="186" t="n"/>
      <c r="O376" s="186" t="n"/>
      <c r="P376" s="186" t="n"/>
      <c r="Q376" s="186" t="n"/>
    </row>
    <row r="377" ht="15.75" customHeight="1" s="127">
      <c r="A377" s="186" t="n"/>
      <c r="B377" s="186" t="n"/>
      <c r="C377" s="193" t="n"/>
      <c r="D377" s="193" t="n"/>
      <c r="E377" s="193" t="n"/>
      <c r="F377" s="186" t="n"/>
      <c r="G377" s="186" t="n"/>
      <c r="H377" s="186" t="n"/>
      <c r="I377" s="186" t="n"/>
      <c r="J377" s="186" t="n"/>
      <c r="K377" s="186" t="n"/>
      <c r="L377" s="186" t="n"/>
      <c r="M377" s="186" t="n"/>
      <c r="N377" s="186" t="n"/>
      <c r="O377" s="186" t="n"/>
      <c r="P377" s="186" t="n"/>
      <c r="Q377" s="186" t="n"/>
    </row>
    <row r="378" ht="15.75" customHeight="1" s="127">
      <c r="A378" s="186" t="n"/>
      <c r="B378" s="186" t="n"/>
      <c r="C378" s="193" t="n"/>
      <c r="D378" s="193" t="n"/>
      <c r="E378" s="193" t="n"/>
      <c r="F378" s="186" t="n"/>
      <c r="G378" s="186" t="n"/>
      <c r="H378" s="186" t="n"/>
      <c r="I378" s="186" t="n"/>
      <c r="J378" s="186" t="n"/>
      <c r="K378" s="186" t="n"/>
      <c r="L378" s="186" t="n"/>
      <c r="M378" s="186" t="n"/>
      <c r="N378" s="186" t="n"/>
      <c r="O378" s="186" t="n"/>
      <c r="P378" s="186" t="n"/>
      <c r="Q378" s="186" t="n"/>
    </row>
    <row r="379" ht="15.75" customHeight="1" s="127">
      <c r="A379" s="186" t="n"/>
      <c r="B379" s="186" t="n"/>
      <c r="C379" s="193" t="n"/>
      <c r="D379" s="193" t="n"/>
      <c r="E379" s="193" t="n"/>
      <c r="F379" s="186" t="n"/>
      <c r="G379" s="186" t="n"/>
      <c r="H379" s="186" t="n"/>
      <c r="I379" s="186" t="n"/>
      <c r="J379" s="186" t="n"/>
      <c r="K379" s="186" t="n"/>
      <c r="L379" s="186" t="n"/>
      <c r="M379" s="186" t="n"/>
      <c r="N379" s="186" t="n"/>
      <c r="O379" s="186" t="n"/>
      <c r="P379" s="186" t="n"/>
      <c r="Q379" s="186" t="n"/>
    </row>
    <row r="380" ht="15.75" customHeight="1" s="127">
      <c r="A380" s="186" t="n"/>
      <c r="B380" s="186" t="n"/>
      <c r="C380" s="193" t="n"/>
      <c r="D380" s="193" t="n"/>
      <c r="E380" s="193" t="n"/>
      <c r="F380" s="186" t="n"/>
      <c r="G380" s="186" t="n"/>
      <c r="H380" s="186" t="n"/>
      <c r="I380" s="186" t="n"/>
      <c r="J380" s="186" t="n"/>
      <c r="K380" s="186" t="n"/>
      <c r="L380" s="186" t="n"/>
      <c r="M380" s="186" t="n"/>
      <c r="N380" s="186" t="n"/>
      <c r="O380" s="186" t="n"/>
      <c r="P380" s="186" t="n"/>
      <c r="Q380" s="186" t="n"/>
    </row>
    <row r="381" ht="15.75" customHeight="1" s="127">
      <c r="A381" s="186" t="n"/>
      <c r="B381" s="186" t="n"/>
      <c r="C381" s="193" t="n"/>
      <c r="D381" s="193" t="n"/>
      <c r="E381" s="193" t="n"/>
      <c r="F381" s="186" t="n"/>
      <c r="G381" s="186" t="n"/>
      <c r="H381" s="186" t="n"/>
      <c r="I381" s="186" t="n"/>
      <c r="J381" s="186" t="n"/>
      <c r="K381" s="186" t="n"/>
      <c r="L381" s="186" t="n"/>
      <c r="M381" s="186" t="n"/>
      <c r="N381" s="186" t="n"/>
      <c r="O381" s="186" t="n"/>
      <c r="P381" s="186" t="n"/>
      <c r="Q381" s="186" t="n"/>
    </row>
    <row r="382" ht="15.75" customHeight="1" s="127">
      <c r="A382" s="186" t="n"/>
      <c r="B382" s="186" t="n"/>
      <c r="C382" s="193" t="n"/>
      <c r="D382" s="193" t="n"/>
      <c r="E382" s="193" t="n"/>
      <c r="F382" s="186" t="n"/>
      <c r="G382" s="186" t="n"/>
      <c r="H382" s="186" t="n"/>
      <c r="I382" s="186" t="n"/>
      <c r="J382" s="186" t="n"/>
      <c r="K382" s="186" t="n"/>
      <c r="L382" s="186" t="n"/>
      <c r="M382" s="186" t="n"/>
      <c r="N382" s="186" t="n"/>
      <c r="O382" s="186" t="n"/>
      <c r="P382" s="186" t="n"/>
      <c r="Q382" s="186" t="n"/>
    </row>
    <row r="383" ht="15.75" customHeight="1" s="127">
      <c r="A383" s="186" t="n"/>
      <c r="B383" s="186" t="n"/>
      <c r="C383" s="193" t="n"/>
      <c r="D383" s="193" t="n"/>
      <c r="E383" s="193" t="n"/>
      <c r="F383" s="186" t="n"/>
      <c r="G383" s="186" t="n"/>
      <c r="H383" s="186" t="n"/>
      <c r="I383" s="186" t="n"/>
      <c r="J383" s="186" t="n"/>
      <c r="K383" s="186" t="n"/>
      <c r="L383" s="186" t="n"/>
      <c r="M383" s="186" t="n"/>
      <c r="N383" s="186" t="n"/>
      <c r="O383" s="186" t="n"/>
      <c r="P383" s="186" t="n"/>
      <c r="Q383" s="186" t="n"/>
    </row>
    <row r="384" ht="15.75" customHeight="1" s="127">
      <c r="A384" s="186" t="n"/>
      <c r="B384" s="186" t="n"/>
      <c r="C384" s="193" t="n"/>
      <c r="D384" s="193" t="n"/>
      <c r="E384" s="193" t="n"/>
      <c r="F384" s="186" t="n"/>
      <c r="G384" s="186" t="n"/>
      <c r="H384" s="186" t="n"/>
      <c r="I384" s="186" t="n"/>
      <c r="J384" s="186" t="n"/>
      <c r="K384" s="186" t="n"/>
      <c r="L384" s="186" t="n"/>
      <c r="M384" s="186" t="n"/>
      <c r="N384" s="186" t="n"/>
      <c r="O384" s="186" t="n"/>
      <c r="P384" s="186" t="n"/>
      <c r="Q384" s="186" t="n"/>
    </row>
    <row r="385" ht="15.75" customHeight="1" s="127">
      <c r="A385" s="186" t="n"/>
      <c r="B385" s="186" t="n"/>
      <c r="C385" s="193" t="n"/>
      <c r="D385" s="193" t="n"/>
      <c r="E385" s="193" t="n"/>
      <c r="F385" s="186" t="n"/>
      <c r="G385" s="186" t="n"/>
      <c r="H385" s="186" t="n"/>
      <c r="I385" s="186" t="n"/>
      <c r="J385" s="186" t="n"/>
      <c r="K385" s="186" t="n"/>
      <c r="L385" s="186" t="n"/>
      <c r="M385" s="186" t="n"/>
      <c r="N385" s="186" t="n"/>
      <c r="O385" s="186" t="n"/>
      <c r="P385" s="186" t="n"/>
      <c r="Q385" s="186" t="n"/>
    </row>
    <row r="386" ht="15.75" customHeight="1" s="127">
      <c r="A386" s="186" t="n"/>
      <c r="B386" s="186" t="n"/>
      <c r="C386" s="193" t="n"/>
      <c r="D386" s="193" t="n"/>
      <c r="E386" s="193" t="n"/>
      <c r="F386" s="186" t="n"/>
      <c r="G386" s="186" t="n"/>
      <c r="H386" s="186" t="n"/>
      <c r="I386" s="186" t="n"/>
      <c r="J386" s="186" t="n"/>
      <c r="K386" s="186" t="n"/>
      <c r="L386" s="186" t="n"/>
      <c r="M386" s="186" t="n"/>
      <c r="N386" s="186" t="n"/>
      <c r="O386" s="186" t="n"/>
      <c r="P386" s="186" t="n"/>
      <c r="Q386" s="186" t="n"/>
    </row>
    <row r="387" ht="15.75" customHeight="1" s="127">
      <c r="A387" s="186" t="n"/>
      <c r="B387" s="186" t="n"/>
      <c r="C387" s="193" t="n"/>
      <c r="D387" s="193" t="n"/>
      <c r="E387" s="193" t="n"/>
      <c r="F387" s="186" t="n"/>
      <c r="G387" s="186" t="n"/>
      <c r="H387" s="186" t="n"/>
      <c r="I387" s="186" t="n"/>
      <c r="J387" s="186" t="n"/>
      <c r="K387" s="186" t="n"/>
      <c r="L387" s="186" t="n"/>
      <c r="M387" s="186" t="n"/>
      <c r="N387" s="186" t="n"/>
      <c r="O387" s="186" t="n"/>
      <c r="P387" s="186" t="n"/>
      <c r="Q387" s="186" t="n"/>
    </row>
    <row r="388" ht="15.75" customHeight="1" s="127">
      <c r="A388" s="186" t="n"/>
      <c r="B388" s="186" t="n"/>
      <c r="C388" s="193" t="n"/>
      <c r="D388" s="193" t="n"/>
      <c r="E388" s="193" t="n"/>
      <c r="F388" s="186" t="n"/>
      <c r="G388" s="186" t="n"/>
      <c r="H388" s="186" t="n"/>
      <c r="I388" s="186" t="n"/>
      <c r="J388" s="186" t="n"/>
      <c r="K388" s="186" t="n"/>
      <c r="L388" s="186" t="n"/>
      <c r="M388" s="186" t="n"/>
      <c r="N388" s="186" t="n"/>
      <c r="O388" s="186" t="n"/>
      <c r="P388" s="186" t="n"/>
      <c r="Q388" s="186" t="n"/>
    </row>
    <row r="389" ht="15.75" customHeight="1" s="127">
      <c r="A389" s="186" t="n"/>
      <c r="B389" s="186" t="n"/>
      <c r="C389" s="193" t="n"/>
      <c r="D389" s="193" t="n"/>
      <c r="E389" s="193" t="n"/>
      <c r="F389" s="186" t="n"/>
      <c r="G389" s="186" t="n"/>
      <c r="H389" s="186" t="n"/>
      <c r="I389" s="186" t="n"/>
      <c r="J389" s="186" t="n"/>
      <c r="K389" s="186" t="n"/>
      <c r="L389" s="186" t="n"/>
      <c r="M389" s="186" t="n"/>
      <c r="N389" s="186" t="n"/>
      <c r="O389" s="186" t="n"/>
      <c r="P389" s="186" t="n"/>
      <c r="Q389" s="186" t="n"/>
    </row>
    <row r="390" ht="15.75" customHeight="1" s="127">
      <c r="A390" s="186" t="n"/>
      <c r="B390" s="186" t="n"/>
      <c r="C390" s="193" t="n"/>
      <c r="D390" s="193" t="n"/>
      <c r="E390" s="193" t="n"/>
      <c r="F390" s="186" t="n"/>
      <c r="G390" s="186" t="n"/>
      <c r="H390" s="186" t="n"/>
      <c r="I390" s="186" t="n"/>
      <c r="J390" s="186" t="n"/>
      <c r="K390" s="186" t="n"/>
      <c r="L390" s="186" t="n"/>
      <c r="M390" s="186" t="n"/>
      <c r="N390" s="186" t="n"/>
      <c r="O390" s="186" t="n"/>
      <c r="P390" s="186" t="n"/>
      <c r="Q390" s="186" t="n"/>
    </row>
    <row r="391" ht="15.75" customHeight="1" s="127">
      <c r="A391" s="186" t="n"/>
      <c r="B391" s="186" t="n"/>
      <c r="C391" s="193" t="n"/>
      <c r="D391" s="193" t="n"/>
      <c r="E391" s="193" t="n"/>
      <c r="F391" s="186" t="n"/>
      <c r="G391" s="186" t="n"/>
      <c r="H391" s="186" t="n"/>
      <c r="I391" s="186" t="n"/>
      <c r="J391" s="186" t="n"/>
      <c r="K391" s="186" t="n"/>
      <c r="L391" s="186" t="n"/>
      <c r="M391" s="186" t="n"/>
      <c r="N391" s="186" t="n"/>
      <c r="O391" s="186" t="n"/>
      <c r="P391" s="186" t="n"/>
      <c r="Q391" s="186" t="n"/>
    </row>
    <row r="392" ht="15.75" customHeight="1" s="127">
      <c r="A392" s="186" t="n"/>
      <c r="B392" s="186" t="n"/>
      <c r="C392" s="193" t="n"/>
      <c r="D392" s="193" t="n"/>
      <c r="E392" s="193" t="n"/>
      <c r="F392" s="186" t="n"/>
      <c r="G392" s="186" t="n"/>
      <c r="H392" s="186" t="n"/>
      <c r="I392" s="186" t="n"/>
      <c r="J392" s="186" t="n"/>
      <c r="K392" s="186" t="n"/>
      <c r="L392" s="186" t="n"/>
      <c r="M392" s="186" t="n"/>
      <c r="N392" s="186" t="n"/>
      <c r="O392" s="186" t="n"/>
      <c r="P392" s="186" t="n"/>
      <c r="Q392" s="186" t="n"/>
    </row>
    <row r="393" ht="15.75" customHeight="1" s="127">
      <c r="A393" s="186" t="n"/>
      <c r="B393" s="186" t="n"/>
      <c r="C393" s="193" t="n"/>
      <c r="D393" s="193" t="n"/>
      <c r="E393" s="193" t="n"/>
      <c r="F393" s="186" t="n"/>
      <c r="G393" s="186" t="n"/>
      <c r="H393" s="186" t="n"/>
      <c r="I393" s="186" t="n"/>
      <c r="J393" s="186" t="n"/>
      <c r="K393" s="186" t="n"/>
      <c r="L393" s="186" t="n"/>
      <c r="M393" s="186" t="n"/>
      <c r="N393" s="186" t="n"/>
      <c r="O393" s="186" t="n"/>
      <c r="P393" s="186" t="n"/>
      <c r="Q393" s="186" t="n"/>
    </row>
    <row r="394" ht="15.75" customHeight="1" s="127">
      <c r="A394" s="186" t="n"/>
      <c r="B394" s="186" t="n"/>
      <c r="C394" s="193" t="n"/>
      <c r="D394" s="193" t="n"/>
      <c r="E394" s="193" t="n"/>
      <c r="F394" s="186" t="n"/>
      <c r="G394" s="186" t="n"/>
      <c r="H394" s="186" t="n"/>
      <c r="I394" s="186" t="n"/>
      <c r="J394" s="186" t="n"/>
      <c r="K394" s="186" t="n"/>
      <c r="L394" s="186" t="n"/>
      <c r="M394" s="186" t="n"/>
      <c r="N394" s="186" t="n"/>
      <c r="O394" s="186" t="n"/>
      <c r="P394" s="186" t="n"/>
      <c r="Q394" s="186" t="n"/>
    </row>
    <row r="395" ht="15.75" customHeight="1" s="127">
      <c r="A395" s="186" t="n"/>
      <c r="B395" s="186" t="n"/>
      <c r="C395" s="193" t="n"/>
      <c r="D395" s="193" t="n"/>
      <c r="E395" s="193" t="n"/>
      <c r="F395" s="186" t="n"/>
      <c r="G395" s="186" t="n"/>
      <c r="H395" s="186" t="n"/>
      <c r="I395" s="186" t="n"/>
      <c r="J395" s="186" t="n"/>
      <c r="K395" s="186" t="n"/>
      <c r="L395" s="186" t="n"/>
      <c r="M395" s="186" t="n"/>
      <c r="N395" s="186" t="n"/>
      <c r="O395" s="186" t="n"/>
      <c r="P395" s="186" t="n"/>
      <c r="Q395" s="186" t="n"/>
    </row>
    <row r="396" ht="15.75" customHeight="1" s="127">
      <c r="A396" s="186" t="n"/>
      <c r="B396" s="186" t="n"/>
      <c r="C396" s="193" t="n"/>
      <c r="D396" s="193" t="n"/>
      <c r="E396" s="193" t="n"/>
      <c r="F396" s="186" t="n"/>
      <c r="G396" s="186" t="n"/>
      <c r="H396" s="186" t="n"/>
      <c r="I396" s="186" t="n"/>
      <c r="J396" s="186" t="n"/>
      <c r="K396" s="186" t="n"/>
      <c r="L396" s="186" t="n"/>
      <c r="M396" s="186" t="n"/>
      <c r="N396" s="186" t="n"/>
      <c r="O396" s="186" t="n"/>
      <c r="P396" s="186" t="n"/>
      <c r="Q396" s="186" t="n"/>
    </row>
    <row r="397" ht="15.75" customHeight="1" s="127">
      <c r="A397" s="186" t="n"/>
      <c r="B397" s="186" t="n"/>
      <c r="C397" s="193" t="n"/>
      <c r="D397" s="193" t="n"/>
      <c r="E397" s="193" t="n"/>
      <c r="F397" s="186" t="n"/>
      <c r="G397" s="186" t="n"/>
      <c r="H397" s="186" t="n"/>
      <c r="I397" s="186" t="n"/>
      <c r="J397" s="186" t="n"/>
      <c r="K397" s="186" t="n"/>
      <c r="L397" s="186" t="n"/>
      <c r="M397" s="186" t="n"/>
      <c r="N397" s="186" t="n"/>
      <c r="O397" s="186" t="n"/>
      <c r="P397" s="186" t="n"/>
      <c r="Q397" s="186" t="n"/>
    </row>
    <row r="398" ht="15.75" customHeight="1" s="127">
      <c r="A398" s="186" t="n"/>
      <c r="B398" s="186" t="n"/>
      <c r="C398" s="193" t="n"/>
      <c r="D398" s="193" t="n"/>
      <c r="E398" s="193" t="n"/>
      <c r="F398" s="186" t="n"/>
      <c r="G398" s="186" t="n"/>
      <c r="H398" s="186" t="n"/>
      <c r="I398" s="186" t="n"/>
      <c r="J398" s="186" t="n"/>
      <c r="K398" s="186" t="n"/>
      <c r="L398" s="186" t="n"/>
      <c r="M398" s="186" t="n"/>
      <c r="N398" s="186" t="n"/>
      <c r="O398" s="186" t="n"/>
      <c r="P398" s="186" t="n"/>
      <c r="Q398" s="186" t="n"/>
    </row>
    <row r="399" ht="15.75" customHeight="1" s="127">
      <c r="A399" s="186" t="n"/>
      <c r="B399" s="186" t="n"/>
      <c r="C399" s="193" t="n"/>
      <c r="D399" s="193" t="n"/>
      <c r="E399" s="193" t="n"/>
      <c r="F399" s="186" t="n"/>
      <c r="G399" s="186" t="n"/>
      <c r="H399" s="186" t="n"/>
      <c r="I399" s="186" t="n"/>
      <c r="J399" s="186" t="n"/>
      <c r="K399" s="186" t="n"/>
      <c r="L399" s="186" t="n"/>
      <c r="M399" s="186" t="n"/>
      <c r="N399" s="186" t="n"/>
      <c r="O399" s="186" t="n"/>
      <c r="P399" s="186" t="n"/>
      <c r="Q399" s="186" t="n"/>
    </row>
    <row r="400" ht="15.75" customHeight="1" s="127">
      <c r="A400" s="186" t="n"/>
      <c r="B400" s="186" t="n"/>
      <c r="C400" s="193" t="n"/>
      <c r="D400" s="193" t="n"/>
      <c r="E400" s="193" t="n"/>
      <c r="F400" s="186" t="n"/>
      <c r="G400" s="186" t="n"/>
      <c r="H400" s="186" t="n"/>
      <c r="I400" s="186" t="n"/>
      <c r="J400" s="186" t="n"/>
      <c r="K400" s="186" t="n"/>
      <c r="L400" s="186" t="n"/>
      <c r="M400" s="186" t="n"/>
      <c r="N400" s="186" t="n"/>
      <c r="O400" s="186" t="n"/>
      <c r="P400" s="186" t="n"/>
      <c r="Q400" s="186" t="n"/>
    </row>
    <row r="401" ht="15.75" customHeight="1" s="127">
      <c r="A401" s="186" t="n"/>
      <c r="B401" s="186" t="n"/>
      <c r="C401" s="193" t="n"/>
      <c r="D401" s="193" t="n"/>
      <c r="E401" s="193" t="n"/>
      <c r="F401" s="186" t="n"/>
      <c r="G401" s="186" t="n"/>
      <c r="H401" s="186" t="n"/>
      <c r="I401" s="186" t="n"/>
      <c r="J401" s="186" t="n"/>
      <c r="K401" s="186" t="n"/>
      <c r="L401" s="186" t="n"/>
      <c r="M401" s="186" t="n"/>
      <c r="N401" s="186" t="n"/>
      <c r="O401" s="186" t="n"/>
      <c r="P401" s="186" t="n"/>
      <c r="Q401" s="186" t="n"/>
    </row>
    <row r="402" ht="15.75" customHeight="1" s="127">
      <c r="A402" s="186" t="n"/>
      <c r="B402" s="186" t="n"/>
      <c r="C402" s="193" t="n"/>
      <c r="D402" s="193" t="n"/>
      <c r="E402" s="193" t="n"/>
      <c r="F402" s="186" t="n"/>
      <c r="G402" s="186" t="n"/>
      <c r="H402" s="186" t="n"/>
      <c r="I402" s="186" t="n"/>
      <c r="J402" s="186" t="n"/>
      <c r="K402" s="186" t="n"/>
      <c r="L402" s="186" t="n"/>
      <c r="M402" s="186" t="n"/>
      <c r="N402" s="186" t="n"/>
      <c r="O402" s="186" t="n"/>
      <c r="P402" s="186" t="n"/>
      <c r="Q402" s="186" t="n"/>
    </row>
    <row r="403" ht="15.75" customHeight="1" s="127">
      <c r="A403" s="186" t="n"/>
      <c r="B403" s="186" t="n"/>
      <c r="C403" s="193" t="n"/>
      <c r="D403" s="193" t="n"/>
      <c r="E403" s="193" t="n"/>
      <c r="F403" s="186" t="n"/>
      <c r="G403" s="186" t="n"/>
      <c r="H403" s="186" t="n"/>
      <c r="I403" s="186" t="n"/>
      <c r="J403" s="186" t="n"/>
      <c r="K403" s="186" t="n"/>
      <c r="L403" s="186" t="n"/>
      <c r="M403" s="186" t="n"/>
      <c r="N403" s="186" t="n"/>
      <c r="O403" s="186" t="n"/>
      <c r="P403" s="186" t="n"/>
      <c r="Q403" s="186" t="n"/>
    </row>
    <row r="404" ht="15.75" customHeight="1" s="127">
      <c r="A404" s="186" t="n"/>
      <c r="B404" s="186" t="n"/>
      <c r="C404" s="193" t="n"/>
      <c r="D404" s="193" t="n"/>
      <c r="E404" s="193" t="n"/>
      <c r="F404" s="186" t="n"/>
      <c r="G404" s="186" t="n"/>
      <c r="H404" s="186" t="n"/>
      <c r="I404" s="186" t="n"/>
      <c r="J404" s="186" t="n"/>
      <c r="K404" s="186" t="n"/>
      <c r="L404" s="186" t="n"/>
      <c r="M404" s="186" t="n"/>
      <c r="N404" s="186" t="n"/>
      <c r="O404" s="186" t="n"/>
      <c r="P404" s="186" t="n"/>
      <c r="Q404" s="186" t="n"/>
    </row>
    <row r="405" ht="15.75" customHeight="1" s="127">
      <c r="A405" s="186" t="n"/>
      <c r="B405" s="186" t="n"/>
      <c r="C405" s="193" t="n"/>
      <c r="D405" s="193" t="n"/>
      <c r="E405" s="193" t="n"/>
      <c r="F405" s="186" t="n"/>
      <c r="G405" s="186" t="n"/>
      <c r="H405" s="186" t="n"/>
      <c r="I405" s="186" t="n"/>
      <c r="J405" s="186" t="n"/>
      <c r="K405" s="186" t="n"/>
      <c r="L405" s="186" t="n"/>
      <c r="M405" s="186" t="n"/>
      <c r="N405" s="186" t="n"/>
      <c r="O405" s="186" t="n"/>
      <c r="P405" s="186" t="n"/>
      <c r="Q405" s="186" t="n"/>
    </row>
    <row r="406" ht="15.75" customHeight="1" s="127">
      <c r="A406" s="186" t="n"/>
      <c r="B406" s="186" t="n"/>
      <c r="C406" s="193" t="n"/>
      <c r="D406" s="193" t="n"/>
      <c r="E406" s="193" t="n"/>
      <c r="F406" s="186" t="n"/>
      <c r="G406" s="186" t="n"/>
      <c r="H406" s="186" t="n"/>
      <c r="I406" s="186" t="n"/>
      <c r="J406" s="186" t="n"/>
      <c r="K406" s="186" t="n"/>
      <c r="L406" s="186" t="n"/>
      <c r="M406" s="186" t="n"/>
      <c r="N406" s="186" t="n"/>
      <c r="O406" s="186" t="n"/>
      <c r="P406" s="186" t="n"/>
      <c r="Q406" s="186" t="n"/>
    </row>
    <row r="407" ht="15.75" customHeight="1" s="127">
      <c r="A407" s="186" t="n"/>
      <c r="B407" s="186" t="n"/>
      <c r="C407" s="193" t="n"/>
      <c r="D407" s="193" t="n"/>
      <c r="E407" s="193" t="n"/>
      <c r="F407" s="186" t="n"/>
      <c r="G407" s="186" t="n"/>
      <c r="H407" s="186" t="n"/>
      <c r="I407" s="186" t="n"/>
      <c r="J407" s="186" t="n"/>
      <c r="K407" s="186" t="n"/>
      <c r="L407" s="186" t="n"/>
      <c r="M407" s="186" t="n"/>
      <c r="N407" s="186" t="n"/>
      <c r="O407" s="186" t="n"/>
      <c r="P407" s="186" t="n"/>
      <c r="Q407" s="186" t="n"/>
    </row>
    <row r="408" ht="15.75" customHeight="1" s="127">
      <c r="A408" s="186" t="n"/>
      <c r="B408" s="186" t="n"/>
      <c r="C408" s="193" t="n"/>
      <c r="D408" s="193" t="n"/>
      <c r="E408" s="193" t="n"/>
      <c r="F408" s="186" t="n"/>
      <c r="G408" s="186" t="n"/>
      <c r="H408" s="186" t="n"/>
      <c r="I408" s="186" t="n"/>
      <c r="J408" s="186" t="n"/>
      <c r="K408" s="186" t="n"/>
      <c r="L408" s="186" t="n"/>
      <c r="M408" s="186" t="n"/>
      <c r="N408" s="186" t="n"/>
      <c r="O408" s="186" t="n"/>
      <c r="P408" s="186" t="n"/>
      <c r="Q408" s="186" t="n"/>
    </row>
    <row r="409" ht="15.75" customHeight="1" s="127">
      <c r="A409" s="186" t="n"/>
      <c r="B409" s="186" t="n"/>
      <c r="C409" s="193" t="n"/>
      <c r="D409" s="193" t="n"/>
      <c r="E409" s="193" t="n"/>
      <c r="F409" s="186" t="n"/>
      <c r="G409" s="186" t="n"/>
      <c r="H409" s="186" t="n"/>
      <c r="I409" s="186" t="n"/>
      <c r="J409" s="186" t="n"/>
      <c r="K409" s="186" t="n"/>
      <c r="L409" s="186" t="n"/>
      <c r="M409" s="186" t="n"/>
      <c r="N409" s="186" t="n"/>
      <c r="O409" s="186" t="n"/>
      <c r="P409" s="186" t="n"/>
      <c r="Q409" s="186" t="n"/>
    </row>
    <row r="410" ht="15.75" customHeight="1" s="127">
      <c r="A410" s="186" t="n"/>
      <c r="B410" s="186" t="n"/>
      <c r="C410" s="193" t="n"/>
      <c r="D410" s="193" t="n"/>
      <c r="E410" s="193" t="n"/>
      <c r="F410" s="186" t="n"/>
      <c r="G410" s="186" t="n"/>
      <c r="H410" s="186" t="n"/>
      <c r="I410" s="186" t="n"/>
      <c r="J410" s="186" t="n"/>
      <c r="K410" s="186" t="n"/>
      <c r="L410" s="186" t="n"/>
      <c r="M410" s="186" t="n"/>
      <c r="N410" s="186" t="n"/>
      <c r="O410" s="186" t="n"/>
      <c r="P410" s="186" t="n"/>
      <c r="Q410" s="186" t="n"/>
    </row>
    <row r="411" ht="15.75" customHeight="1" s="127">
      <c r="A411" s="186" t="n"/>
      <c r="B411" s="186" t="n"/>
      <c r="C411" s="193" t="n"/>
      <c r="D411" s="193" t="n"/>
      <c r="E411" s="193" t="n"/>
      <c r="F411" s="186" t="n"/>
      <c r="G411" s="186" t="n"/>
      <c r="H411" s="186" t="n"/>
      <c r="I411" s="186" t="n"/>
      <c r="J411" s="186" t="n"/>
      <c r="K411" s="186" t="n"/>
      <c r="L411" s="186" t="n"/>
      <c r="M411" s="186" t="n"/>
      <c r="N411" s="186" t="n"/>
      <c r="O411" s="186" t="n"/>
      <c r="P411" s="186" t="n"/>
      <c r="Q411" s="186" t="n"/>
    </row>
    <row r="412" ht="15.75" customHeight="1" s="127">
      <c r="A412" s="186" t="n"/>
      <c r="B412" s="186" t="n"/>
      <c r="C412" s="193" t="n"/>
      <c r="D412" s="193" t="n"/>
      <c r="E412" s="193" t="n"/>
      <c r="F412" s="186" t="n"/>
      <c r="G412" s="186" t="n"/>
      <c r="H412" s="186" t="n"/>
      <c r="I412" s="186" t="n"/>
      <c r="J412" s="186" t="n"/>
      <c r="K412" s="186" t="n"/>
      <c r="L412" s="186" t="n"/>
      <c r="M412" s="186" t="n"/>
      <c r="N412" s="186" t="n"/>
      <c r="O412" s="186" t="n"/>
      <c r="P412" s="186" t="n"/>
      <c r="Q412" s="186" t="n"/>
    </row>
    <row r="413" ht="15.75" customHeight="1" s="127">
      <c r="A413" s="186" t="n"/>
      <c r="B413" s="186" t="n"/>
      <c r="C413" s="193" t="n"/>
      <c r="D413" s="193" t="n"/>
      <c r="E413" s="193" t="n"/>
      <c r="F413" s="186" t="n"/>
      <c r="G413" s="186" t="n"/>
      <c r="H413" s="186" t="n"/>
      <c r="I413" s="186" t="n"/>
      <c r="J413" s="186" t="n"/>
      <c r="K413" s="186" t="n"/>
      <c r="L413" s="186" t="n"/>
      <c r="M413" s="186" t="n"/>
      <c r="N413" s="186" t="n"/>
      <c r="O413" s="186" t="n"/>
      <c r="P413" s="186" t="n"/>
      <c r="Q413" s="186" t="n"/>
    </row>
    <row r="414" ht="15.75" customHeight="1" s="127">
      <c r="A414" s="186" t="n"/>
      <c r="B414" s="186" t="n"/>
      <c r="C414" s="193" t="n"/>
      <c r="D414" s="193" t="n"/>
      <c r="E414" s="193" t="n"/>
      <c r="F414" s="186" t="n"/>
      <c r="G414" s="186" t="n"/>
      <c r="H414" s="186" t="n"/>
      <c r="I414" s="186" t="n"/>
      <c r="J414" s="186" t="n"/>
      <c r="K414" s="186" t="n"/>
      <c r="L414" s="186" t="n"/>
      <c r="M414" s="186" t="n"/>
      <c r="N414" s="186" t="n"/>
      <c r="O414" s="186" t="n"/>
      <c r="P414" s="186" t="n"/>
      <c r="Q414" s="186" t="n"/>
    </row>
    <row r="415" ht="15.75" customHeight="1" s="127">
      <c r="A415" s="186" t="n"/>
      <c r="B415" s="186" t="n"/>
      <c r="C415" s="193" t="n"/>
      <c r="D415" s="193" t="n"/>
      <c r="E415" s="193" t="n"/>
      <c r="F415" s="186" t="n"/>
      <c r="G415" s="186" t="n"/>
      <c r="H415" s="186" t="n"/>
      <c r="I415" s="186" t="n"/>
      <c r="J415" s="186" t="n"/>
      <c r="K415" s="186" t="n"/>
      <c r="L415" s="186" t="n"/>
      <c r="M415" s="186" t="n"/>
      <c r="N415" s="186" t="n"/>
      <c r="O415" s="186" t="n"/>
      <c r="P415" s="186" t="n"/>
      <c r="Q415" s="186" t="n"/>
    </row>
    <row r="416" ht="15.75" customHeight="1" s="127">
      <c r="A416" s="186" t="n"/>
      <c r="B416" s="186" t="n"/>
      <c r="C416" s="193" t="n"/>
      <c r="D416" s="193" t="n"/>
      <c r="E416" s="193" t="n"/>
      <c r="F416" s="186" t="n"/>
      <c r="G416" s="186" t="n"/>
      <c r="H416" s="186" t="n"/>
      <c r="I416" s="186" t="n"/>
      <c r="J416" s="186" t="n"/>
      <c r="K416" s="186" t="n"/>
      <c r="L416" s="186" t="n"/>
      <c r="M416" s="186" t="n"/>
      <c r="N416" s="186" t="n"/>
      <c r="O416" s="186" t="n"/>
      <c r="P416" s="186" t="n"/>
      <c r="Q416" s="186" t="n"/>
    </row>
    <row r="417" ht="15.75" customHeight="1" s="127">
      <c r="A417" s="186" t="n"/>
      <c r="B417" s="186" t="n"/>
      <c r="C417" s="193" t="n"/>
      <c r="D417" s="193" t="n"/>
      <c r="E417" s="193" t="n"/>
      <c r="F417" s="186" t="n"/>
      <c r="G417" s="186" t="n"/>
      <c r="H417" s="186" t="n"/>
      <c r="I417" s="186" t="n"/>
      <c r="J417" s="186" t="n"/>
      <c r="K417" s="186" t="n"/>
      <c r="L417" s="186" t="n"/>
      <c r="M417" s="186" t="n"/>
      <c r="N417" s="186" t="n"/>
      <c r="O417" s="186" t="n"/>
      <c r="P417" s="186" t="n"/>
      <c r="Q417" s="186" t="n"/>
    </row>
    <row r="418" ht="15.75" customHeight="1" s="127">
      <c r="A418" s="186" t="n"/>
      <c r="B418" s="186" t="n"/>
      <c r="C418" s="193" t="n"/>
      <c r="D418" s="193" t="n"/>
      <c r="E418" s="193" t="n"/>
      <c r="F418" s="186" t="n"/>
      <c r="G418" s="186" t="n"/>
      <c r="H418" s="186" t="n"/>
      <c r="I418" s="186" t="n"/>
      <c r="J418" s="186" t="n"/>
      <c r="K418" s="186" t="n"/>
      <c r="L418" s="186" t="n"/>
      <c r="M418" s="186" t="n"/>
      <c r="N418" s="186" t="n"/>
      <c r="O418" s="186" t="n"/>
      <c r="P418" s="186" t="n"/>
      <c r="Q418" s="186" t="n"/>
    </row>
    <row r="419" ht="15.75" customHeight="1" s="127">
      <c r="A419" s="186" t="n"/>
      <c r="B419" s="186" t="n"/>
      <c r="C419" s="193" t="n"/>
      <c r="D419" s="193" t="n"/>
      <c r="E419" s="193" t="n"/>
      <c r="F419" s="186" t="n"/>
      <c r="G419" s="186" t="n"/>
      <c r="H419" s="186" t="n"/>
      <c r="I419" s="186" t="n"/>
      <c r="J419" s="186" t="n"/>
      <c r="K419" s="186" t="n"/>
      <c r="L419" s="186" t="n"/>
      <c r="M419" s="186" t="n"/>
      <c r="N419" s="186" t="n"/>
      <c r="O419" s="186" t="n"/>
      <c r="P419" s="186" t="n"/>
      <c r="Q419" s="186" t="n"/>
    </row>
    <row r="420" ht="15.75" customHeight="1" s="127">
      <c r="A420" s="186" t="n"/>
      <c r="B420" s="186" t="n"/>
      <c r="C420" s="193" t="n"/>
      <c r="D420" s="193" t="n"/>
      <c r="E420" s="193" t="n"/>
      <c r="F420" s="186" t="n"/>
      <c r="G420" s="186" t="n"/>
      <c r="H420" s="186" t="n"/>
      <c r="I420" s="186" t="n"/>
      <c r="J420" s="186" t="n"/>
      <c r="K420" s="186" t="n"/>
      <c r="L420" s="186" t="n"/>
      <c r="M420" s="186" t="n"/>
      <c r="N420" s="186" t="n"/>
      <c r="O420" s="186" t="n"/>
      <c r="P420" s="186" t="n"/>
      <c r="Q420" s="186" t="n"/>
    </row>
    <row r="421" ht="15.75" customHeight="1" s="127">
      <c r="A421" s="186" t="n"/>
      <c r="B421" s="186" t="n"/>
      <c r="C421" s="193" t="n"/>
      <c r="D421" s="193" t="n"/>
      <c r="E421" s="193" t="n"/>
      <c r="F421" s="186" t="n"/>
      <c r="G421" s="186" t="n"/>
      <c r="H421" s="186" t="n"/>
      <c r="I421" s="186" t="n"/>
      <c r="J421" s="186" t="n"/>
      <c r="K421" s="186" t="n"/>
      <c r="L421" s="186" t="n"/>
      <c r="M421" s="186" t="n"/>
      <c r="N421" s="186" t="n"/>
      <c r="O421" s="186" t="n"/>
      <c r="P421" s="186" t="n"/>
      <c r="Q421" s="186" t="n"/>
    </row>
    <row r="422" ht="15.75" customHeight="1" s="127">
      <c r="A422" s="186" t="n"/>
      <c r="B422" s="186" t="n"/>
      <c r="C422" s="193" t="n"/>
      <c r="D422" s="193" t="n"/>
      <c r="E422" s="193" t="n"/>
      <c r="F422" s="186" t="n"/>
      <c r="G422" s="186" t="n"/>
      <c r="H422" s="186" t="n"/>
      <c r="I422" s="186" t="n"/>
      <c r="J422" s="186" t="n"/>
      <c r="K422" s="186" t="n"/>
      <c r="L422" s="186" t="n"/>
      <c r="M422" s="186" t="n"/>
      <c r="N422" s="186" t="n"/>
      <c r="O422" s="186" t="n"/>
      <c r="P422" s="186" t="n"/>
      <c r="Q422" s="186" t="n"/>
    </row>
    <row r="423" ht="15.75" customHeight="1" s="127">
      <c r="A423" s="186" t="n"/>
      <c r="B423" s="186" t="n"/>
      <c r="C423" s="193" t="n"/>
      <c r="D423" s="193" t="n"/>
      <c r="E423" s="193" t="n"/>
      <c r="F423" s="186" t="n"/>
      <c r="G423" s="186" t="n"/>
      <c r="H423" s="186" t="n"/>
      <c r="I423" s="186" t="n"/>
      <c r="J423" s="186" t="n"/>
      <c r="K423" s="186" t="n"/>
      <c r="L423" s="186" t="n"/>
      <c r="M423" s="186" t="n"/>
      <c r="N423" s="186" t="n"/>
      <c r="O423" s="186" t="n"/>
      <c r="P423" s="186" t="n"/>
      <c r="Q423" s="186" t="n"/>
    </row>
    <row r="424" ht="15.75" customHeight="1" s="127">
      <c r="A424" s="186" t="n"/>
      <c r="B424" s="186" t="n"/>
      <c r="C424" s="193" t="n"/>
      <c r="D424" s="193" t="n"/>
      <c r="E424" s="193" t="n"/>
      <c r="F424" s="186" t="n"/>
      <c r="G424" s="186" t="n"/>
      <c r="H424" s="186" t="n"/>
      <c r="I424" s="186" t="n"/>
      <c r="J424" s="186" t="n"/>
      <c r="K424" s="186" t="n"/>
      <c r="L424" s="186" t="n"/>
      <c r="M424" s="186" t="n"/>
      <c r="N424" s="186" t="n"/>
      <c r="O424" s="186" t="n"/>
      <c r="P424" s="186" t="n"/>
      <c r="Q424" s="186" t="n"/>
    </row>
    <row r="425" ht="15.75" customHeight="1" s="127">
      <c r="A425" s="186" t="n"/>
      <c r="B425" s="186" t="n"/>
      <c r="C425" s="193" t="n"/>
      <c r="D425" s="193" t="n"/>
      <c r="E425" s="193" t="n"/>
      <c r="F425" s="186" t="n"/>
      <c r="G425" s="186" t="n"/>
      <c r="H425" s="186" t="n"/>
      <c r="I425" s="186" t="n"/>
      <c r="J425" s="186" t="n"/>
      <c r="K425" s="186" t="n"/>
      <c r="L425" s="186" t="n"/>
      <c r="M425" s="186" t="n"/>
      <c r="N425" s="186" t="n"/>
      <c r="O425" s="186" t="n"/>
      <c r="P425" s="186" t="n"/>
      <c r="Q425" s="186" t="n"/>
    </row>
    <row r="426" ht="15.75" customHeight="1" s="127">
      <c r="A426" s="186" t="n"/>
      <c r="B426" s="186" t="n"/>
      <c r="C426" s="193" t="n"/>
      <c r="D426" s="193" t="n"/>
      <c r="E426" s="193" t="n"/>
      <c r="F426" s="186" t="n"/>
      <c r="G426" s="186" t="n"/>
      <c r="H426" s="186" t="n"/>
      <c r="I426" s="186" t="n"/>
      <c r="J426" s="186" t="n"/>
      <c r="K426" s="186" t="n"/>
      <c r="L426" s="186" t="n"/>
      <c r="M426" s="186" t="n"/>
      <c r="N426" s="186" t="n"/>
      <c r="O426" s="186" t="n"/>
      <c r="P426" s="186" t="n"/>
      <c r="Q426" s="186" t="n"/>
    </row>
    <row r="427" ht="15.75" customHeight="1" s="127">
      <c r="A427" s="186" t="n"/>
      <c r="B427" s="186" t="n"/>
      <c r="C427" s="193" t="n"/>
      <c r="D427" s="193" t="n"/>
      <c r="E427" s="193" t="n"/>
      <c r="F427" s="186" t="n"/>
      <c r="G427" s="186" t="n"/>
      <c r="H427" s="186" t="n"/>
      <c r="I427" s="186" t="n"/>
      <c r="J427" s="186" t="n"/>
      <c r="K427" s="186" t="n"/>
      <c r="L427" s="186" t="n"/>
      <c r="M427" s="186" t="n"/>
      <c r="N427" s="186" t="n"/>
      <c r="O427" s="186" t="n"/>
      <c r="P427" s="186" t="n"/>
      <c r="Q427" s="186" t="n"/>
    </row>
    <row r="428" ht="15.75" customHeight="1" s="127">
      <c r="A428" s="186" t="n"/>
      <c r="B428" s="186" t="n"/>
      <c r="C428" s="193" t="n"/>
      <c r="D428" s="193" t="n"/>
      <c r="E428" s="193" t="n"/>
      <c r="F428" s="186" t="n"/>
      <c r="G428" s="186" t="n"/>
      <c r="H428" s="186" t="n"/>
      <c r="I428" s="186" t="n"/>
      <c r="J428" s="186" t="n"/>
      <c r="K428" s="186" t="n"/>
      <c r="L428" s="186" t="n"/>
      <c r="M428" s="186" t="n"/>
      <c r="N428" s="186" t="n"/>
      <c r="O428" s="186" t="n"/>
      <c r="P428" s="186" t="n"/>
      <c r="Q428" s="186" t="n"/>
    </row>
    <row r="429" ht="15.75" customHeight="1" s="127">
      <c r="A429" s="186" t="n"/>
      <c r="B429" s="186" t="n"/>
      <c r="C429" s="193" t="n"/>
      <c r="D429" s="193" t="n"/>
      <c r="E429" s="193" t="n"/>
      <c r="F429" s="186" t="n"/>
      <c r="G429" s="186" t="n"/>
      <c r="H429" s="186" t="n"/>
      <c r="I429" s="186" t="n"/>
      <c r="J429" s="186" t="n"/>
      <c r="K429" s="186" t="n"/>
      <c r="L429" s="186" t="n"/>
      <c r="M429" s="186" t="n"/>
      <c r="N429" s="186" t="n"/>
      <c r="O429" s="186" t="n"/>
      <c r="P429" s="186" t="n"/>
      <c r="Q429" s="186" t="n"/>
    </row>
    <row r="430" ht="15.75" customHeight="1" s="127">
      <c r="A430" s="186" t="n"/>
      <c r="B430" s="186" t="n"/>
      <c r="C430" s="193" t="n"/>
      <c r="D430" s="193" t="n"/>
      <c r="E430" s="193" t="n"/>
      <c r="F430" s="186" t="n"/>
      <c r="G430" s="186" t="n"/>
      <c r="H430" s="186" t="n"/>
      <c r="I430" s="186" t="n"/>
      <c r="J430" s="186" t="n"/>
      <c r="K430" s="186" t="n"/>
      <c r="L430" s="186" t="n"/>
      <c r="M430" s="186" t="n"/>
      <c r="N430" s="186" t="n"/>
      <c r="O430" s="186" t="n"/>
      <c r="P430" s="186" t="n"/>
      <c r="Q430" s="186" t="n"/>
    </row>
    <row r="431" ht="15.75" customHeight="1" s="127">
      <c r="A431" s="186" t="n"/>
      <c r="B431" s="186" t="n"/>
      <c r="C431" s="193" t="n"/>
      <c r="D431" s="193" t="n"/>
      <c r="E431" s="193" t="n"/>
      <c r="F431" s="186" t="n"/>
      <c r="G431" s="186" t="n"/>
      <c r="H431" s="186" t="n"/>
      <c r="I431" s="186" t="n"/>
      <c r="J431" s="186" t="n"/>
      <c r="K431" s="186" t="n"/>
      <c r="L431" s="186" t="n"/>
      <c r="M431" s="186" t="n"/>
      <c r="N431" s="186" t="n"/>
      <c r="O431" s="186" t="n"/>
      <c r="P431" s="186" t="n"/>
      <c r="Q431" s="186" t="n"/>
    </row>
    <row r="432" ht="15.75" customHeight="1" s="127">
      <c r="A432" s="186" t="n"/>
      <c r="B432" s="186" t="n"/>
      <c r="C432" s="193" t="n"/>
      <c r="D432" s="193" t="n"/>
      <c r="E432" s="193" t="n"/>
      <c r="F432" s="186" t="n"/>
      <c r="G432" s="186" t="n"/>
      <c r="H432" s="186" t="n"/>
      <c r="I432" s="186" t="n"/>
      <c r="J432" s="186" t="n"/>
      <c r="K432" s="186" t="n"/>
      <c r="L432" s="186" t="n"/>
      <c r="M432" s="186" t="n"/>
      <c r="N432" s="186" t="n"/>
      <c r="O432" s="186" t="n"/>
      <c r="P432" s="186" t="n"/>
      <c r="Q432" s="186" t="n"/>
    </row>
    <row r="433" ht="15.75" customHeight="1" s="127">
      <c r="A433" s="186" t="n"/>
      <c r="B433" s="186" t="n"/>
      <c r="C433" s="193" t="n"/>
      <c r="D433" s="193" t="n"/>
      <c r="E433" s="193" t="n"/>
      <c r="F433" s="186" t="n"/>
      <c r="G433" s="186" t="n"/>
      <c r="H433" s="186" t="n"/>
      <c r="I433" s="186" t="n"/>
      <c r="J433" s="186" t="n"/>
      <c r="K433" s="186" t="n"/>
      <c r="L433" s="186" t="n"/>
      <c r="M433" s="186" t="n"/>
      <c r="N433" s="186" t="n"/>
      <c r="O433" s="186" t="n"/>
      <c r="P433" s="186" t="n"/>
      <c r="Q433" s="186" t="n"/>
    </row>
    <row r="434" ht="15.75" customHeight="1" s="127">
      <c r="A434" s="186" t="n"/>
      <c r="B434" s="186" t="n"/>
      <c r="C434" s="193" t="n"/>
      <c r="D434" s="193" t="n"/>
      <c r="E434" s="193" t="n"/>
      <c r="F434" s="186" t="n"/>
      <c r="G434" s="186" t="n"/>
      <c r="H434" s="186" t="n"/>
      <c r="I434" s="186" t="n"/>
      <c r="J434" s="186" t="n"/>
      <c r="K434" s="186" t="n"/>
      <c r="L434" s="186" t="n"/>
      <c r="M434" s="186" t="n"/>
      <c r="N434" s="186" t="n"/>
      <c r="O434" s="186" t="n"/>
      <c r="P434" s="186" t="n"/>
      <c r="Q434" s="186" t="n"/>
    </row>
    <row r="435" ht="15.75" customHeight="1" s="127">
      <c r="A435" s="186" t="n"/>
      <c r="B435" s="186" t="n"/>
      <c r="C435" s="193" t="n"/>
      <c r="D435" s="193" t="n"/>
      <c r="E435" s="193" t="n"/>
      <c r="F435" s="186" t="n"/>
      <c r="G435" s="186" t="n"/>
      <c r="H435" s="186" t="n"/>
      <c r="I435" s="186" t="n"/>
      <c r="J435" s="186" t="n"/>
      <c r="K435" s="186" t="n"/>
      <c r="L435" s="186" t="n"/>
      <c r="M435" s="186" t="n"/>
      <c r="N435" s="186" t="n"/>
      <c r="O435" s="186" t="n"/>
      <c r="P435" s="186" t="n"/>
      <c r="Q435" s="186" t="n"/>
    </row>
    <row r="436" ht="15.75" customHeight="1" s="127">
      <c r="A436" s="186" t="n"/>
      <c r="B436" s="186" t="n"/>
      <c r="C436" s="193" t="n"/>
      <c r="D436" s="193" t="n"/>
      <c r="E436" s="193" t="n"/>
      <c r="F436" s="186" t="n"/>
      <c r="G436" s="186" t="n"/>
      <c r="H436" s="186" t="n"/>
      <c r="I436" s="186" t="n"/>
      <c r="J436" s="186" t="n"/>
      <c r="K436" s="186" t="n"/>
      <c r="L436" s="186" t="n"/>
      <c r="M436" s="186" t="n"/>
      <c r="N436" s="186" t="n"/>
      <c r="O436" s="186" t="n"/>
      <c r="P436" s="186" t="n"/>
      <c r="Q436" s="186" t="n"/>
    </row>
    <row r="437" ht="15.75" customHeight="1" s="127">
      <c r="A437" s="186" t="n"/>
      <c r="B437" s="186" t="n"/>
      <c r="C437" s="193" t="n"/>
      <c r="D437" s="193" t="n"/>
      <c r="E437" s="193" t="n"/>
      <c r="F437" s="186" t="n"/>
      <c r="G437" s="186" t="n"/>
      <c r="H437" s="186" t="n"/>
      <c r="I437" s="186" t="n"/>
      <c r="J437" s="186" t="n"/>
      <c r="K437" s="186" t="n"/>
      <c r="L437" s="186" t="n"/>
      <c r="M437" s="186" t="n"/>
      <c r="N437" s="186" t="n"/>
      <c r="O437" s="186" t="n"/>
      <c r="P437" s="186" t="n"/>
      <c r="Q437" s="186" t="n"/>
    </row>
    <row r="438" ht="15.75" customHeight="1" s="127">
      <c r="A438" s="186" t="n"/>
      <c r="B438" s="186" t="n"/>
      <c r="C438" s="193" t="n"/>
      <c r="D438" s="193" t="n"/>
      <c r="E438" s="193" t="n"/>
      <c r="F438" s="186" t="n"/>
      <c r="G438" s="186" t="n"/>
      <c r="H438" s="186" t="n"/>
      <c r="I438" s="186" t="n"/>
      <c r="J438" s="186" t="n"/>
      <c r="K438" s="186" t="n"/>
      <c r="L438" s="186" t="n"/>
      <c r="M438" s="186" t="n"/>
      <c r="N438" s="186" t="n"/>
      <c r="O438" s="186" t="n"/>
      <c r="P438" s="186" t="n"/>
      <c r="Q438" s="186" t="n"/>
    </row>
    <row r="439" ht="15.75" customHeight="1" s="127">
      <c r="A439" s="186" t="n"/>
      <c r="B439" s="186" t="n"/>
      <c r="C439" s="193" t="n"/>
      <c r="D439" s="193" t="n"/>
      <c r="E439" s="193" t="n"/>
      <c r="F439" s="186" t="n"/>
      <c r="G439" s="186" t="n"/>
      <c r="H439" s="186" t="n"/>
      <c r="I439" s="186" t="n"/>
      <c r="J439" s="186" t="n"/>
      <c r="K439" s="186" t="n"/>
      <c r="L439" s="186" t="n"/>
      <c r="M439" s="186" t="n"/>
      <c r="N439" s="186" t="n"/>
      <c r="O439" s="186" t="n"/>
      <c r="P439" s="186" t="n"/>
      <c r="Q439" s="186" t="n"/>
    </row>
    <row r="440" ht="15.75" customHeight="1" s="127">
      <c r="A440" s="186" t="n"/>
      <c r="B440" s="186" t="n"/>
      <c r="C440" s="193" t="n"/>
      <c r="D440" s="193" t="n"/>
      <c r="E440" s="193" t="n"/>
      <c r="F440" s="186" t="n"/>
      <c r="G440" s="186" t="n"/>
      <c r="H440" s="186" t="n"/>
      <c r="I440" s="186" t="n"/>
      <c r="J440" s="186" t="n"/>
      <c r="K440" s="186" t="n"/>
      <c r="L440" s="186" t="n"/>
      <c r="M440" s="186" t="n"/>
      <c r="N440" s="186" t="n"/>
      <c r="O440" s="186" t="n"/>
      <c r="P440" s="186" t="n"/>
      <c r="Q440" s="186" t="n"/>
    </row>
    <row r="441" ht="15.75" customHeight="1" s="127">
      <c r="A441" s="186" t="n"/>
      <c r="B441" s="186" t="n"/>
      <c r="C441" s="193" t="n"/>
      <c r="D441" s="193" t="n"/>
      <c r="E441" s="193" t="n"/>
      <c r="F441" s="186" t="n"/>
      <c r="G441" s="186" t="n"/>
      <c r="H441" s="186" t="n"/>
      <c r="I441" s="186" t="n"/>
      <c r="J441" s="186" t="n"/>
      <c r="K441" s="186" t="n"/>
      <c r="L441" s="186" t="n"/>
      <c r="M441" s="186" t="n"/>
      <c r="N441" s="186" t="n"/>
      <c r="O441" s="186" t="n"/>
      <c r="P441" s="186" t="n"/>
      <c r="Q441" s="186" t="n"/>
    </row>
    <row r="442" ht="15.75" customHeight="1" s="127">
      <c r="A442" s="186" t="n"/>
      <c r="B442" s="186" t="n"/>
      <c r="C442" s="193" t="n"/>
      <c r="D442" s="193" t="n"/>
      <c r="E442" s="193" t="n"/>
      <c r="F442" s="186" t="n"/>
      <c r="G442" s="186" t="n"/>
      <c r="H442" s="186" t="n"/>
      <c r="I442" s="186" t="n"/>
      <c r="J442" s="186" t="n"/>
      <c r="K442" s="186" t="n"/>
      <c r="L442" s="186" t="n"/>
      <c r="M442" s="186" t="n"/>
      <c r="N442" s="186" t="n"/>
      <c r="O442" s="186" t="n"/>
      <c r="P442" s="186" t="n"/>
      <c r="Q442" s="186" t="n"/>
    </row>
    <row r="443" ht="15.75" customHeight="1" s="127">
      <c r="A443" s="186" t="n"/>
      <c r="B443" s="186" t="n"/>
      <c r="C443" s="193" t="n"/>
      <c r="D443" s="193" t="n"/>
      <c r="E443" s="193" t="n"/>
      <c r="F443" s="186" t="n"/>
      <c r="G443" s="186" t="n"/>
      <c r="H443" s="186" t="n"/>
      <c r="I443" s="186" t="n"/>
      <c r="J443" s="186" t="n"/>
      <c r="K443" s="186" t="n"/>
      <c r="L443" s="186" t="n"/>
      <c r="M443" s="186" t="n"/>
      <c r="N443" s="186" t="n"/>
      <c r="O443" s="186" t="n"/>
      <c r="P443" s="186" t="n"/>
      <c r="Q443" s="186" t="n"/>
    </row>
    <row r="444" ht="15.75" customHeight="1" s="127">
      <c r="A444" s="186" t="n"/>
      <c r="B444" s="186" t="n"/>
      <c r="C444" s="193" t="n"/>
      <c r="D444" s="193" t="n"/>
      <c r="E444" s="193" t="n"/>
      <c r="F444" s="186" t="n"/>
      <c r="G444" s="186" t="n"/>
      <c r="H444" s="186" t="n"/>
      <c r="I444" s="186" t="n"/>
      <c r="J444" s="186" t="n"/>
      <c r="K444" s="186" t="n"/>
      <c r="L444" s="186" t="n"/>
      <c r="M444" s="186" t="n"/>
      <c r="N444" s="186" t="n"/>
      <c r="O444" s="186" t="n"/>
      <c r="P444" s="186" t="n"/>
      <c r="Q444" s="186" t="n"/>
    </row>
    <row r="445" ht="15.75" customHeight="1" s="127">
      <c r="A445" s="186" t="n"/>
      <c r="B445" s="186" t="n"/>
      <c r="C445" s="193" t="n"/>
      <c r="D445" s="193" t="n"/>
      <c r="E445" s="193" t="n"/>
      <c r="F445" s="186" t="n"/>
      <c r="G445" s="186" t="n"/>
      <c r="H445" s="186" t="n"/>
      <c r="I445" s="186" t="n"/>
      <c r="J445" s="186" t="n"/>
      <c r="K445" s="186" t="n"/>
      <c r="L445" s="186" t="n"/>
      <c r="M445" s="186" t="n"/>
      <c r="N445" s="186" t="n"/>
      <c r="O445" s="186" t="n"/>
      <c r="P445" s="186" t="n"/>
      <c r="Q445" s="186" t="n"/>
    </row>
    <row r="446" ht="15.75" customHeight="1" s="127">
      <c r="A446" s="186" t="n"/>
      <c r="B446" s="186" t="n"/>
      <c r="C446" s="193" t="n"/>
      <c r="D446" s="193" t="n"/>
      <c r="E446" s="193" t="n"/>
      <c r="F446" s="186" t="n"/>
      <c r="G446" s="186" t="n"/>
      <c r="H446" s="186" t="n"/>
      <c r="I446" s="186" t="n"/>
      <c r="J446" s="186" t="n"/>
      <c r="K446" s="186" t="n"/>
      <c r="L446" s="186" t="n"/>
      <c r="M446" s="186" t="n"/>
      <c r="N446" s="186" t="n"/>
      <c r="O446" s="186" t="n"/>
      <c r="P446" s="186" t="n"/>
      <c r="Q446" s="186" t="n"/>
    </row>
    <row r="447" ht="15.75" customHeight="1" s="127">
      <c r="A447" s="186" t="n"/>
      <c r="B447" s="186" t="n"/>
      <c r="C447" s="193" t="n"/>
      <c r="D447" s="193" t="n"/>
      <c r="E447" s="193" t="n"/>
      <c r="F447" s="186" t="n"/>
      <c r="G447" s="186" t="n"/>
      <c r="H447" s="186" t="n"/>
      <c r="I447" s="186" t="n"/>
      <c r="J447" s="186" t="n"/>
      <c r="K447" s="186" t="n"/>
      <c r="L447" s="186" t="n"/>
      <c r="M447" s="186" t="n"/>
      <c r="N447" s="186" t="n"/>
      <c r="O447" s="186" t="n"/>
      <c r="P447" s="186" t="n"/>
      <c r="Q447" s="186" t="n"/>
    </row>
    <row r="448" ht="15.75" customHeight="1" s="127">
      <c r="A448" s="186" t="n"/>
      <c r="B448" s="186" t="n"/>
      <c r="C448" s="193" t="n"/>
      <c r="D448" s="193" t="n"/>
      <c r="E448" s="193" t="n"/>
      <c r="F448" s="186" t="n"/>
      <c r="G448" s="186" t="n"/>
      <c r="H448" s="186" t="n"/>
      <c r="I448" s="186" t="n"/>
      <c r="J448" s="186" t="n"/>
      <c r="K448" s="186" t="n"/>
      <c r="L448" s="186" t="n"/>
      <c r="M448" s="186" t="n"/>
      <c r="N448" s="186" t="n"/>
      <c r="O448" s="186" t="n"/>
      <c r="P448" s="186" t="n"/>
      <c r="Q448" s="186" t="n"/>
    </row>
    <row r="449" ht="15.75" customHeight="1" s="127">
      <c r="A449" s="186" t="n"/>
      <c r="B449" s="186" t="n"/>
      <c r="C449" s="193" t="n"/>
      <c r="D449" s="193" t="n"/>
      <c r="E449" s="193" t="n"/>
      <c r="F449" s="186" t="n"/>
      <c r="G449" s="186" t="n"/>
      <c r="H449" s="186" t="n"/>
      <c r="I449" s="186" t="n"/>
      <c r="J449" s="186" t="n"/>
      <c r="K449" s="186" t="n"/>
      <c r="L449" s="186" t="n"/>
      <c r="M449" s="186" t="n"/>
      <c r="N449" s="186" t="n"/>
      <c r="O449" s="186" t="n"/>
      <c r="P449" s="186" t="n"/>
      <c r="Q449" s="186" t="n"/>
    </row>
    <row r="450" ht="15.75" customHeight="1" s="127">
      <c r="A450" s="186" t="n"/>
      <c r="B450" s="186" t="n"/>
      <c r="C450" s="193" t="n"/>
      <c r="D450" s="193" t="n"/>
      <c r="E450" s="193" t="n"/>
      <c r="F450" s="186" t="n"/>
      <c r="G450" s="186" t="n"/>
      <c r="H450" s="186" t="n"/>
      <c r="I450" s="186" t="n"/>
      <c r="J450" s="186" t="n"/>
      <c r="K450" s="186" t="n"/>
      <c r="L450" s="186" t="n"/>
      <c r="M450" s="186" t="n"/>
      <c r="N450" s="186" t="n"/>
      <c r="O450" s="186" t="n"/>
      <c r="P450" s="186" t="n"/>
      <c r="Q450" s="186" t="n"/>
    </row>
    <row r="451" ht="15.75" customHeight="1" s="127">
      <c r="A451" s="186" t="n"/>
      <c r="B451" s="186" t="n"/>
      <c r="C451" s="193" t="n"/>
      <c r="D451" s="193" t="n"/>
      <c r="E451" s="193" t="n"/>
      <c r="F451" s="186" t="n"/>
      <c r="G451" s="186" t="n"/>
      <c r="H451" s="186" t="n"/>
      <c r="I451" s="186" t="n"/>
      <c r="J451" s="186" t="n"/>
      <c r="K451" s="186" t="n"/>
      <c r="L451" s="186" t="n"/>
      <c r="M451" s="186" t="n"/>
      <c r="N451" s="186" t="n"/>
      <c r="O451" s="186" t="n"/>
      <c r="P451" s="186" t="n"/>
      <c r="Q451" s="186" t="n"/>
    </row>
    <row r="452" ht="15.75" customHeight="1" s="127">
      <c r="A452" s="186" t="n"/>
      <c r="B452" s="186" t="n"/>
      <c r="C452" s="193" t="n"/>
      <c r="D452" s="193" t="n"/>
      <c r="E452" s="193" t="n"/>
      <c r="F452" s="186" t="n"/>
      <c r="G452" s="186" t="n"/>
      <c r="H452" s="186" t="n"/>
      <c r="I452" s="186" t="n"/>
      <c r="J452" s="186" t="n"/>
      <c r="K452" s="186" t="n"/>
      <c r="L452" s="186" t="n"/>
      <c r="M452" s="186" t="n"/>
      <c r="N452" s="186" t="n"/>
      <c r="O452" s="186" t="n"/>
      <c r="P452" s="186" t="n"/>
      <c r="Q452" s="186" t="n"/>
    </row>
    <row r="453" ht="15.75" customHeight="1" s="127">
      <c r="A453" s="186" t="n"/>
      <c r="B453" s="186" t="n"/>
      <c r="C453" s="193" t="n"/>
      <c r="D453" s="193" t="n"/>
      <c r="E453" s="193" t="n"/>
      <c r="F453" s="186" t="n"/>
      <c r="G453" s="186" t="n"/>
      <c r="H453" s="186" t="n"/>
      <c r="I453" s="186" t="n"/>
      <c r="J453" s="186" t="n"/>
      <c r="K453" s="186" t="n"/>
      <c r="L453" s="186" t="n"/>
      <c r="M453" s="186" t="n"/>
      <c r="N453" s="186" t="n"/>
      <c r="O453" s="186" t="n"/>
      <c r="P453" s="186" t="n"/>
      <c r="Q453" s="186" t="n"/>
    </row>
    <row r="454" ht="15.75" customHeight="1" s="127">
      <c r="A454" s="186" t="n"/>
      <c r="B454" s="186" t="n"/>
      <c r="C454" s="193" t="n"/>
      <c r="D454" s="193" t="n"/>
      <c r="E454" s="193" t="n"/>
      <c r="F454" s="186" t="n"/>
      <c r="G454" s="186" t="n"/>
      <c r="H454" s="186" t="n"/>
      <c r="I454" s="186" t="n"/>
      <c r="J454" s="186" t="n"/>
      <c r="K454" s="186" t="n"/>
      <c r="L454" s="186" t="n"/>
      <c r="M454" s="186" t="n"/>
      <c r="N454" s="186" t="n"/>
      <c r="O454" s="186" t="n"/>
      <c r="P454" s="186" t="n"/>
      <c r="Q454" s="186" t="n"/>
    </row>
    <row r="455" ht="15.75" customHeight="1" s="127">
      <c r="A455" s="186" t="n"/>
      <c r="B455" s="186" t="n"/>
      <c r="C455" s="193" t="n"/>
      <c r="D455" s="193" t="n"/>
      <c r="E455" s="193" t="n"/>
      <c r="F455" s="186" t="n"/>
      <c r="G455" s="186" t="n"/>
      <c r="H455" s="186" t="n"/>
      <c r="I455" s="186" t="n"/>
      <c r="J455" s="186" t="n"/>
      <c r="K455" s="186" t="n"/>
      <c r="L455" s="186" t="n"/>
      <c r="M455" s="186" t="n"/>
      <c r="N455" s="186" t="n"/>
      <c r="O455" s="186" t="n"/>
      <c r="P455" s="186" t="n"/>
      <c r="Q455" s="186" t="n"/>
    </row>
    <row r="456" ht="15.75" customHeight="1" s="127">
      <c r="A456" s="186" t="n"/>
      <c r="B456" s="186" t="n"/>
      <c r="C456" s="193" t="n"/>
      <c r="D456" s="193" t="n"/>
      <c r="E456" s="193" t="n"/>
      <c r="F456" s="186" t="n"/>
      <c r="G456" s="186" t="n"/>
      <c r="H456" s="186" t="n"/>
      <c r="I456" s="186" t="n"/>
      <c r="J456" s="186" t="n"/>
      <c r="K456" s="186" t="n"/>
      <c r="L456" s="186" t="n"/>
      <c r="M456" s="186" t="n"/>
      <c r="N456" s="186" t="n"/>
      <c r="O456" s="186" t="n"/>
      <c r="P456" s="186" t="n"/>
      <c r="Q456" s="186" t="n"/>
    </row>
    <row r="457" ht="15.75" customHeight="1" s="127">
      <c r="A457" s="186" t="n"/>
      <c r="B457" s="186" t="n"/>
      <c r="C457" s="193" t="n"/>
      <c r="D457" s="193" t="n"/>
      <c r="E457" s="193" t="n"/>
      <c r="F457" s="186" t="n"/>
      <c r="G457" s="186" t="n"/>
      <c r="H457" s="186" t="n"/>
      <c r="I457" s="186" t="n"/>
      <c r="J457" s="186" t="n"/>
      <c r="K457" s="186" t="n"/>
      <c r="L457" s="186" t="n"/>
      <c r="M457" s="186" t="n"/>
      <c r="N457" s="186" t="n"/>
      <c r="O457" s="186" t="n"/>
      <c r="P457" s="186" t="n"/>
      <c r="Q457" s="186" t="n"/>
    </row>
    <row r="458" ht="15.75" customHeight="1" s="127">
      <c r="A458" s="186" t="n"/>
      <c r="B458" s="186" t="n"/>
      <c r="C458" s="193" t="n"/>
      <c r="D458" s="193" t="n"/>
      <c r="E458" s="193" t="n"/>
      <c r="F458" s="186" t="n"/>
      <c r="G458" s="186" t="n"/>
      <c r="H458" s="186" t="n"/>
      <c r="I458" s="186" t="n"/>
      <c r="J458" s="186" t="n"/>
      <c r="K458" s="186" t="n"/>
      <c r="L458" s="186" t="n"/>
      <c r="M458" s="186" t="n"/>
      <c r="N458" s="186" t="n"/>
      <c r="O458" s="186" t="n"/>
      <c r="P458" s="186" t="n"/>
      <c r="Q458" s="186" t="n"/>
    </row>
    <row r="459" ht="15.75" customHeight="1" s="127">
      <c r="A459" s="186" t="n"/>
      <c r="B459" s="186" t="n"/>
      <c r="C459" s="193" t="n"/>
      <c r="D459" s="193" t="n"/>
      <c r="E459" s="193" t="n"/>
      <c r="F459" s="186" t="n"/>
      <c r="G459" s="186" t="n"/>
      <c r="H459" s="186" t="n"/>
      <c r="I459" s="186" t="n"/>
      <c r="J459" s="186" t="n"/>
      <c r="K459" s="186" t="n"/>
      <c r="L459" s="186" t="n"/>
      <c r="M459" s="186" t="n"/>
      <c r="N459" s="186" t="n"/>
      <c r="O459" s="186" t="n"/>
      <c r="P459" s="186" t="n"/>
      <c r="Q459" s="186" t="n"/>
    </row>
    <row r="460" ht="15.75" customHeight="1" s="127">
      <c r="A460" s="186" t="n"/>
      <c r="B460" s="186" t="n"/>
      <c r="C460" s="193" t="n"/>
      <c r="D460" s="193" t="n"/>
      <c r="E460" s="193" t="n"/>
      <c r="F460" s="186" t="n"/>
      <c r="G460" s="186" t="n"/>
      <c r="H460" s="186" t="n"/>
      <c r="I460" s="186" t="n"/>
      <c r="J460" s="186" t="n"/>
      <c r="K460" s="186" t="n"/>
      <c r="L460" s="186" t="n"/>
      <c r="M460" s="186" t="n"/>
      <c r="N460" s="186" t="n"/>
      <c r="O460" s="186" t="n"/>
      <c r="P460" s="186" t="n"/>
      <c r="Q460" s="186" t="n"/>
    </row>
    <row r="461" ht="15.75" customHeight="1" s="127">
      <c r="A461" s="186" t="n"/>
      <c r="B461" s="186" t="n"/>
      <c r="C461" s="193" t="n"/>
      <c r="D461" s="193" t="n"/>
      <c r="E461" s="193" t="n"/>
      <c r="F461" s="186" t="n"/>
      <c r="G461" s="186" t="n"/>
      <c r="H461" s="186" t="n"/>
      <c r="I461" s="186" t="n"/>
      <c r="J461" s="186" t="n"/>
      <c r="K461" s="186" t="n"/>
      <c r="L461" s="186" t="n"/>
      <c r="M461" s="186" t="n"/>
      <c r="N461" s="186" t="n"/>
      <c r="O461" s="186" t="n"/>
      <c r="P461" s="186" t="n"/>
      <c r="Q461" s="186" t="n"/>
    </row>
    <row r="462" ht="15.75" customHeight="1" s="127">
      <c r="A462" s="186" t="n"/>
      <c r="B462" s="186" t="n"/>
      <c r="C462" s="193" t="n"/>
      <c r="D462" s="193" t="n"/>
      <c r="E462" s="193" t="n"/>
      <c r="F462" s="186" t="n"/>
      <c r="G462" s="186" t="n"/>
      <c r="H462" s="186" t="n"/>
      <c r="I462" s="186" t="n"/>
      <c r="J462" s="186" t="n"/>
      <c r="K462" s="186" t="n"/>
      <c r="L462" s="186" t="n"/>
      <c r="M462" s="186" t="n"/>
      <c r="N462" s="186" t="n"/>
      <c r="O462" s="186" t="n"/>
      <c r="P462" s="186" t="n"/>
      <c r="Q462" s="186" t="n"/>
    </row>
    <row r="463" ht="15.75" customHeight="1" s="127">
      <c r="A463" s="186" t="n"/>
      <c r="B463" s="186" t="n"/>
      <c r="C463" s="193" t="n"/>
      <c r="D463" s="193" t="n"/>
      <c r="E463" s="193" t="n"/>
      <c r="F463" s="186" t="n"/>
      <c r="G463" s="186" t="n"/>
      <c r="H463" s="186" t="n"/>
      <c r="I463" s="186" t="n"/>
      <c r="J463" s="186" t="n"/>
      <c r="K463" s="186" t="n"/>
      <c r="L463" s="186" t="n"/>
      <c r="M463" s="186" t="n"/>
      <c r="N463" s="186" t="n"/>
      <c r="O463" s="186" t="n"/>
      <c r="P463" s="186" t="n"/>
      <c r="Q463" s="186" t="n"/>
    </row>
    <row r="464" ht="15.75" customHeight="1" s="127">
      <c r="A464" s="186" t="n"/>
      <c r="B464" s="186" t="n"/>
      <c r="C464" s="193" t="n"/>
      <c r="D464" s="193" t="n"/>
      <c r="E464" s="193" t="n"/>
      <c r="F464" s="186" t="n"/>
      <c r="G464" s="186" t="n"/>
      <c r="H464" s="186" t="n"/>
      <c r="I464" s="186" t="n"/>
      <c r="J464" s="186" t="n"/>
      <c r="K464" s="186" t="n"/>
      <c r="L464" s="186" t="n"/>
      <c r="M464" s="186" t="n"/>
      <c r="N464" s="186" t="n"/>
      <c r="O464" s="186" t="n"/>
      <c r="P464" s="186" t="n"/>
      <c r="Q464" s="186" t="n"/>
    </row>
    <row r="465" ht="15.75" customHeight="1" s="127">
      <c r="A465" s="186" t="n"/>
      <c r="B465" s="186" t="n"/>
      <c r="C465" s="193" t="n"/>
      <c r="D465" s="193" t="n"/>
      <c r="E465" s="193" t="n"/>
      <c r="F465" s="186" t="n"/>
      <c r="G465" s="186" t="n"/>
      <c r="H465" s="186" t="n"/>
      <c r="I465" s="186" t="n"/>
      <c r="J465" s="186" t="n"/>
      <c r="K465" s="186" t="n"/>
      <c r="L465" s="186" t="n"/>
      <c r="M465" s="186" t="n"/>
      <c r="N465" s="186" t="n"/>
      <c r="O465" s="186" t="n"/>
      <c r="P465" s="186" t="n"/>
      <c r="Q465" s="186" t="n"/>
    </row>
    <row r="466" ht="15.75" customHeight="1" s="127">
      <c r="A466" s="186" t="n"/>
      <c r="B466" s="186" t="n"/>
      <c r="C466" s="193" t="n"/>
      <c r="D466" s="193" t="n"/>
      <c r="E466" s="193" t="n"/>
      <c r="F466" s="186" t="n"/>
      <c r="G466" s="186" t="n"/>
      <c r="H466" s="186" t="n"/>
      <c r="I466" s="186" t="n"/>
      <c r="J466" s="186" t="n"/>
      <c r="K466" s="186" t="n"/>
      <c r="L466" s="186" t="n"/>
      <c r="M466" s="186" t="n"/>
      <c r="N466" s="186" t="n"/>
      <c r="O466" s="186" t="n"/>
      <c r="P466" s="186" t="n"/>
      <c r="Q466" s="186" t="n"/>
    </row>
    <row r="467" ht="15.75" customHeight="1" s="127">
      <c r="A467" s="186" t="n"/>
      <c r="B467" s="186" t="n"/>
      <c r="C467" s="193" t="n"/>
      <c r="D467" s="193" t="n"/>
      <c r="E467" s="193" t="n"/>
      <c r="F467" s="186" t="n"/>
      <c r="G467" s="186" t="n"/>
      <c r="H467" s="186" t="n"/>
      <c r="I467" s="186" t="n"/>
      <c r="J467" s="186" t="n"/>
      <c r="K467" s="186" t="n"/>
      <c r="L467" s="186" t="n"/>
      <c r="M467" s="186" t="n"/>
      <c r="N467" s="186" t="n"/>
      <c r="O467" s="186" t="n"/>
      <c r="P467" s="186" t="n"/>
      <c r="Q467" s="186" t="n"/>
    </row>
    <row r="468" ht="15.75" customHeight="1" s="127">
      <c r="A468" s="186" t="n"/>
      <c r="B468" s="186" t="n"/>
      <c r="C468" s="193" t="n"/>
      <c r="D468" s="193" t="n"/>
      <c r="E468" s="193" t="n"/>
      <c r="F468" s="186" t="n"/>
      <c r="G468" s="186" t="n"/>
      <c r="H468" s="186" t="n"/>
      <c r="I468" s="186" t="n"/>
      <c r="J468" s="186" t="n"/>
      <c r="K468" s="186" t="n"/>
      <c r="L468" s="186" t="n"/>
      <c r="M468" s="186" t="n"/>
      <c r="N468" s="186" t="n"/>
      <c r="O468" s="186" t="n"/>
      <c r="P468" s="186" t="n"/>
      <c r="Q468" s="186" t="n"/>
    </row>
    <row r="469" ht="15.75" customHeight="1" s="127">
      <c r="A469" s="186" t="n"/>
      <c r="B469" s="186" t="n"/>
      <c r="C469" s="193" t="n"/>
      <c r="D469" s="193" t="n"/>
      <c r="E469" s="193" t="n"/>
      <c r="F469" s="186" t="n"/>
      <c r="G469" s="186" t="n"/>
      <c r="H469" s="186" t="n"/>
      <c r="I469" s="186" t="n"/>
      <c r="J469" s="186" t="n"/>
      <c r="K469" s="186" t="n"/>
      <c r="L469" s="186" t="n"/>
      <c r="M469" s="186" t="n"/>
      <c r="N469" s="186" t="n"/>
      <c r="O469" s="186" t="n"/>
      <c r="P469" s="186" t="n"/>
      <c r="Q469" s="186" t="n"/>
    </row>
    <row r="470" ht="15.75" customHeight="1" s="127">
      <c r="A470" s="186" t="n"/>
      <c r="B470" s="186" t="n"/>
      <c r="C470" s="193" t="n"/>
      <c r="D470" s="193" t="n"/>
      <c r="E470" s="193" t="n"/>
      <c r="F470" s="186" t="n"/>
      <c r="G470" s="186" t="n"/>
      <c r="H470" s="186" t="n"/>
      <c r="I470" s="186" t="n"/>
      <c r="J470" s="186" t="n"/>
      <c r="K470" s="186" t="n"/>
      <c r="L470" s="186" t="n"/>
      <c r="M470" s="186" t="n"/>
      <c r="N470" s="186" t="n"/>
      <c r="O470" s="186" t="n"/>
      <c r="P470" s="186" t="n"/>
      <c r="Q470" s="186" t="n"/>
    </row>
    <row r="471" ht="15.75" customHeight="1" s="127">
      <c r="A471" s="186" t="n"/>
      <c r="B471" s="186" t="n"/>
      <c r="C471" s="193" t="n"/>
      <c r="D471" s="193" t="n"/>
      <c r="E471" s="193" t="n"/>
      <c r="F471" s="186" t="n"/>
      <c r="G471" s="186" t="n"/>
      <c r="H471" s="186" t="n"/>
      <c r="I471" s="186" t="n"/>
      <c r="J471" s="186" t="n"/>
      <c r="K471" s="186" t="n"/>
      <c r="L471" s="186" t="n"/>
      <c r="M471" s="186" t="n"/>
      <c r="N471" s="186" t="n"/>
      <c r="O471" s="186" t="n"/>
      <c r="P471" s="186" t="n"/>
      <c r="Q471" s="186" t="n"/>
    </row>
    <row r="472" ht="15.75" customHeight="1" s="127">
      <c r="A472" s="186" t="n"/>
      <c r="B472" s="186" t="n"/>
      <c r="C472" s="193" t="n"/>
      <c r="D472" s="193" t="n"/>
      <c r="E472" s="193" t="n"/>
      <c r="F472" s="186" t="n"/>
      <c r="G472" s="186" t="n"/>
      <c r="H472" s="186" t="n"/>
      <c r="I472" s="186" t="n"/>
      <c r="J472" s="186" t="n"/>
      <c r="K472" s="186" t="n"/>
      <c r="L472" s="186" t="n"/>
      <c r="M472" s="186" t="n"/>
      <c r="N472" s="186" t="n"/>
      <c r="O472" s="186" t="n"/>
      <c r="P472" s="186" t="n"/>
      <c r="Q472" s="186" t="n"/>
    </row>
    <row r="473" ht="15.75" customHeight="1" s="127">
      <c r="A473" s="186" t="n"/>
      <c r="B473" s="186" t="n"/>
      <c r="C473" s="193" t="n"/>
      <c r="D473" s="193" t="n"/>
      <c r="E473" s="193" t="n"/>
      <c r="F473" s="186" t="n"/>
      <c r="G473" s="186" t="n"/>
      <c r="H473" s="186" t="n"/>
      <c r="I473" s="186" t="n"/>
      <c r="J473" s="186" t="n"/>
      <c r="K473" s="186" t="n"/>
      <c r="L473" s="186" t="n"/>
      <c r="M473" s="186" t="n"/>
      <c r="N473" s="186" t="n"/>
      <c r="O473" s="186" t="n"/>
      <c r="P473" s="186" t="n"/>
      <c r="Q473" s="186" t="n"/>
    </row>
    <row r="474" ht="15.75" customHeight="1" s="127">
      <c r="A474" s="186" t="n"/>
      <c r="B474" s="186" t="n"/>
      <c r="C474" s="193" t="n"/>
      <c r="D474" s="193" t="n"/>
      <c r="E474" s="193" t="n"/>
      <c r="F474" s="186" t="n"/>
      <c r="G474" s="186" t="n"/>
      <c r="H474" s="186" t="n"/>
      <c r="I474" s="186" t="n"/>
      <c r="J474" s="186" t="n"/>
      <c r="K474" s="186" t="n"/>
      <c r="L474" s="186" t="n"/>
      <c r="M474" s="186" t="n"/>
      <c r="N474" s="186" t="n"/>
      <c r="O474" s="186" t="n"/>
      <c r="P474" s="186" t="n"/>
      <c r="Q474" s="186" t="n"/>
    </row>
    <row r="475" ht="15.75" customHeight="1" s="127">
      <c r="A475" s="186" t="n"/>
      <c r="B475" s="186" t="n"/>
      <c r="C475" s="193" t="n"/>
      <c r="D475" s="193" t="n"/>
      <c r="E475" s="193" t="n"/>
      <c r="F475" s="186" t="n"/>
      <c r="G475" s="186" t="n"/>
      <c r="H475" s="186" t="n"/>
      <c r="I475" s="186" t="n"/>
      <c r="J475" s="186" t="n"/>
      <c r="K475" s="186" t="n"/>
      <c r="L475" s="186" t="n"/>
      <c r="M475" s="186" t="n"/>
      <c r="N475" s="186" t="n"/>
      <c r="O475" s="186" t="n"/>
      <c r="P475" s="186" t="n"/>
      <c r="Q475" s="186" t="n"/>
    </row>
    <row r="476" ht="15.75" customHeight="1" s="127">
      <c r="A476" s="186" t="n"/>
      <c r="B476" s="186" t="n"/>
      <c r="C476" s="193" t="n"/>
      <c r="D476" s="193" t="n"/>
      <c r="E476" s="193" t="n"/>
      <c r="F476" s="186" t="n"/>
      <c r="G476" s="186" t="n"/>
      <c r="H476" s="186" t="n"/>
      <c r="I476" s="186" t="n"/>
      <c r="J476" s="186" t="n"/>
      <c r="K476" s="186" t="n"/>
      <c r="L476" s="186" t="n"/>
      <c r="M476" s="186" t="n"/>
      <c r="N476" s="186" t="n"/>
      <c r="O476" s="186" t="n"/>
      <c r="P476" s="186" t="n"/>
      <c r="Q476" s="186" t="n"/>
    </row>
    <row r="477" ht="15.75" customHeight="1" s="127">
      <c r="A477" s="186" t="n"/>
      <c r="B477" s="186" t="n"/>
      <c r="C477" s="193" t="n"/>
      <c r="D477" s="193" t="n"/>
      <c r="E477" s="193" t="n"/>
      <c r="F477" s="186" t="n"/>
      <c r="G477" s="186" t="n"/>
      <c r="H477" s="186" t="n"/>
      <c r="I477" s="186" t="n"/>
      <c r="J477" s="186" t="n"/>
      <c r="K477" s="186" t="n"/>
      <c r="L477" s="186" t="n"/>
      <c r="M477" s="186" t="n"/>
      <c r="N477" s="186" t="n"/>
      <c r="O477" s="186" t="n"/>
      <c r="P477" s="186" t="n"/>
      <c r="Q477" s="186" t="n"/>
    </row>
    <row r="478" ht="15.75" customHeight="1" s="127">
      <c r="A478" s="186" t="n"/>
      <c r="B478" s="186" t="n"/>
      <c r="C478" s="193" t="n"/>
      <c r="D478" s="193" t="n"/>
      <c r="E478" s="193" t="n"/>
      <c r="F478" s="186" t="n"/>
      <c r="G478" s="186" t="n"/>
      <c r="H478" s="186" t="n"/>
      <c r="I478" s="186" t="n"/>
      <c r="J478" s="186" t="n"/>
      <c r="K478" s="186" t="n"/>
      <c r="L478" s="186" t="n"/>
      <c r="M478" s="186" t="n"/>
      <c r="N478" s="186" t="n"/>
      <c r="O478" s="186" t="n"/>
      <c r="P478" s="186" t="n"/>
      <c r="Q478" s="186" t="n"/>
    </row>
    <row r="479" ht="15.75" customHeight="1" s="127">
      <c r="A479" s="186" t="n"/>
      <c r="B479" s="186" t="n"/>
      <c r="C479" s="193" t="n"/>
      <c r="D479" s="193" t="n"/>
      <c r="E479" s="193" t="n"/>
      <c r="F479" s="186" t="n"/>
      <c r="G479" s="186" t="n"/>
      <c r="H479" s="186" t="n"/>
      <c r="I479" s="186" t="n"/>
      <c r="J479" s="186" t="n"/>
      <c r="K479" s="186" t="n"/>
      <c r="L479" s="186" t="n"/>
      <c r="M479" s="186" t="n"/>
      <c r="N479" s="186" t="n"/>
      <c r="O479" s="186" t="n"/>
      <c r="P479" s="186" t="n"/>
      <c r="Q479" s="186" t="n"/>
    </row>
    <row r="480" ht="15.75" customHeight="1" s="127">
      <c r="A480" s="186" t="n"/>
      <c r="B480" s="186" t="n"/>
      <c r="C480" s="193" t="n"/>
      <c r="D480" s="193" t="n"/>
      <c r="E480" s="193" t="n"/>
      <c r="F480" s="186" t="n"/>
      <c r="G480" s="186" t="n"/>
      <c r="H480" s="186" t="n"/>
      <c r="I480" s="186" t="n"/>
      <c r="J480" s="186" t="n"/>
      <c r="K480" s="186" t="n"/>
      <c r="L480" s="186" t="n"/>
      <c r="M480" s="186" t="n"/>
      <c r="N480" s="186" t="n"/>
      <c r="O480" s="186" t="n"/>
      <c r="P480" s="186" t="n"/>
      <c r="Q480" s="186" t="n"/>
    </row>
    <row r="481" ht="15.75" customHeight="1" s="127">
      <c r="A481" s="186" t="n"/>
      <c r="B481" s="186" t="n"/>
      <c r="C481" s="193" t="n"/>
      <c r="D481" s="193" t="n"/>
      <c r="E481" s="193" t="n"/>
      <c r="F481" s="186" t="n"/>
      <c r="G481" s="186" t="n"/>
      <c r="H481" s="186" t="n"/>
      <c r="I481" s="186" t="n"/>
      <c r="J481" s="186" t="n"/>
      <c r="K481" s="186" t="n"/>
      <c r="L481" s="186" t="n"/>
      <c r="M481" s="186" t="n"/>
      <c r="N481" s="186" t="n"/>
      <c r="O481" s="186" t="n"/>
      <c r="P481" s="186" t="n"/>
      <c r="Q481" s="186" t="n"/>
    </row>
    <row r="482" ht="15.75" customHeight="1" s="127">
      <c r="A482" s="186" t="n"/>
      <c r="B482" s="186" t="n"/>
      <c r="C482" s="193" t="n"/>
      <c r="D482" s="193" t="n"/>
      <c r="E482" s="193" t="n"/>
      <c r="F482" s="186" t="n"/>
      <c r="G482" s="186" t="n"/>
      <c r="H482" s="186" t="n"/>
      <c r="I482" s="186" t="n"/>
      <c r="J482" s="186" t="n"/>
      <c r="K482" s="186" t="n"/>
      <c r="L482" s="186" t="n"/>
      <c r="M482" s="186" t="n"/>
      <c r="N482" s="186" t="n"/>
      <c r="O482" s="186" t="n"/>
      <c r="P482" s="186" t="n"/>
      <c r="Q482" s="186" t="n"/>
    </row>
    <row r="483" ht="15.75" customHeight="1" s="127">
      <c r="A483" s="186" t="n"/>
      <c r="B483" s="186" t="n"/>
      <c r="C483" s="193" t="n"/>
      <c r="D483" s="193" t="n"/>
      <c r="E483" s="193" t="n"/>
      <c r="F483" s="186" t="n"/>
      <c r="G483" s="186" t="n"/>
      <c r="H483" s="186" t="n"/>
      <c r="I483" s="186" t="n"/>
      <c r="J483" s="186" t="n"/>
      <c r="K483" s="186" t="n"/>
      <c r="L483" s="186" t="n"/>
      <c r="M483" s="186" t="n"/>
      <c r="N483" s="186" t="n"/>
      <c r="O483" s="186" t="n"/>
      <c r="P483" s="186" t="n"/>
      <c r="Q483" s="186" t="n"/>
    </row>
    <row r="484" ht="15.75" customHeight="1" s="127">
      <c r="A484" s="186" t="n"/>
      <c r="B484" s="186" t="n"/>
      <c r="C484" s="193" t="n"/>
      <c r="D484" s="193" t="n"/>
      <c r="E484" s="193" t="n"/>
      <c r="F484" s="186" t="n"/>
      <c r="G484" s="186" t="n"/>
      <c r="H484" s="186" t="n"/>
      <c r="I484" s="186" t="n"/>
      <c r="J484" s="186" t="n"/>
      <c r="K484" s="186" t="n"/>
      <c r="L484" s="186" t="n"/>
      <c r="M484" s="186" t="n"/>
      <c r="N484" s="186" t="n"/>
      <c r="O484" s="186" t="n"/>
      <c r="P484" s="186" t="n"/>
      <c r="Q484" s="186" t="n"/>
    </row>
    <row r="485" ht="15.75" customHeight="1" s="127">
      <c r="A485" s="186" t="n"/>
      <c r="B485" s="186" t="n"/>
      <c r="C485" s="193" t="n"/>
      <c r="D485" s="193" t="n"/>
      <c r="E485" s="193" t="n"/>
      <c r="F485" s="186" t="n"/>
      <c r="G485" s="186" t="n"/>
      <c r="H485" s="186" t="n"/>
      <c r="I485" s="186" t="n"/>
      <c r="J485" s="186" t="n"/>
      <c r="K485" s="186" t="n"/>
      <c r="L485" s="186" t="n"/>
      <c r="M485" s="186" t="n"/>
      <c r="N485" s="186" t="n"/>
      <c r="O485" s="186" t="n"/>
      <c r="P485" s="186" t="n"/>
      <c r="Q485" s="186" t="n"/>
    </row>
    <row r="486" ht="15.75" customHeight="1" s="127">
      <c r="A486" s="186" t="n"/>
      <c r="B486" s="186" t="n"/>
      <c r="C486" s="193" t="n"/>
      <c r="D486" s="193" t="n"/>
      <c r="E486" s="193" t="n"/>
      <c r="F486" s="186" t="n"/>
      <c r="G486" s="186" t="n"/>
      <c r="H486" s="186" t="n"/>
      <c r="I486" s="186" t="n"/>
      <c r="J486" s="186" t="n"/>
      <c r="K486" s="186" t="n"/>
      <c r="L486" s="186" t="n"/>
      <c r="M486" s="186" t="n"/>
      <c r="N486" s="186" t="n"/>
      <c r="O486" s="186" t="n"/>
      <c r="P486" s="186" t="n"/>
      <c r="Q486" s="186" t="n"/>
    </row>
    <row r="487" ht="15.75" customHeight="1" s="127">
      <c r="A487" s="186" t="n"/>
      <c r="B487" s="186" t="n"/>
      <c r="C487" s="193" t="n"/>
      <c r="D487" s="193" t="n"/>
      <c r="E487" s="193" t="n"/>
      <c r="F487" s="186" t="n"/>
      <c r="G487" s="186" t="n"/>
      <c r="H487" s="186" t="n"/>
      <c r="I487" s="186" t="n"/>
      <c r="J487" s="186" t="n"/>
      <c r="K487" s="186" t="n"/>
      <c r="L487" s="186" t="n"/>
      <c r="M487" s="186" t="n"/>
      <c r="N487" s="186" t="n"/>
      <c r="O487" s="186" t="n"/>
      <c r="P487" s="186" t="n"/>
      <c r="Q487" s="186" t="n"/>
    </row>
    <row r="488" ht="15.75" customHeight="1" s="127">
      <c r="A488" s="186" t="n"/>
      <c r="B488" s="186" t="n"/>
      <c r="C488" s="193" t="n"/>
      <c r="D488" s="193" t="n"/>
      <c r="E488" s="193" t="n"/>
      <c r="F488" s="186" t="n"/>
      <c r="G488" s="186" t="n"/>
      <c r="H488" s="186" t="n"/>
      <c r="I488" s="186" t="n"/>
      <c r="J488" s="186" t="n"/>
      <c r="K488" s="186" t="n"/>
      <c r="L488" s="186" t="n"/>
      <c r="M488" s="186" t="n"/>
      <c r="N488" s="186" t="n"/>
      <c r="O488" s="186" t="n"/>
      <c r="P488" s="186" t="n"/>
      <c r="Q488" s="186" t="n"/>
    </row>
    <row r="489" ht="15.75" customHeight="1" s="127">
      <c r="A489" s="186" t="n"/>
      <c r="B489" s="186" t="n"/>
      <c r="C489" s="193" t="n"/>
      <c r="D489" s="193" t="n"/>
      <c r="E489" s="193" t="n"/>
      <c r="F489" s="186" t="n"/>
      <c r="G489" s="186" t="n"/>
      <c r="H489" s="186" t="n"/>
      <c r="I489" s="186" t="n"/>
      <c r="J489" s="186" t="n"/>
      <c r="K489" s="186" t="n"/>
      <c r="L489" s="186" t="n"/>
      <c r="M489" s="186" t="n"/>
      <c r="N489" s="186" t="n"/>
      <c r="O489" s="186" t="n"/>
      <c r="P489" s="186" t="n"/>
      <c r="Q489" s="186" t="n"/>
    </row>
    <row r="490" ht="15.75" customHeight="1" s="127">
      <c r="A490" s="186" t="n"/>
      <c r="B490" s="186" t="n"/>
      <c r="C490" s="193" t="n"/>
      <c r="D490" s="193" t="n"/>
      <c r="E490" s="193" t="n"/>
      <c r="F490" s="186" t="n"/>
      <c r="G490" s="186" t="n"/>
      <c r="H490" s="186" t="n"/>
      <c r="I490" s="186" t="n"/>
      <c r="J490" s="186" t="n"/>
      <c r="K490" s="186" t="n"/>
      <c r="L490" s="186" t="n"/>
      <c r="M490" s="186" t="n"/>
      <c r="N490" s="186" t="n"/>
      <c r="O490" s="186" t="n"/>
      <c r="P490" s="186" t="n"/>
      <c r="Q490" s="186" t="n"/>
    </row>
    <row r="491" ht="15.75" customHeight="1" s="127">
      <c r="A491" s="186" t="n"/>
      <c r="B491" s="186" t="n"/>
      <c r="C491" s="193" t="n"/>
      <c r="D491" s="193" t="n"/>
      <c r="E491" s="193" t="n"/>
      <c r="F491" s="186" t="n"/>
      <c r="G491" s="186" t="n"/>
      <c r="H491" s="186" t="n"/>
      <c r="I491" s="186" t="n"/>
      <c r="J491" s="186" t="n"/>
      <c r="K491" s="186" t="n"/>
      <c r="L491" s="186" t="n"/>
      <c r="M491" s="186" t="n"/>
      <c r="N491" s="186" t="n"/>
      <c r="O491" s="186" t="n"/>
      <c r="P491" s="186" t="n"/>
      <c r="Q491" s="186" t="n"/>
    </row>
    <row r="492" ht="15.75" customHeight="1" s="127">
      <c r="A492" s="186" t="n"/>
      <c r="B492" s="186" t="n"/>
      <c r="C492" s="193" t="n"/>
      <c r="D492" s="193" t="n"/>
      <c r="E492" s="193" t="n"/>
      <c r="F492" s="186" t="n"/>
      <c r="G492" s="186" t="n"/>
      <c r="H492" s="186" t="n"/>
      <c r="I492" s="186" t="n"/>
      <c r="J492" s="186" t="n"/>
      <c r="K492" s="186" t="n"/>
      <c r="L492" s="186" t="n"/>
      <c r="M492" s="186" t="n"/>
      <c r="N492" s="186" t="n"/>
      <c r="O492" s="186" t="n"/>
      <c r="P492" s="186" t="n"/>
      <c r="Q492" s="186" t="n"/>
    </row>
    <row r="493" ht="15.75" customHeight="1" s="127">
      <c r="A493" s="186" t="n"/>
      <c r="B493" s="186" t="n"/>
      <c r="C493" s="193" t="n"/>
      <c r="D493" s="193" t="n"/>
      <c r="E493" s="193" t="n"/>
      <c r="F493" s="186" t="n"/>
      <c r="G493" s="186" t="n"/>
      <c r="H493" s="186" t="n"/>
      <c r="I493" s="186" t="n"/>
      <c r="J493" s="186" t="n"/>
      <c r="K493" s="186" t="n"/>
      <c r="L493" s="186" t="n"/>
      <c r="M493" s="186" t="n"/>
      <c r="N493" s="186" t="n"/>
      <c r="O493" s="186" t="n"/>
      <c r="P493" s="186" t="n"/>
      <c r="Q493" s="186" t="n"/>
    </row>
    <row r="494" ht="15.75" customHeight="1" s="127">
      <c r="A494" s="186" t="n"/>
      <c r="B494" s="186" t="n"/>
      <c r="C494" s="193" t="n"/>
      <c r="D494" s="193" t="n"/>
      <c r="E494" s="193" t="n"/>
      <c r="F494" s="186" t="n"/>
      <c r="G494" s="186" t="n"/>
      <c r="H494" s="186" t="n"/>
      <c r="I494" s="186" t="n"/>
      <c r="J494" s="186" t="n"/>
      <c r="K494" s="186" t="n"/>
      <c r="L494" s="186" t="n"/>
      <c r="M494" s="186" t="n"/>
      <c r="N494" s="186" t="n"/>
      <c r="O494" s="186" t="n"/>
      <c r="P494" s="186" t="n"/>
      <c r="Q494" s="186" t="n"/>
    </row>
    <row r="495" ht="15.75" customHeight="1" s="127">
      <c r="A495" s="186" t="n"/>
      <c r="B495" s="186" t="n"/>
      <c r="C495" s="193" t="n"/>
      <c r="D495" s="193" t="n"/>
      <c r="E495" s="193" t="n"/>
      <c r="F495" s="186" t="n"/>
      <c r="G495" s="186" t="n"/>
      <c r="H495" s="186" t="n"/>
      <c r="I495" s="186" t="n"/>
      <c r="J495" s="186" t="n"/>
      <c r="K495" s="186" t="n"/>
      <c r="L495" s="186" t="n"/>
      <c r="M495" s="186" t="n"/>
      <c r="N495" s="186" t="n"/>
      <c r="O495" s="186" t="n"/>
      <c r="P495" s="186" t="n"/>
      <c r="Q495" s="186" t="n"/>
    </row>
    <row r="496" ht="15.75" customHeight="1" s="127">
      <c r="A496" s="186" t="n"/>
      <c r="B496" s="186" t="n"/>
      <c r="C496" s="193" t="n"/>
      <c r="D496" s="193" t="n"/>
      <c r="E496" s="193" t="n"/>
      <c r="F496" s="186" t="n"/>
      <c r="G496" s="186" t="n"/>
      <c r="H496" s="186" t="n"/>
      <c r="I496" s="186" t="n"/>
      <c r="J496" s="186" t="n"/>
      <c r="K496" s="186" t="n"/>
      <c r="L496" s="186" t="n"/>
      <c r="M496" s="186" t="n"/>
      <c r="N496" s="186" t="n"/>
      <c r="O496" s="186" t="n"/>
      <c r="P496" s="186" t="n"/>
      <c r="Q496" s="186" t="n"/>
    </row>
    <row r="497" ht="15.75" customHeight="1" s="127">
      <c r="A497" s="186" t="n"/>
      <c r="B497" s="186" t="n"/>
      <c r="C497" s="193" t="n"/>
      <c r="D497" s="193" t="n"/>
      <c r="E497" s="193" t="n"/>
      <c r="F497" s="186" t="n"/>
      <c r="G497" s="186" t="n"/>
      <c r="H497" s="186" t="n"/>
      <c r="I497" s="186" t="n"/>
      <c r="J497" s="186" t="n"/>
      <c r="K497" s="186" t="n"/>
      <c r="L497" s="186" t="n"/>
      <c r="M497" s="186" t="n"/>
      <c r="N497" s="186" t="n"/>
      <c r="O497" s="186" t="n"/>
      <c r="P497" s="186" t="n"/>
      <c r="Q497" s="186" t="n"/>
    </row>
    <row r="498" ht="15.75" customHeight="1" s="127">
      <c r="A498" s="186" t="n"/>
      <c r="B498" s="186" t="n"/>
      <c r="C498" s="193" t="n"/>
      <c r="D498" s="193" t="n"/>
      <c r="E498" s="193" t="n"/>
      <c r="F498" s="186" t="n"/>
      <c r="G498" s="186" t="n"/>
      <c r="H498" s="186" t="n"/>
      <c r="I498" s="186" t="n"/>
      <c r="J498" s="186" t="n"/>
      <c r="K498" s="186" t="n"/>
      <c r="L498" s="186" t="n"/>
      <c r="M498" s="186" t="n"/>
      <c r="N498" s="186" t="n"/>
      <c r="O498" s="186" t="n"/>
      <c r="P498" s="186" t="n"/>
      <c r="Q498" s="186" t="n"/>
    </row>
    <row r="499" ht="15.75" customHeight="1" s="127">
      <c r="A499" s="186" t="n"/>
      <c r="B499" s="186" t="n"/>
      <c r="C499" s="193" t="n"/>
      <c r="D499" s="193" t="n"/>
      <c r="E499" s="193" t="n"/>
      <c r="F499" s="186" t="n"/>
      <c r="G499" s="186" t="n"/>
      <c r="H499" s="186" t="n"/>
      <c r="I499" s="186" t="n"/>
      <c r="J499" s="186" t="n"/>
      <c r="K499" s="186" t="n"/>
      <c r="L499" s="186" t="n"/>
      <c r="M499" s="186" t="n"/>
      <c r="N499" s="186" t="n"/>
      <c r="O499" s="186" t="n"/>
      <c r="P499" s="186" t="n"/>
      <c r="Q499" s="186" t="n"/>
    </row>
    <row r="500" ht="15.75" customHeight="1" s="127">
      <c r="A500" s="186" t="n"/>
      <c r="B500" s="186" t="n"/>
      <c r="C500" s="193" t="n"/>
      <c r="D500" s="193" t="n"/>
      <c r="E500" s="193" t="n"/>
      <c r="F500" s="186" t="n"/>
      <c r="G500" s="186" t="n"/>
      <c r="H500" s="186" t="n"/>
      <c r="I500" s="186" t="n"/>
      <c r="J500" s="186" t="n"/>
      <c r="K500" s="186" t="n"/>
      <c r="L500" s="186" t="n"/>
      <c r="M500" s="186" t="n"/>
      <c r="N500" s="186" t="n"/>
      <c r="O500" s="186" t="n"/>
      <c r="P500" s="186" t="n"/>
      <c r="Q500" s="186" t="n"/>
    </row>
    <row r="501" ht="15.75" customHeight="1" s="127">
      <c r="A501" s="186" t="n"/>
      <c r="B501" s="186" t="n"/>
      <c r="C501" s="193" t="n"/>
      <c r="D501" s="193" t="n"/>
      <c r="E501" s="193" t="n"/>
      <c r="F501" s="186" t="n"/>
      <c r="G501" s="186" t="n"/>
      <c r="H501" s="186" t="n"/>
      <c r="I501" s="186" t="n"/>
      <c r="J501" s="186" t="n"/>
      <c r="K501" s="186" t="n"/>
      <c r="L501" s="186" t="n"/>
      <c r="M501" s="186" t="n"/>
      <c r="N501" s="186" t="n"/>
      <c r="O501" s="186" t="n"/>
      <c r="P501" s="186" t="n"/>
      <c r="Q501" s="186" t="n"/>
    </row>
    <row r="502" ht="15.75" customHeight="1" s="127">
      <c r="A502" s="186" t="n"/>
      <c r="B502" s="186" t="n"/>
      <c r="C502" s="193" t="n"/>
      <c r="D502" s="193" t="n"/>
      <c r="E502" s="193" t="n"/>
      <c r="F502" s="186" t="n"/>
      <c r="G502" s="186" t="n"/>
      <c r="H502" s="186" t="n"/>
      <c r="I502" s="186" t="n"/>
      <c r="J502" s="186" t="n"/>
      <c r="K502" s="186" t="n"/>
      <c r="L502" s="186" t="n"/>
      <c r="M502" s="186" t="n"/>
      <c r="N502" s="186" t="n"/>
      <c r="O502" s="186" t="n"/>
      <c r="P502" s="186" t="n"/>
      <c r="Q502" s="186" t="n"/>
    </row>
    <row r="503" ht="15.75" customHeight="1" s="127">
      <c r="A503" s="186" t="n"/>
      <c r="B503" s="186" t="n"/>
      <c r="C503" s="193" t="n"/>
      <c r="D503" s="193" t="n"/>
      <c r="E503" s="193" t="n"/>
      <c r="F503" s="186" t="n"/>
      <c r="G503" s="186" t="n"/>
      <c r="H503" s="186" t="n"/>
      <c r="I503" s="186" t="n"/>
      <c r="J503" s="186" t="n"/>
      <c r="K503" s="186" t="n"/>
      <c r="L503" s="186" t="n"/>
      <c r="M503" s="186" t="n"/>
      <c r="N503" s="186" t="n"/>
      <c r="O503" s="186" t="n"/>
      <c r="P503" s="186" t="n"/>
      <c r="Q503" s="186" t="n"/>
    </row>
    <row r="504" ht="15.75" customHeight="1" s="127">
      <c r="A504" s="186" t="n"/>
      <c r="B504" s="186" t="n"/>
      <c r="C504" s="193" t="n"/>
      <c r="D504" s="193" t="n"/>
      <c r="E504" s="193" t="n"/>
      <c r="F504" s="186" t="n"/>
      <c r="G504" s="186" t="n"/>
      <c r="H504" s="186" t="n"/>
      <c r="I504" s="186" t="n"/>
      <c r="J504" s="186" t="n"/>
      <c r="K504" s="186" t="n"/>
      <c r="L504" s="186" t="n"/>
      <c r="M504" s="186" t="n"/>
      <c r="N504" s="186" t="n"/>
      <c r="O504" s="186" t="n"/>
      <c r="P504" s="186" t="n"/>
      <c r="Q504" s="186" t="n"/>
    </row>
    <row r="505" ht="15.75" customHeight="1" s="127">
      <c r="A505" s="186" t="n"/>
      <c r="B505" s="186" t="n"/>
      <c r="C505" s="193" t="n"/>
      <c r="D505" s="193" t="n"/>
      <c r="E505" s="193" t="n"/>
      <c r="F505" s="186" t="n"/>
      <c r="G505" s="186" t="n"/>
      <c r="H505" s="186" t="n"/>
      <c r="I505" s="186" t="n"/>
      <c r="J505" s="186" t="n"/>
      <c r="K505" s="186" t="n"/>
      <c r="L505" s="186" t="n"/>
      <c r="M505" s="186" t="n"/>
      <c r="N505" s="186" t="n"/>
      <c r="O505" s="186" t="n"/>
      <c r="P505" s="186" t="n"/>
      <c r="Q505" s="186" t="n"/>
    </row>
    <row r="506" ht="15.75" customHeight="1" s="127">
      <c r="A506" s="186" t="n"/>
      <c r="B506" s="186" t="n"/>
      <c r="C506" s="193" t="n"/>
      <c r="D506" s="193" t="n"/>
      <c r="E506" s="193" t="n"/>
      <c r="F506" s="186" t="n"/>
      <c r="G506" s="186" t="n"/>
      <c r="H506" s="186" t="n"/>
      <c r="I506" s="186" t="n"/>
      <c r="J506" s="186" t="n"/>
      <c r="K506" s="186" t="n"/>
      <c r="L506" s="186" t="n"/>
      <c r="M506" s="186" t="n"/>
      <c r="N506" s="186" t="n"/>
      <c r="O506" s="186" t="n"/>
      <c r="P506" s="186" t="n"/>
      <c r="Q506" s="186" t="n"/>
    </row>
    <row r="507" ht="15.75" customHeight="1" s="127">
      <c r="A507" s="186" t="n"/>
      <c r="B507" s="186" t="n"/>
      <c r="C507" s="193" t="n"/>
      <c r="D507" s="193" t="n"/>
      <c r="E507" s="193" t="n"/>
      <c r="F507" s="186" t="n"/>
      <c r="G507" s="186" t="n"/>
      <c r="H507" s="186" t="n"/>
      <c r="I507" s="186" t="n"/>
      <c r="J507" s="186" t="n"/>
      <c r="K507" s="186" t="n"/>
      <c r="L507" s="186" t="n"/>
      <c r="M507" s="186" t="n"/>
      <c r="N507" s="186" t="n"/>
      <c r="O507" s="186" t="n"/>
      <c r="P507" s="186" t="n"/>
      <c r="Q507" s="186" t="n"/>
    </row>
    <row r="508" ht="15.75" customHeight="1" s="127">
      <c r="A508" s="186" t="n"/>
      <c r="B508" s="186" t="n"/>
      <c r="C508" s="193" t="n"/>
      <c r="D508" s="193" t="n"/>
      <c r="E508" s="193" t="n"/>
      <c r="F508" s="186" t="n"/>
      <c r="G508" s="186" t="n"/>
      <c r="H508" s="186" t="n"/>
      <c r="I508" s="186" t="n"/>
      <c r="J508" s="186" t="n"/>
      <c r="K508" s="186" t="n"/>
      <c r="L508" s="186" t="n"/>
      <c r="M508" s="186" t="n"/>
      <c r="N508" s="186" t="n"/>
      <c r="O508" s="186" t="n"/>
      <c r="P508" s="186" t="n"/>
      <c r="Q508" s="186" t="n"/>
    </row>
    <row r="509" ht="15.75" customHeight="1" s="127">
      <c r="A509" s="186" t="n"/>
      <c r="B509" s="186" t="n"/>
      <c r="C509" s="193" t="n"/>
      <c r="D509" s="193" t="n"/>
      <c r="E509" s="193" t="n"/>
      <c r="F509" s="186" t="n"/>
      <c r="G509" s="186" t="n"/>
      <c r="H509" s="186" t="n"/>
      <c r="I509" s="186" t="n"/>
      <c r="J509" s="186" t="n"/>
      <c r="K509" s="186" t="n"/>
      <c r="L509" s="186" t="n"/>
      <c r="M509" s="186" t="n"/>
      <c r="N509" s="186" t="n"/>
      <c r="O509" s="186" t="n"/>
      <c r="P509" s="186" t="n"/>
      <c r="Q509" s="186" t="n"/>
    </row>
    <row r="510" ht="15.75" customHeight="1" s="127">
      <c r="A510" s="186" t="n"/>
      <c r="B510" s="186" t="n"/>
      <c r="C510" s="193" t="n"/>
      <c r="D510" s="193" t="n"/>
      <c r="E510" s="193" t="n"/>
      <c r="F510" s="186" t="n"/>
      <c r="G510" s="186" t="n"/>
      <c r="H510" s="186" t="n"/>
      <c r="I510" s="186" t="n"/>
      <c r="J510" s="186" t="n"/>
      <c r="K510" s="186" t="n"/>
      <c r="L510" s="186" t="n"/>
      <c r="M510" s="186" t="n"/>
      <c r="N510" s="186" t="n"/>
      <c r="O510" s="186" t="n"/>
      <c r="P510" s="186" t="n"/>
      <c r="Q510" s="186" t="n"/>
    </row>
    <row r="511" ht="15.75" customHeight="1" s="127">
      <c r="A511" s="186" t="n"/>
      <c r="B511" s="186" t="n"/>
      <c r="C511" s="193" t="n"/>
      <c r="D511" s="193" t="n"/>
      <c r="E511" s="193" t="n"/>
      <c r="F511" s="186" t="n"/>
      <c r="G511" s="186" t="n"/>
      <c r="H511" s="186" t="n"/>
      <c r="I511" s="186" t="n"/>
      <c r="J511" s="186" t="n"/>
      <c r="K511" s="186" t="n"/>
      <c r="L511" s="186" t="n"/>
      <c r="M511" s="186" t="n"/>
      <c r="N511" s="186" t="n"/>
      <c r="O511" s="186" t="n"/>
      <c r="P511" s="186" t="n"/>
      <c r="Q511" s="186" t="n"/>
    </row>
    <row r="512" ht="15.75" customHeight="1" s="127">
      <c r="A512" s="186" t="n"/>
      <c r="B512" s="186" t="n"/>
      <c r="C512" s="193" t="n"/>
      <c r="D512" s="193" t="n"/>
      <c r="E512" s="193" t="n"/>
      <c r="F512" s="186" t="n"/>
      <c r="G512" s="186" t="n"/>
      <c r="H512" s="186" t="n"/>
      <c r="I512" s="186" t="n"/>
      <c r="J512" s="186" t="n"/>
      <c r="K512" s="186" t="n"/>
      <c r="L512" s="186" t="n"/>
      <c r="M512" s="186" t="n"/>
      <c r="N512" s="186" t="n"/>
      <c r="O512" s="186" t="n"/>
      <c r="P512" s="186" t="n"/>
      <c r="Q512" s="186" t="n"/>
    </row>
    <row r="513" ht="15.75" customHeight="1" s="127">
      <c r="A513" s="186" t="n"/>
      <c r="B513" s="186" t="n"/>
      <c r="C513" s="193" t="n"/>
      <c r="D513" s="193" t="n"/>
      <c r="E513" s="193" t="n"/>
      <c r="F513" s="186" t="n"/>
      <c r="G513" s="186" t="n"/>
      <c r="H513" s="186" t="n"/>
      <c r="I513" s="186" t="n"/>
      <c r="J513" s="186" t="n"/>
      <c r="K513" s="186" t="n"/>
      <c r="L513" s="186" t="n"/>
      <c r="M513" s="186" t="n"/>
      <c r="N513" s="186" t="n"/>
      <c r="O513" s="186" t="n"/>
      <c r="P513" s="186" t="n"/>
      <c r="Q513" s="186" t="n"/>
    </row>
    <row r="514" ht="15.75" customHeight="1" s="127">
      <c r="A514" s="186" t="n"/>
      <c r="B514" s="186" t="n"/>
      <c r="C514" s="193" t="n"/>
      <c r="D514" s="193" t="n"/>
      <c r="E514" s="193" t="n"/>
      <c r="F514" s="186" t="n"/>
      <c r="G514" s="186" t="n"/>
      <c r="H514" s="186" t="n"/>
      <c r="I514" s="186" t="n"/>
      <c r="J514" s="186" t="n"/>
      <c r="K514" s="186" t="n"/>
      <c r="L514" s="186" t="n"/>
      <c r="M514" s="186" t="n"/>
      <c r="N514" s="186" t="n"/>
      <c r="O514" s="186" t="n"/>
      <c r="P514" s="186" t="n"/>
      <c r="Q514" s="186" t="n"/>
    </row>
    <row r="515" ht="15.75" customHeight="1" s="127">
      <c r="A515" s="186" t="n"/>
      <c r="B515" s="186" t="n"/>
      <c r="C515" s="193" t="n"/>
      <c r="D515" s="193" t="n"/>
      <c r="E515" s="193" t="n"/>
      <c r="F515" s="186" t="n"/>
      <c r="G515" s="186" t="n"/>
      <c r="H515" s="186" t="n"/>
      <c r="I515" s="186" t="n"/>
      <c r="J515" s="186" t="n"/>
      <c r="K515" s="186" t="n"/>
      <c r="L515" s="186" t="n"/>
      <c r="M515" s="186" t="n"/>
      <c r="N515" s="186" t="n"/>
      <c r="O515" s="186" t="n"/>
      <c r="P515" s="186" t="n"/>
      <c r="Q515" s="186" t="n"/>
    </row>
    <row r="516" ht="15.75" customHeight="1" s="127">
      <c r="A516" s="186" t="n"/>
      <c r="B516" s="186" t="n"/>
      <c r="C516" s="193" t="n"/>
      <c r="D516" s="193" t="n"/>
      <c r="E516" s="193" t="n"/>
      <c r="F516" s="186" t="n"/>
      <c r="G516" s="186" t="n"/>
      <c r="H516" s="186" t="n"/>
      <c r="I516" s="186" t="n"/>
      <c r="J516" s="186" t="n"/>
      <c r="K516" s="186" t="n"/>
      <c r="L516" s="186" t="n"/>
      <c r="M516" s="186" t="n"/>
      <c r="N516" s="186" t="n"/>
      <c r="O516" s="186" t="n"/>
      <c r="P516" s="186" t="n"/>
      <c r="Q516" s="186" t="n"/>
    </row>
    <row r="517" ht="15.75" customHeight="1" s="127">
      <c r="A517" s="186" t="n"/>
      <c r="B517" s="186" t="n"/>
      <c r="C517" s="193" t="n"/>
      <c r="D517" s="193" t="n"/>
      <c r="E517" s="193" t="n"/>
      <c r="F517" s="186" t="n"/>
      <c r="G517" s="186" t="n"/>
      <c r="H517" s="186" t="n"/>
      <c r="I517" s="186" t="n"/>
      <c r="J517" s="186" t="n"/>
      <c r="K517" s="186" t="n"/>
      <c r="L517" s="186" t="n"/>
      <c r="M517" s="186" t="n"/>
      <c r="N517" s="186" t="n"/>
      <c r="O517" s="186" t="n"/>
      <c r="P517" s="186" t="n"/>
      <c r="Q517" s="186" t="n"/>
    </row>
    <row r="518" ht="15.75" customHeight="1" s="127">
      <c r="A518" s="186" t="n"/>
      <c r="B518" s="186" t="n"/>
      <c r="C518" s="193" t="n"/>
      <c r="D518" s="193" t="n"/>
      <c r="E518" s="193" t="n"/>
      <c r="F518" s="186" t="n"/>
      <c r="G518" s="186" t="n"/>
      <c r="H518" s="186" t="n"/>
      <c r="I518" s="186" t="n"/>
      <c r="J518" s="186" t="n"/>
      <c r="K518" s="186" t="n"/>
      <c r="L518" s="186" t="n"/>
      <c r="M518" s="186" t="n"/>
      <c r="N518" s="186" t="n"/>
      <c r="O518" s="186" t="n"/>
      <c r="P518" s="186" t="n"/>
      <c r="Q518" s="186" t="n"/>
    </row>
    <row r="519" ht="15.75" customHeight="1" s="127">
      <c r="A519" s="186" t="n"/>
      <c r="B519" s="186" t="n"/>
      <c r="C519" s="193" t="n"/>
      <c r="D519" s="193" t="n"/>
      <c r="E519" s="193" t="n"/>
      <c r="F519" s="186" t="n"/>
      <c r="G519" s="186" t="n"/>
      <c r="H519" s="186" t="n"/>
      <c r="I519" s="186" t="n"/>
      <c r="J519" s="186" t="n"/>
      <c r="K519" s="186" t="n"/>
      <c r="L519" s="186" t="n"/>
      <c r="M519" s="186" t="n"/>
      <c r="N519" s="186" t="n"/>
      <c r="O519" s="186" t="n"/>
      <c r="P519" s="186" t="n"/>
      <c r="Q519" s="186" t="n"/>
    </row>
    <row r="520" ht="15.75" customHeight="1" s="127">
      <c r="A520" s="186" t="n"/>
      <c r="B520" s="186" t="n"/>
      <c r="C520" s="193" t="n"/>
      <c r="D520" s="193" t="n"/>
      <c r="E520" s="193" t="n"/>
      <c r="F520" s="186" t="n"/>
      <c r="G520" s="186" t="n"/>
      <c r="H520" s="186" t="n"/>
      <c r="I520" s="186" t="n"/>
      <c r="J520" s="186" t="n"/>
      <c r="K520" s="186" t="n"/>
      <c r="L520" s="186" t="n"/>
      <c r="M520" s="186" t="n"/>
      <c r="N520" s="186" t="n"/>
      <c r="O520" s="186" t="n"/>
      <c r="P520" s="186" t="n"/>
      <c r="Q520" s="186" t="n"/>
    </row>
    <row r="521" ht="15.75" customHeight="1" s="127">
      <c r="A521" s="186" t="n"/>
      <c r="B521" s="186" t="n"/>
      <c r="C521" s="193" t="n"/>
      <c r="D521" s="193" t="n"/>
      <c r="E521" s="193" t="n"/>
      <c r="F521" s="186" t="n"/>
      <c r="G521" s="186" t="n"/>
      <c r="H521" s="186" t="n"/>
      <c r="I521" s="186" t="n"/>
      <c r="J521" s="186" t="n"/>
      <c r="K521" s="186" t="n"/>
      <c r="L521" s="186" t="n"/>
      <c r="M521" s="186" t="n"/>
      <c r="N521" s="186" t="n"/>
      <c r="O521" s="186" t="n"/>
      <c r="P521" s="186" t="n"/>
      <c r="Q521" s="186" t="n"/>
    </row>
    <row r="522" ht="15.75" customHeight="1" s="127">
      <c r="A522" s="186" t="n"/>
      <c r="B522" s="186" t="n"/>
      <c r="C522" s="193" t="n"/>
      <c r="D522" s="193" t="n"/>
      <c r="E522" s="193" t="n"/>
      <c r="F522" s="186" t="n"/>
      <c r="G522" s="186" t="n"/>
      <c r="H522" s="186" t="n"/>
      <c r="I522" s="186" t="n"/>
      <c r="J522" s="186" t="n"/>
      <c r="K522" s="186" t="n"/>
      <c r="L522" s="186" t="n"/>
      <c r="M522" s="186" t="n"/>
      <c r="N522" s="186" t="n"/>
      <c r="O522" s="186" t="n"/>
      <c r="P522" s="186" t="n"/>
      <c r="Q522" s="186" t="n"/>
    </row>
    <row r="523" ht="15.75" customHeight="1" s="127">
      <c r="A523" s="186" t="n"/>
      <c r="B523" s="186" t="n"/>
      <c r="C523" s="193" t="n"/>
      <c r="D523" s="193" t="n"/>
      <c r="E523" s="193" t="n"/>
      <c r="F523" s="186" t="n"/>
      <c r="G523" s="186" t="n"/>
      <c r="H523" s="186" t="n"/>
      <c r="I523" s="186" t="n"/>
      <c r="J523" s="186" t="n"/>
      <c r="K523" s="186" t="n"/>
      <c r="L523" s="186" t="n"/>
      <c r="M523" s="186" t="n"/>
      <c r="N523" s="186" t="n"/>
      <c r="O523" s="186" t="n"/>
      <c r="P523" s="186" t="n"/>
      <c r="Q523" s="186" t="n"/>
    </row>
    <row r="524" ht="15.75" customHeight="1" s="127">
      <c r="A524" s="186" t="n"/>
      <c r="B524" s="186" t="n"/>
      <c r="C524" s="193" t="n"/>
      <c r="D524" s="193" t="n"/>
      <c r="E524" s="193" t="n"/>
      <c r="F524" s="186" t="n"/>
      <c r="G524" s="186" t="n"/>
      <c r="H524" s="186" t="n"/>
      <c r="I524" s="186" t="n"/>
      <c r="J524" s="186" t="n"/>
      <c r="K524" s="186" t="n"/>
      <c r="L524" s="186" t="n"/>
      <c r="M524" s="186" t="n"/>
      <c r="N524" s="186" t="n"/>
      <c r="O524" s="186" t="n"/>
      <c r="P524" s="186" t="n"/>
      <c r="Q524" s="186" t="n"/>
    </row>
    <row r="525" ht="15.75" customHeight="1" s="127">
      <c r="A525" s="186" t="n"/>
      <c r="B525" s="186" t="n"/>
      <c r="C525" s="193" t="n"/>
      <c r="D525" s="193" t="n"/>
      <c r="E525" s="193" t="n"/>
      <c r="F525" s="186" t="n"/>
      <c r="G525" s="186" t="n"/>
      <c r="H525" s="186" t="n"/>
      <c r="I525" s="186" t="n"/>
      <c r="J525" s="186" t="n"/>
      <c r="K525" s="186" t="n"/>
      <c r="L525" s="186" t="n"/>
      <c r="M525" s="186" t="n"/>
      <c r="N525" s="186" t="n"/>
      <c r="O525" s="186" t="n"/>
      <c r="P525" s="186" t="n"/>
      <c r="Q525" s="186" t="n"/>
    </row>
    <row r="526" ht="15.75" customHeight="1" s="127">
      <c r="A526" s="186" t="n"/>
      <c r="B526" s="186" t="n"/>
      <c r="C526" s="193" t="n"/>
      <c r="D526" s="193" t="n"/>
      <c r="E526" s="193" t="n"/>
      <c r="F526" s="186" t="n"/>
      <c r="G526" s="186" t="n"/>
      <c r="H526" s="186" t="n"/>
      <c r="I526" s="186" t="n"/>
      <c r="J526" s="186" t="n"/>
      <c r="K526" s="186" t="n"/>
      <c r="L526" s="186" t="n"/>
      <c r="M526" s="186" t="n"/>
      <c r="N526" s="186" t="n"/>
      <c r="O526" s="186" t="n"/>
      <c r="P526" s="186" t="n"/>
      <c r="Q526" s="186" t="n"/>
    </row>
    <row r="527" ht="15.75" customHeight="1" s="127">
      <c r="A527" s="186" t="n"/>
      <c r="B527" s="186" t="n"/>
      <c r="C527" s="193" t="n"/>
      <c r="D527" s="193" t="n"/>
      <c r="E527" s="193" t="n"/>
      <c r="F527" s="186" t="n"/>
      <c r="G527" s="186" t="n"/>
      <c r="H527" s="186" t="n"/>
      <c r="I527" s="186" t="n"/>
      <c r="J527" s="186" t="n"/>
      <c r="K527" s="186" t="n"/>
      <c r="L527" s="186" t="n"/>
      <c r="M527" s="186" t="n"/>
      <c r="N527" s="186" t="n"/>
      <c r="O527" s="186" t="n"/>
      <c r="P527" s="186" t="n"/>
      <c r="Q527" s="186" t="n"/>
    </row>
    <row r="528" ht="15.75" customHeight="1" s="127">
      <c r="A528" s="186" t="n"/>
      <c r="B528" s="186" t="n"/>
      <c r="C528" s="193" t="n"/>
      <c r="D528" s="193" t="n"/>
      <c r="E528" s="193" t="n"/>
      <c r="F528" s="186" t="n"/>
      <c r="G528" s="186" t="n"/>
      <c r="H528" s="186" t="n"/>
      <c r="I528" s="186" t="n"/>
      <c r="J528" s="186" t="n"/>
      <c r="K528" s="186" t="n"/>
      <c r="L528" s="186" t="n"/>
      <c r="M528" s="186" t="n"/>
      <c r="N528" s="186" t="n"/>
      <c r="O528" s="186" t="n"/>
      <c r="P528" s="186" t="n"/>
      <c r="Q528" s="186" t="n"/>
    </row>
    <row r="529" ht="15.75" customHeight="1" s="127">
      <c r="A529" s="186" t="n"/>
      <c r="B529" s="186" t="n"/>
      <c r="C529" s="193" t="n"/>
      <c r="D529" s="193" t="n"/>
      <c r="E529" s="193" t="n"/>
      <c r="F529" s="186" t="n"/>
      <c r="G529" s="186" t="n"/>
      <c r="H529" s="186" t="n"/>
      <c r="I529" s="186" t="n"/>
      <c r="J529" s="186" t="n"/>
      <c r="K529" s="186" t="n"/>
      <c r="L529" s="186" t="n"/>
      <c r="M529" s="186" t="n"/>
      <c r="N529" s="186" t="n"/>
      <c r="O529" s="186" t="n"/>
      <c r="P529" s="186" t="n"/>
      <c r="Q529" s="186" t="n"/>
    </row>
    <row r="530" ht="15.75" customHeight="1" s="127">
      <c r="A530" s="186" t="n"/>
      <c r="B530" s="186" t="n"/>
      <c r="C530" s="193" t="n"/>
      <c r="D530" s="193" t="n"/>
      <c r="E530" s="193" t="n"/>
      <c r="F530" s="186" t="n"/>
      <c r="G530" s="186" t="n"/>
      <c r="H530" s="186" t="n"/>
      <c r="I530" s="186" t="n"/>
      <c r="J530" s="186" t="n"/>
      <c r="K530" s="186" t="n"/>
      <c r="L530" s="186" t="n"/>
      <c r="M530" s="186" t="n"/>
      <c r="N530" s="186" t="n"/>
      <c r="O530" s="186" t="n"/>
      <c r="P530" s="186" t="n"/>
      <c r="Q530" s="186" t="n"/>
    </row>
    <row r="531" ht="15.75" customHeight="1" s="127">
      <c r="A531" s="186" t="n"/>
      <c r="B531" s="186" t="n"/>
      <c r="C531" s="193" t="n"/>
      <c r="D531" s="193" t="n"/>
      <c r="E531" s="193" t="n"/>
      <c r="F531" s="186" t="n"/>
      <c r="G531" s="186" t="n"/>
      <c r="H531" s="186" t="n"/>
      <c r="I531" s="186" t="n"/>
      <c r="J531" s="186" t="n"/>
      <c r="K531" s="186" t="n"/>
      <c r="L531" s="186" t="n"/>
      <c r="M531" s="186" t="n"/>
      <c r="N531" s="186" t="n"/>
      <c r="O531" s="186" t="n"/>
      <c r="P531" s="186" t="n"/>
      <c r="Q531" s="186" t="n"/>
    </row>
    <row r="532" ht="15.75" customHeight="1" s="127">
      <c r="A532" s="186" t="n"/>
      <c r="B532" s="186" t="n"/>
      <c r="C532" s="193" t="n"/>
      <c r="D532" s="193" t="n"/>
      <c r="E532" s="193" t="n"/>
      <c r="F532" s="186" t="n"/>
      <c r="G532" s="186" t="n"/>
      <c r="H532" s="186" t="n"/>
      <c r="I532" s="186" t="n"/>
      <c r="J532" s="186" t="n"/>
      <c r="K532" s="186" t="n"/>
      <c r="L532" s="186" t="n"/>
      <c r="M532" s="186" t="n"/>
      <c r="N532" s="186" t="n"/>
      <c r="O532" s="186" t="n"/>
      <c r="P532" s="186" t="n"/>
      <c r="Q532" s="186" t="n"/>
    </row>
    <row r="533" ht="15.75" customHeight="1" s="127">
      <c r="A533" s="186" t="n"/>
      <c r="B533" s="186" t="n"/>
      <c r="C533" s="193" t="n"/>
      <c r="D533" s="193" t="n"/>
      <c r="E533" s="193" t="n"/>
      <c r="F533" s="186" t="n"/>
      <c r="G533" s="186" t="n"/>
      <c r="H533" s="186" t="n"/>
      <c r="I533" s="186" t="n"/>
      <c r="J533" s="186" t="n"/>
      <c r="K533" s="186" t="n"/>
      <c r="L533" s="186" t="n"/>
      <c r="M533" s="186" t="n"/>
      <c r="N533" s="186" t="n"/>
      <c r="O533" s="186" t="n"/>
      <c r="P533" s="186" t="n"/>
      <c r="Q533" s="186" t="n"/>
    </row>
    <row r="534" ht="15.75" customHeight="1" s="127">
      <c r="A534" s="186" t="n"/>
      <c r="B534" s="186" t="n"/>
      <c r="C534" s="193" t="n"/>
      <c r="D534" s="193" t="n"/>
      <c r="E534" s="193" t="n"/>
      <c r="F534" s="186" t="n"/>
      <c r="G534" s="186" t="n"/>
      <c r="H534" s="186" t="n"/>
      <c r="I534" s="186" t="n"/>
      <c r="J534" s="186" t="n"/>
      <c r="K534" s="186" t="n"/>
      <c r="L534" s="186" t="n"/>
      <c r="M534" s="186" t="n"/>
      <c r="N534" s="186" t="n"/>
      <c r="O534" s="186" t="n"/>
      <c r="P534" s="186" t="n"/>
      <c r="Q534" s="186" t="n"/>
    </row>
    <row r="535" ht="15.75" customHeight="1" s="127">
      <c r="A535" s="186" t="n"/>
      <c r="B535" s="186" t="n"/>
      <c r="C535" s="193" t="n"/>
      <c r="D535" s="193" t="n"/>
      <c r="E535" s="193" t="n"/>
      <c r="F535" s="186" t="n"/>
      <c r="G535" s="186" t="n"/>
      <c r="H535" s="186" t="n"/>
      <c r="I535" s="186" t="n"/>
      <c r="J535" s="186" t="n"/>
      <c r="K535" s="186" t="n"/>
      <c r="L535" s="186" t="n"/>
      <c r="M535" s="186" t="n"/>
      <c r="N535" s="186" t="n"/>
      <c r="O535" s="186" t="n"/>
      <c r="P535" s="186" t="n"/>
      <c r="Q535" s="186" t="n"/>
    </row>
    <row r="536" ht="15.75" customHeight="1" s="127">
      <c r="A536" s="186" t="n"/>
      <c r="B536" s="186" t="n"/>
      <c r="C536" s="193" t="n"/>
      <c r="D536" s="193" t="n"/>
      <c r="E536" s="193" t="n"/>
      <c r="F536" s="186" t="n"/>
      <c r="G536" s="186" t="n"/>
      <c r="H536" s="186" t="n"/>
      <c r="I536" s="186" t="n"/>
      <c r="J536" s="186" t="n"/>
      <c r="K536" s="186" t="n"/>
      <c r="L536" s="186" t="n"/>
      <c r="M536" s="186" t="n"/>
      <c r="N536" s="186" t="n"/>
      <c r="O536" s="186" t="n"/>
      <c r="P536" s="186" t="n"/>
      <c r="Q536" s="186" t="n"/>
    </row>
    <row r="537" ht="15.75" customHeight="1" s="127">
      <c r="A537" s="186" t="n"/>
      <c r="B537" s="186" t="n"/>
      <c r="C537" s="193" t="n"/>
      <c r="D537" s="193" t="n"/>
      <c r="E537" s="193" t="n"/>
      <c r="F537" s="186" t="n"/>
      <c r="G537" s="186" t="n"/>
      <c r="H537" s="186" t="n"/>
      <c r="I537" s="186" t="n"/>
      <c r="J537" s="186" t="n"/>
      <c r="K537" s="186" t="n"/>
      <c r="L537" s="186" t="n"/>
      <c r="M537" s="186" t="n"/>
      <c r="N537" s="186" t="n"/>
      <c r="O537" s="186" t="n"/>
      <c r="P537" s="186" t="n"/>
      <c r="Q537" s="186" t="n"/>
    </row>
    <row r="538" ht="15.75" customHeight="1" s="127">
      <c r="A538" s="186" t="n"/>
      <c r="B538" s="186" t="n"/>
      <c r="C538" s="193" t="n"/>
      <c r="D538" s="193" t="n"/>
      <c r="E538" s="193" t="n"/>
      <c r="F538" s="186" t="n"/>
      <c r="G538" s="186" t="n"/>
      <c r="H538" s="186" t="n"/>
      <c r="I538" s="186" t="n"/>
      <c r="J538" s="186" t="n"/>
      <c r="K538" s="186" t="n"/>
      <c r="L538" s="186" t="n"/>
      <c r="M538" s="186" t="n"/>
      <c r="N538" s="186" t="n"/>
      <c r="O538" s="186" t="n"/>
      <c r="P538" s="186" t="n"/>
      <c r="Q538" s="186" t="n"/>
    </row>
    <row r="539" ht="15.75" customHeight="1" s="127">
      <c r="A539" s="186" t="n"/>
      <c r="B539" s="186" t="n"/>
      <c r="C539" s="193" t="n"/>
      <c r="D539" s="193" t="n"/>
      <c r="E539" s="193" t="n"/>
      <c r="F539" s="186" t="n"/>
      <c r="G539" s="186" t="n"/>
      <c r="H539" s="186" t="n"/>
      <c r="I539" s="186" t="n"/>
      <c r="J539" s="186" t="n"/>
      <c r="K539" s="186" t="n"/>
      <c r="L539" s="186" t="n"/>
      <c r="M539" s="186" t="n"/>
      <c r="N539" s="186" t="n"/>
      <c r="O539" s="186" t="n"/>
      <c r="P539" s="186" t="n"/>
      <c r="Q539" s="186" t="n"/>
    </row>
    <row r="540" ht="15.75" customHeight="1" s="127">
      <c r="A540" s="186" t="n"/>
      <c r="B540" s="186" t="n"/>
      <c r="C540" s="193" t="n"/>
      <c r="D540" s="193" t="n"/>
      <c r="E540" s="193" t="n"/>
      <c r="F540" s="186" t="n"/>
      <c r="G540" s="186" t="n"/>
      <c r="H540" s="186" t="n"/>
      <c r="I540" s="186" t="n"/>
      <c r="J540" s="186" t="n"/>
      <c r="K540" s="186" t="n"/>
      <c r="L540" s="186" t="n"/>
      <c r="M540" s="186" t="n"/>
      <c r="N540" s="186" t="n"/>
      <c r="O540" s="186" t="n"/>
      <c r="P540" s="186" t="n"/>
      <c r="Q540" s="186" t="n"/>
    </row>
    <row r="541" ht="15.75" customHeight="1" s="127">
      <c r="A541" s="186" t="n"/>
      <c r="B541" s="186" t="n"/>
      <c r="C541" s="193" t="n"/>
      <c r="D541" s="193" t="n"/>
      <c r="E541" s="193" t="n"/>
      <c r="F541" s="186" t="n"/>
      <c r="G541" s="186" t="n"/>
      <c r="H541" s="186" t="n"/>
      <c r="I541" s="186" t="n"/>
      <c r="J541" s="186" t="n"/>
      <c r="K541" s="186" t="n"/>
      <c r="L541" s="186" t="n"/>
      <c r="M541" s="186" t="n"/>
      <c r="N541" s="186" t="n"/>
      <c r="O541" s="186" t="n"/>
      <c r="P541" s="186" t="n"/>
      <c r="Q541" s="186" t="n"/>
    </row>
    <row r="542" ht="15.75" customHeight="1" s="127">
      <c r="A542" s="186" t="n"/>
      <c r="B542" s="186" t="n"/>
      <c r="C542" s="193" t="n"/>
      <c r="D542" s="193" t="n"/>
      <c r="E542" s="193" t="n"/>
      <c r="F542" s="186" t="n"/>
      <c r="G542" s="186" t="n"/>
      <c r="H542" s="186" t="n"/>
      <c r="I542" s="186" t="n"/>
      <c r="J542" s="186" t="n"/>
      <c r="K542" s="186" t="n"/>
      <c r="L542" s="186" t="n"/>
      <c r="M542" s="186" t="n"/>
      <c r="N542" s="186" t="n"/>
      <c r="O542" s="186" t="n"/>
      <c r="P542" s="186" t="n"/>
      <c r="Q542" s="186" t="n"/>
    </row>
    <row r="543" ht="15.75" customHeight="1" s="127">
      <c r="A543" s="186" t="n"/>
      <c r="B543" s="186" t="n"/>
      <c r="C543" s="193" t="n"/>
      <c r="D543" s="193" t="n"/>
      <c r="E543" s="193" t="n"/>
      <c r="F543" s="186" t="n"/>
      <c r="G543" s="186" t="n"/>
      <c r="H543" s="186" t="n"/>
      <c r="I543" s="186" t="n"/>
      <c r="J543" s="186" t="n"/>
      <c r="K543" s="186" t="n"/>
      <c r="L543" s="186" t="n"/>
      <c r="M543" s="186" t="n"/>
      <c r="N543" s="186" t="n"/>
      <c r="O543" s="186" t="n"/>
      <c r="P543" s="186" t="n"/>
      <c r="Q543" s="186" t="n"/>
    </row>
    <row r="544" ht="15.75" customHeight="1" s="127">
      <c r="A544" s="186" t="n"/>
      <c r="B544" s="186" t="n"/>
      <c r="C544" s="193" t="n"/>
      <c r="D544" s="193" t="n"/>
      <c r="E544" s="193" t="n"/>
      <c r="F544" s="186" t="n"/>
      <c r="G544" s="186" t="n"/>
      <c r="H544" s="186" t="n"/>
      <c r="I544" s="186" t="n"/>
      <c r="J544" s="186" t="n"/>
      <c r="K544" s="186" t="n"/>
      <c r="L544" s="186" t="n"/>
      <c r="M544" s="186" t="n"/>
      <c r="N544" s="186" t="n"/>
      <c r="O544" s="186" t="n"/>
      <c r="P544" s="186" t="n"/>
      <c r="Q544" s="186" t="n"/>
    </row>
    <row r="545" ht="15.75" customHeight="1" s="127">
      <c r="A545" s="186" t="n"/>
      <c r="B545" s="186" t="n"/>
      <c r="C545" s="193" t="n"/>
      <c r="D545" s="193" t="n"/>
      <c r="E545" s="193" t="n"/>
      <c r="F545" s="186" t="n"/>
      <c r="G545" s="186" t="n"/>
      <c r="H545" s="186" t="n"/>
      <c r="I545" s="186" t="n"/>
      <c r="J545" s="186" t="n"/>
      <c r="K545" s="186" t="n"/>
      <c r="L545" s="186" t="n"/>
      <c r="M545" s="186" t="n"/>
      <c r="N545" s="186" t="n"/>
      <c r="O545" s="186" t="n"/>
      <c r="P545" s="186" t="n"/>
      <c r="Q545" s="186" t="n"/>
    </row>
    <row r="546" ht="15.75" customHeight="1" s="127">
      <c r="A546" s="186" t="n"/>
      <c r="B546" s="186" t="n"/>
      <c r="C546" s="193" t="n"/>
      <c r="D546" s="193" t="n"/>
      <c r="E546" s="193" t="n"/>
      <c r="F546" s="186" t="n"/>
      <c r="G546" s="186" t="n"/>
      <c r="H546" s="186" t="n"/>
      <c r="I546" s="186" t="n"/>
      <c r="J546" s="186" t="n"/>
      <c r="K546" s="186" t="n"/>
      <c r="L546" s="186" t="n"/>
      <c r="M546" s="186" t="n"/>
      <c r="N546" s="186" t="n"/>
      <c r="O546" s="186" t="n"/>
      <c r="P546" s="186" t="n"/>
      <c r="Q546" s="186" t="n"/>
    </row>
    <row r="547" ht="15.75" customHeight="1" s="127">
      <c r="A547" s="186" t="n"/>
      <c r="B547" s="186" t="n"/>
      <c r="C547" s="193" t="n"/>
      <c r="D547" s="193" t="n"/>
      <c r="E547" s="193" t="n"/>
      <c r="F547" s="186" t="n"/>
      <c r="G547" s="186" t="n"/>
      <c r="H547" s="186" t="n"/>
      <c r="I547" s="186" t="n"/>
      <c r="J547" s="186" t="n"/>
      <c r="K547" s="186" t="n"/>
      <c r="L547" s="186" t="n"/>
      <c r="M547" s="186" t="n"/>
      <c r="N547" s="186" t="n"/>
      <c r="O547" s="186" t="n"/>
      <c r="P547" s="186" t="n"/>
      <c r="Q547" s="186" t="n"/>
    </row>
    <row r="548" ht="15.75" customHeight="1" s="127">
      <c r="A548" s="186" t="n"/>
      <c r="B548" s="186" t="n"/>
      <c r="C548" s="193" t="n"/>
      <c r="D548" s="193" t="n"/>
      <c r="E548" s="193" t="n"/>
      <c r="F548" s="186" t="n"/>
      <c r="G548" s="186" t="n"/>
      <c r="H548" s="186" t="n"/>
      <c r="I548" s="186" t="n"/>
      <c r="J548" s="186" t="n"/>
      <c r="K548" s="186" t="n"/>
      <c r="L548" s="186" t="n"/>
      <c r="M548" s="186" t="n"/>
      <c r="N548" s="186" t="n"/>
      <c r="O548" s="186" t="n"/>
      <c r="P548" s="186" t="n"/>
      <c r="Q548" s="186" t="n"/>
    </row>
    <row r="549" ht="15.75" customHeight="1" s="127">
      <c r="A549" s="186" t="n"/>
      <c r="B549" s="186" t="n"/>
      <c r="C549" s="193" t="n"/>
      <c r="D549" s="193" t="n"/>
      <c r="E549" s="193" t="n"/>
      <c r="F549" s="186" t="n"/>
      <c r="G549" s="186" t="n"/>
      <c r="H549" s="186" t="n"/>
      <c r="I549" s="186" t="n"/>
      <c r="J549" s="186" t="n"/>
      <c r="K549" s="186" t="n"/>
      <c r="L549" s="186" t="n"/>
      <c r="M549" s="186" t="n"/>
      <c r="N549" s="186" t="n"/>
      <c r="O549" s="186" t="n"/>
      <c r="P549" s="186" t="n"/>
      <c r="Q549" s="186" t="n"/>
    </row>
    <row r="550" ht="15.75" customHeight="1" s="127">
      <c r="A550" s="186" t="n"/>
      <c r="B550" s="186" t="n"/>
      <c r="C550" s="193" t="n"/>
      <c r="D550" s="193" t="n"/>
      <c r="E550" s="193" t="n"/>
      <c r="F550" s="186" t="n"/>
      <c r="G550" s="186" t="n"/>
      <c r="H550" s="186" t="n"/>
      <c r="I550" s="186" t="n"/>
      <c r="J550" s="186" t="n"/>
      <c r="K550" s="186" t="n"/>
      <c r="L550" s="186" t="n"/>
      <c r="M550" s="186" t="n"/>
      <c r="N550" s="186" t="n"/>
      <c r="O550" s="186" t="n"/>
      <c r="P550" s="186" t="n"/>
      <c r="Q550" s="186" t="n"/>
    </row>
    <row r="551" ht="15.75" customHeight="1" s="127">
      <c r="A551" s="186" t="n"/>
      <c r="B551" s="186" t="n"/>
      <c r="C551" s="193" t="n"/>
      <c r="D551" s="193" t="n"/>
      <c r="E551" s="193" t="n"/>
      <c r="F551" s="186" t="n"/>
      <c r="G551" s="186" t="n"/>
      <c r="H551" s="186" t="n"/>
      <c r="I551" s="186" t="n"/>
      <c r="J551" s="186" t="n"/>
      <c r="K551" s="186" t="n"/>
      <c r="L551" s="186" t="n"/>
      <c r="M551" s="186" t="n"/>
      <c r="N551" s="186" t="n"/>
      <c r="O551" s="186" t="n"/>
      <c r="P551" s="186" t="n"/>
      <c r="Q551" s="186" t="n"/>
    </row>
    <row r="552" ht="15.75" customHeight="1" s="127">
      <c r="A552" s="186" t="n"/>
      <c r="B552" s="186" t="n"/>
      <c r="C552" s="193" t="n"/>
      <c r="D552" s="193" t="n"/>
      <c r="E552" s="193" t="n"/>
      <c r="F552" s="186" t="n"/>
      <c r="G552" s="186" t="n"/>
      <c r="H552" s="186" t="n"/>
      <c r="I552" s="186" t="n"/>
      <c r="J552" s="186" t="n"/>
      <c r="K552" s="186" t="n"/>
      <c r="L552" s="186" t="n"/>
      <c r="M552" s="186" t="n"/>
      <c r="N552" s="186" t="n"/>
      <c r="O552" s="186" t="n"/>
      <c r="P552" s="186" t="n"/>
      <c r="Q552" s="186" t="n"/>
    </row>
    <row r="553" ht="15.75" customHeight="1" s="127">
      <c r="A553" s="186" t="n"/>
      <c r="B553" s="186" t="n"/>
      <c r="C553" s="193" t="n"/>
      <c r="D553" s="193" t="n"/>
      <c r="E553" s="193" t="n"/>
      <c r="F553" s="186" t="n"/>
      <c r="G553" s="186" t="n"/>
      <c r="H553" s="186" t="n"/>
      <c r="I553" s="186" t="n"/>
      <c r="J553" s="186" t="n"/>
      <c r="K553" s="186" t="n"/>
      <c r="L553" s="186" t="n"/>
      <c r="M553" s="186" t="n"/>
      <c r="N553" s="186" t="n"/>
      <c r="O553" s="186" t="n"/>
      <c r="P553" s="186" t="n"/>
      <c r="Q553" s="186" t="n"/>
    </row>
    <row r="554" ht="15.75" customHeight="1" s="127">
      <c r="A554" s="186" t="n"/>
      <c r="B554" s="186" t="n"/>
      <c r="C554" s="193" t="n"/>
      <c r="D554" s="193" t="n"/>
      <c r="E554" s="193" t="n"/>
      <c r="F554" s="186" t="n"/>
      <c r="G554" s="186" t="n"/>
      <c r="H554" s="186" t="n"/>
      <c r="I554" s="186" t="n"/>
      <c r="J554" s="186" t="n"/>
      <c r="K554" s="186" t="n"/>
      <c r="L554" s="186" t="n"/>
      <c r="M554" s="186" t="n"/>
      <c r="N554" s="186" t="n"/>
      <c r="O554" s="186" t="n"/>
      <c r="P554" s="186" t="n"/>
      <c r="Q554" s="186" t="n"/>
    </row>
    <row r="555" ht="15.75" customHeight="1" s="127">
      <c r="A555" s="186" t="n"/>
      <c r="B555" s="186" t="n"/>
      <c r="C555" s="193" t="n"/>
      <c r="D555" s="193" t="n"/>
      <c r="E555" s="193" t="n"/>
      <c r="F555" s="186" t="n"/>
      <c r="G555" s="186" t="n"/>
      <c r="H555" s="186" t="n"/>
      <c r="I555" s="186" t="n"/>
      <c r="J555" s="186" t="n"/>
      <c r="K555" s="186" t="n"/>
      <c r="L555" s="186" t="n"/>
      <c r="M555" s="186" t="n"/>
      <c r="N555" s="186" t="n"/>
      <c r="O555" s="186" t="n"/>
      <c r="P555" s="186" t="n"/>
      <c r="Q555" s="186" t="n"/>
    </row>
    <row r="556" ht="15.75" customHeight="1" s="127">
      <c r="A556" s="186" t="n"/>
      <c r="B556" s="186" t="n"/>
      <c r="C556" s="193" t="n"/>
      <c r="D556" s="193" t="n"/>
      <c r="E556" s="193" t="n"/>
      <c r="F556" s="186" t="n"/>
      <c r="G556" s="186" t="n"/>
      <c r="H556" s="186" t="n"/>
      <c r="I556" s="186" t="n"/>
      <c r="J556" s="186" t="n"/>
      <c r="K556" s="186" t="n"/>
      <c r="L556" s="186" t="n"/>
      <c r="M556" s="186" t="n"/>
      <c r="N556" s="186" t="n"/>
      <c r="O556" s="186" t="n"/>
      <c r="P556" s="186" t="n"/>
      <c r="Q556" s="186" t="n"/>
    </row>
    <row r="557" ht="15.75" customHeight="1" s="127">
      <c r="A557" s="186" t="n"/>
      <c r="B557" s="186" t="n"/>
      <c r="C557" s="193" t="n"/>
      <c r="D557" s="193" t="n"/>
      <c r="E557" s="193" t="n"/>
      <c r="F557" s="186" t="n"/>
      <c r="G557" s="186" t="n"/>
      <c r="H557" s="186" t="n"/>
      <c r="I557" s="186" t="n"/>
      <c r="J557" s="186" t="n"/>
      <c r="K557" s="186" t="n"/>
      <c r="L557" s="186" t="n"/>
      <c r="M557" s="186" t="n"/>
      <c r="N557" s="186" t="n"/>
      <c r="O557" s="186" t="n"/>
      <c r="P557" s="186" t="n"/>
      <c r="Q557" s="186" t="n"/>
    </row>
    <row r="558" ht="15.75" customHeight="1" s="127">
      <c r="A558" s="186" t="n"/>
      <c r="B558" s="186" t="n"/>
      <c r="C558" s="193" t="n"/>
      <c r="D558" s="193" t="n"/>
      <c r="E558" s="193" t="n"/>
      <c r="F558" s="186" t="n"/>
      <c r="G558" s="186" t="n"/>
      <c r="H558" s="186" t="n"/>
      <c r="I558" s="186" t="n"/>
      <c r="J558" s="186" t="n"/>
      <c r="K558" s="186" t="n"/>
      <c r="L558" s="186" t="n"/>
      <c r="M558" s="186" t="n"/>
      <c r="N558" s="186" t="n"/>
      <c r="O558" s="186" t="n"/>
      <c r="P558" s="186" t="n"/>
      <c r="Q558" s="186" t="n"/>
    </row>
    <row r="559" ht="15.75" customHeight="1" s="127">
      <c r="A559" s="186" t="n"/>
      <c r="B559" s="186" t="n"/>
      <c r="C559" s="193" t="n"/>
      <c r="D559" s="193" t="n"/>
      <c r="E559" s="193" t="n"/>
      <c r="F559" s="186" t="n"/>
      <c r="G559" s="186" t="n"/>
      <c r="H559" s="186" t="n"/>
      <c r="I559" s="186" t="n"/>
      <c r="J559" s="186" t="n"/>
      <c r="K559" s="186" t="n"/>
      <c r="L559" s="186" t="n"/>
      <c r="M559" s="186" t="n"/>
      <c r="N559" s="186" t="n"/>
      <c r="O559" s="186" t="n"/>
      <c r="P559" s="186" t="n"/>
      <c r="Q559" s="186" t="n"/>
    </row>
    <row r="560" ht="15.75" customHeight="1" s="127">
      <c r="A560" s="186" t="n"/>
      <c r="B560" s="186" t="n"/>
      <c r="C560" s="193" t="n"/>
      <c r="D560" s="193" t="n"/>
      <c r="E560" s="193" t="n"/>
      <c r="F560" s="186" t="n"/>
      <c r="G560" s="186" t="n"/>
      <c r="H560" s="186" t="n"/>
      <c r="I560" s="186" t="n"/>
      <c r="J560" s="186" t="n"/>
      <c r="K560" s="186" t="n"/>
      <c r="L560" s="186" t="n"/>
      <c r="M560" s="186" t="n"/>
      <c r="N560" s="186" t="n"/>
      <c r="O560" s="186" t="n"/>
      <c r="P560" s="186" t="n"/>
      <c r="Q560" s="186" t="n"/>
    </row>
    <row r="561" ht="15.75" customHeight="1" s="127">
      <c r="A561" s="186" t="n"/>
      <c r="B561" s="186" t="n"/>
      <c r="C561" s="193" t="n"/>
      <c r="D561" s="193" t="n"/>
      <c r="E561" s="193" t="n"/>
      <c r="F561" s="186" t="n"/>
      <c r="G561" s="186" t="n"/>
      <c r="H561" s="186" t="n"/>
      <c r="I561" s="186" t="n"/>
      <c r="J561" s="186" t="n"/>
      <c r="K561" s="186" t="n"/>
      <c r="L561" s="186" t="n"/>
      <c r="M561" s="186" t="n"/>
      <c r="N561" s="186" t="n"/>
      <c r="O561" s="186" t="n"/>
      <c r="P561" s="186" t="n"/>
      <c r="Q561" s="186" t="n"/>
    </row>
    <row r="562" ht="15.75" customHeight="1" s="127">
      <c r="A562" s="186" t="n"/>
      <c r="B562" s="186" t="n"/>
      <c r="C562" s="193" t="n"/>
      <c r="D562" s="193" t="n"/>
      <c r="E562" s="193" t="n"/>
      <c r="F562" s="186" t="n"/>
      <c r="G562" s="186" t="n"/>
      <c r="H562" s="186" t="n"/>
      <c r="I562" s="186" t="n"/>
      <c r="J562" s="186" t="n"/>
      <c r="K562" s="186" t="n"/>
      <c r="L562" s="186" t="n"/>
      <c r="M562" s="186" t="n"/>
      <c r="N562" s="186" t="n"/>
      <c r="O562" s="186" t="n"/>
      <c r="P562" s="186" t="n"/>
      <c r="Q562" s="186" t="n"/>
    </row>
    <row r="563" ht="15.75" customHeight="1" s="127">
      <c r="A563" s="186" t="n"/>
      <c r="B563" s="186" t="n"/>
      <c r="C563" s="193" t="n"/>
      <c r="D563" s="193" t="n"/>
      <c r="E563" s="193" t="n"/>
      <c r="F563" s="186" t="n"/>
      <c r="G563" s="186" t="n"/>
      <c r="H563" s="186" t="n"/>
      <c r="I563" s="186" t="n"/>
      <c r="J563" s="186" t="n"/>
      <c r="K563" s="186" t="n"/>
      <c r="L563" s="186" t="n"/>
      <c r="M563" s="186" t="n"/>
      <c r="N563" s="186" t="n"/>
      <c r="O563" s="186" t="n"/>
      <c r="P563" s="186" t="n"/>
      <c r="Q563" s="186" t="n"/>
    </row>
    <row r="564" ht="15.75" customHeight="1" s="127">
      <c r="A564" s="186" t="n"/>
      <c r="B564" s="186" t="n"/>
      <c r="C564" s="193" t="n"/>
      <c r="D564" s="193" t="n"/>
      <c r="E564" s="193" t="n"/>
      <c r="F564" s="186" t="n"/>
      <c r="G564" s="186" t="n"/>
      <c r="H564" s="186" t="n"/>
      <c r="I564" s="186" t="n"/>
      <c r="J564" s="186" t="n"/>
      <c r="K564" s="186" t="n"/>
      <c r="L564" s="186" t="n"/>
      <c r="M564" s="186" t="n"/>
      <c r="N564" s="186" t="n"/>
      <c r="O564" s="186" t="n"/>
      <c r="P564" s="186" t="n"/>
      <c r="Q564" s="186" t="n"/>
    </row>
    <row r="565" ht="15.75" customHeight="1" s="127">
      <c r="A565" s="186" t="n"/>
      <c r="B565" s="186" t="n"/>
      <c r="C565" s="193" t="n"/>
      <c r="D565" s="193" t="n"/>
      <c r="E565" s="193" t="n"/>
      <c r="F565" s="186" t="n"/>
      <c r="G565" s="186" t="n"/>
      <c r="H565" s="186" t="n"/>
      <c r="I565" s="186" t="n"/>
      <c r="J565" s="186" t="n"/>
      <c r="K565" s="186" t="n"/>
      <c r="L565" s="186" t="n"/>
      <c r="M565" s="186" t="n"/>
      <c r="N565" s="186" t="n"/>
      <c r="O565" s="186" t="n"/>
      <c r="P565" s="186" t="n"/>
      <c r="Q565" s="186" t="n"/>
    </row>
    <row r="566" ht="15.75" customHeight="1" s="127">
      <c r="A566" s="186" t="n"/>
      <c r="B566" s="186" t="n"/>
      <c r="C566" s="193" t="n"/>
      <c r="D566" s="193" t="n"/>
      <c r="E566" s="193" t="n"/>
      <c r="F566" s="186" t="n"/>
      <c r="G566" s="186" t="n"/>
      <c r="H566" s="186" t="n"/>
      <c r="I566" s="186" t="n"/>
      <c r="J566" s="186" t="n"/>
      <c r="K566" s="186" t="n"/>
      <c r="L566" s="186" t="n"/>
      <c r="M566" s="186" t="n"/>
      <c r="N566" s="186" t="n"/>
      <c r="O566" s="186" t="n"/>
      <c r="P566" s="186" t="n"/>
      <c r="Q566" s="186" t="n"/>
    </row>
    <row r="567" ht="15.75" customHeight="1" s="127">
      <c r="A567" s="186" t="n"/>
      <c r="B567" s="186" t="n"/>
      <c r="C567" s="193" t="n"/>
      <c r="D567" s="193" t="n"/>
      <c r="E567" s="193" t="n"/>
      <c r="F567" s="186" t="n"/>
      <c r="G567" s="186" t="n"/>
      <c r="H567" s="186" t="n"/>
      <c r="I567" s="186" t="n"/>
      <c r="J567" s="186" t="n"/>
      <c r="K567" s="186" t="n"/>
      <c r="L567" s="186" t="n"/>
      <c r="M567" s="186" t="n"/>
      <c r="N567" s="186" t="n"/>
      <c r="O567" s="186" t="n"/>
      <c r="P567" s="186" t="n"/>
      <c r="Q567" s="186" t="n"/>
    </row>
    <row r="568" ht="15.75" customHeight="1" s="127">
      <c r="A568" s="186" t="n"/>
      <c r="B568" s="186" t="n"/>
      <c r="C568" s="193" t="n"/>
      <c r="D568" s="193" t="n"/>
      <c r="E568" s="193" t="n"/>
      <c r="F568" s="186" t="n"/>
      <c r="G568" s="186" t="n"/>
      <c r="H568" s="186" t="n"/>
      <c r="I568" s="186" t="n"/>
      <c r="J568" s="186" t="n"/>
      <c r="K568" s="186" t="n"/>
      <c r="L568" s="186" t="n"/>
      <c r="M568" s="186" t="n"/>
      <c r="N568" s="186" t="n"/>
      <c r="O568" s="186" t="n"/>
      <c r="P568" s="186" t="n"/>
      <c r="Q568" s="186" t="n"/>
    </row>
    <row r="569" ht="15.75" customHeight="1" s="127">
      <c r="A569" s="186" t="n"/>
      <c r="B569" s="186" t="n"/>
      <c r="C569" s="193" t="n"/>
      <c r="D569" s="193" t="n"/>
      <c r="E569" s="193" t="n"/>
      <c r="F569" s="186" t="n"/>
      <c r="G569" s="186" t="n"/>
      <c r="H569" s="186" t="n"/>
      <c r="I569" s="186" t="n"/>
      <c r="J569" s="186" t="n"/>
      <c r="K569" s="186" t="n"/>
      <c r="L569" s="186" t="n"/>
      <c r="M569" s="186" t="n"/>
      <c r="N569" s="186" t="n"/>
      <c r="O569" s="186" t="n"/>
      <c r="P569" s="186" t="n"/>
      <c r="Q569" s="186" t="n"/>
    </row>
    <row r="570" ht="15.75" customHeight="1" s="127">
      <c r="A570" s="186" t="n"/>
      <c r="B570" s="186" t="n"/>
      <c r="C570" s="193" t="n"/>
      <c r="D570" s="193" t="n"/>
      <c r="E570" s="193" t="n"/>
      <c r="F570" s="186" t="n"/>
      <c r="G570" s="186" t="n"/>
      <c r="H570" s="186" t="n"/>
      <c r="I570" s="186" t="n"/>
      <c r="J570" s="186" t="n"/>
      <c r="K570" s="186" t="n"/>
      <c r="L570" s="186" t="n"/>
      <c r="M570" s="186" t="n"/>
      <c r="N570" s="186" t="n"/>
      <c r="O570" s="186" t="n"/>
      <c r="P570" s="186" t="n"/>
      <c r="Q570" s="186" t="n"/>
    </row>
    <row r="571" ht="15.75" customHeight="1" s="127">
      <c r="A571" s="186" t="n"/>
      <c r="B571" s="186" t="n"/>
      <c r="C571" s="193" t="n"/>
      <c r="D571" s="193" t="n"/>
      <c r="E571" s="193" t="n"/>
      <c r="F571" s="186" t="n"/>
      <c r="G571" s="186" t="n"/>
      <c r="H571" s="186" t="n"/>
      <c r="I571" s="186" t="n"/>
      <c r="J571" s="186" t="n"/>
      <c r="K571" s="186" t="n"/>
      <c r="L571" s="186" t="n"/>
      <c r="M571" s="186" t="n"/>
      <c r="N571" s="186" t="n"/>
      <c r="O571" s="186" t="n"/>
      <c r="P571" s="186" t="n"/>
      <c r="Q571" s="186" t="n"/>
    </row>
    <row r="572" ht="15.75" customHeight="1" s="127">
      <c r="A572" s="186" t="n"/>
      <c r="B572" s="186" t="n"/>
      <c r="C572" s="193" t="n"/>
      <c r="D572" s="193" t="n"/>
      <c r="E572" s="193" t="n"/>
      <c r="F572" s="186" t="n"/>
      <c r="G572" s="186" t="n"/>
      <c r="H572" s="186" t="n"/>
      <c r="I572" s="186" t="n"/>
      <c r="J572" s="186" t="n"/>
      <c r="K572" s="186" t="n"/>
      <c r="L572" s="186" t="n"/>
      <c r="M572" s="186" t="n"/>
      <c r="N572" s="186" t="n"/>
      <c r="O572" s="186" t="n"/>
      <c r="P572" s="186" t="n"/>
      <c r="Q572" s="186" t="n"/>
    </row>
    <row r="573" ht="15.75" customHeight="1" s="127">
      <c r="A573" s="186" t="n"/>
      <c r="B573" s="186" t="n"/>
      <c r="C573" s="193" t="n"/>
      <c r="D573" s="193" t="n"/>
      <c r="E573" s="193" t="n"/>
      <c r="F573" s="186" t="n"/>
      <c r="G573" s="186" t="n"/>
      <c r="H573" s="186" t="n"/>
      <c r="I573" s="186" t="n"/>
      <c r="J573" s="186" t="n"/>
      <c r="K573" s="186" t="n"/>
      <c r="L573" s="186" t="n"/>
      <c r="M573" s="186" t="n"/>
      <c r="N573" s="186" t="n"/>
      <c r="O573" s="186" t="n"/>
      <c r="P573" s="186" t="n"/>
      <c r="Q573" s="186" t="n"/>
    </row>
    <row r="574" ht="15.75" customHeight="1" s="127">
      <c r="A574" s="186" t="n"/>
      <c r="B574" s="186" t="n"/>
      <c r="C574" s="193" t="n"/>
      <c r="D574" s="193" t="n"/>
      <c r="E574" s="193" t="n"/>
      <c r="F574" s="186" t="n"/>
      <c r="G574" s="186" t="n"/>
      <c r="H574" s="186" t="n"/>
      <c r="I574" s="186" t="n"/>
      <c r="J574" s="186" t="n"/>
      <c r="K574" s="186" t="n"/>
      <c r="L574" s="186" t="n"/>
      <c r="M574" s="186" t="n"/>
      <c r="N574" s="186" t="n"/>
      <c r="O574" s="186" t="n"/>
      <c r="P574" s="186" t="n"/>
      <c r="Q574" s="186" t="n"/>
    </row>
    <row r="575" ht="15.75" customHeight="1" s="127">
      <c r="A575" s="186" t="n"/>
      <c r="B575" s="186" t="n"/>
      <c r="C575" s="193" t="n"/>
      <c r="D575" s="193" t="n"/>
      <c r="E575" s="193" t="n"/>
      <c r="F575" s="186" t="n"/>
      <c r="G575" s="186" t="n"/>
      <c r="H575" s="186" t="n"/>
      <c r="I575" s="186" t="n"/>
      <c r="J575" s="186" t="n"/>
      <c r="K575" s="186" t="n"/>
      <c r="L575" s="186" t="n"/>
      <c r="M575" s="186" t="n"/>
      <c r="N575" s="186" t="n"/>
      <c r="O575" s="186" t="n"/>
      <c r="P575" s="186" t="n"/>
      <c r="Q575" s="186" t="n"/>
    </row>
    <row r="576" ht="15.75" customHeight="1" s="127">
      <c r="A576" s="186" t="n"/>
      <c r="B576" s="186" t="n"/>
      <c r="C576" s="193" t="n"/>
      <c r="D576" s="193" t="n"/>
      <c r="E576" s="193" t="n"/>
      <c r="F576" s="186" t="n"/>
      <c r="G576" s="186" t="n"/>
      <c r="H576" s="186" t="n"/>
      <c r="I576" s="186" t="n"/>
      <c r="J576" s="186" t="n"/>
      <c r="K576" s="186" t="n"/>
      <c r="L576" s="186" t="n"/>
      <c r="M576" s="186" t="n"/>
      <c r="N576" s="186" t="n"/>
      <c r="O576" s="186" t="n"/>
      <c r="P576" s="186" t="n"/>
      <c r="Q576" s="186" t="n"/>
    </row>
    <row r="577" ht="15.75" customHeight="1" s="127">
      <c r="A577" s="186" t="n"/>
      <c r="B577" s="186" t="n"/>
      <c r="C577" s="193" t="n"/>
      <c r="D577" s="193" t="n"/>
      <c r="E577" s="193" t="n"/>
      <c r="F577" s="186" t="n"/>
      <c r="G577" s="186" t="n"/>
      <c r="H577" s="186" t="n"/>
      <c r="I577" s="186" t="n"/>
      <c r="J577" s="186" t="n"/>
      <c r="K577" s="186" t="n"/>
      <c r="L577" s="186" t="n"/>
      <c r="M577" s="186" t="n"/>
      <c r="N577" s="186" t="n"/>
      <c r="O577" s="186" t="n"/>
      <c r="P577" s="186" t="n"/>
      <c r="Q577" s="186" t="n"/>
    </row>
    <row r="578" ht="15.75" customHeight="1" s="127">
      <c r="A578" s="186" t="n"/>
      <c r="B578" s="186" t="n"/>
      <c r="C578" s="193" t="n"/>
      <c r="D578" s="193" t="n"/>
      <c r="E578" s="193" t="n"/>
      <c r="F578" s="186" t="n"/>
      <c r="G578" s="186" t="n"/>
      <c r="H578" s="186" t="n"/>
      <c r="I578" s="186" t="n"/>
      <c r="J578" s="186" t="n"/>
      <c r="K578" s="186" t="n"/>
      <c r="L578" s="186" t="n"/>
      <c r="M578" s="186" t="n"/>
      <c r="N578" s="186" t="n"/>
      <c r="O578" s="186" t="n"/>
      <c r="P578" s="186" t="n"/>
      <c r="Q578" s="186" t="n"/>
    </row>
    <row r="579" ht="15.75" customHeight="1" s="127">
      <c r="A579" s="186" t="n"/>
      <c r="B579" s="186" t="n"/>
      <c r="C579" s="193" t="n"/>
      <c r="D579" s="193" t="n"/>
      <c r="E579" s="193" t="n"/>
      <c r="F579" s="186" t="n"/>
      <c r="G579" s="186" t="n"/>
      <c r="H579" s="186" t="n"/>
      <c r="I579" s="186" t="n"/>
      <c r="J579" s="186" t="n"/>
      <c r="K579" s="186" t="n"/>
      <c r="L579" s="186" t="n"/>
      <c r="M579" s="186" t="n"/>
      <c r="N579" s="186" t="n"/>
      <c r="O579" s="186" t="n"/>
      <c r="P579" s="186" t="n"/>
      <c r="Q579" s="186" t="n"/>
    </row>
    <row r="580" ht="15.75" customHeight="1" s="127">
      <c r="A580" s="186" t="n"/>
      <c r="B580" s="186" t="n"/>
      <c r="C580" s="193" t="n"/>
      <c r="D580" s="193" t="n"/>
      <c r="E580" s="193" t="n"/>
      <c r="F580" s="186" t="n"/>
      <c r="G580" s="186" t="n"/>
      <c r="H580" s="186" t="n"/>
      <c r="I580" s="186" t="n"/>
      <c r="J580" s="186" t="n"/>
      <c r="K580" s="186" t="n"/>
      <c r="L580" s="186" t="n"/>
      <c r="M580" s="186" t="n"/>
      <c r="N580" s="186" t="n"/>
      <c r="O580" s="186" t="n"/>
      <c r="P580" s="186" t="n"/>
      <c r="Q580" s="186" t="n"/>
    </row>
    <row r="581" ht="15.75" customHeight="1" s="127">
      <c r="A581" s="186" t="n"/>
      <c r="B581" s="186" t="n"/>
      <c r="C581" s="193" t="n"/>
      <c r="D581" s="193" t="n"/>
      <c r="E581" s="193" t="n"/>
      <c r="F581" s="186" t="n"/>
      <c r="G581" s="186" t="n"/>
      <c r="H581" s="186" t="n"/>
      <c r="I581" s="186" t="n"/>
      <c r="J581" s="186" t="n"/>
      <c r="K581" s="186" t="n"/>
      <c r="L581" s="186" t="n"/>
      <c r="M581" s="186" t="n"/>
      <c r="N581" s="186" t="n"/>
      <c r="O581" s="186" t="n"/>
      <c r="P581" s="186" t="n"/>
      <c r="Q581" s="186" t="n"/>
    </row>
    <row r="582" ht="15.75" customHeight="1" s="127">
      <c r="A582" s="186" t="n"/>
      <c r="B582" s="186" t="n"/>
      <c r="C582" s="193" t="n"/>
      <c r="D582" s="193" t="n"/>
      <c r="E582" s="193" t="n"/>
      <c r="F582" s="186" t="n"/>
      <c r="G582" s="186" t="n"/>
      <c r="H582" s="186" t="n"/>
      <c r="I582" s="186" t="n"/>
      <c r="J582" s="186" t="n"/>
      <c r="K582" s="186" t="n"/>
      <c r="L582" s="186" t="n"/>
      <c r="M582" s="186" t="n"/>
      <c r="N582" s="186" t="n"/>
      <c r="O582" s="186" t="n"/>
      <c r="P582" s="186" t="n"/>
      <c r="Q582" s="186" t="n"/>
    </row>
    <row r="583" ht="15.75" customHeight="1" s="127">
      <c r="A583" s="186" t="n"/>
      <c r="B583" s="186" t="n"/>
      <c r="C583" s="193" t="n"/>
      <c r="D583" s="193" t="n"/>
      <c r="E583" s="193" t="n"/>
      <c r="F583" s="186" t="n"/>
      <c r="G583" s="186" t="n"/>
      <c r="H583" s="186" t="n"/>
      <c r="I583" s="186" t="n"/>
      <c r="J583" s="186" t="n"/>
      <c r="K583" s="186" t="n"/>
      <c r="L583" s="186" t="n"/>
      <c r="M583" s="186" t="n"/>
      <c r="N583" s="186" t="n"/>
      <c r="O583" s="186" t="n"/>
      <c r="P583" s="186" t="n"/>
      <c r="Q583" s="186" t="n"/>
    </row>
    <row r="584" ht="15.75" customHeight="1" s="127">
      <c r="A584" s="186" t="n"/>
      <c r="B584" s="186" t="n"/>
      <c r="C584" s="193" t="n"/>
      <c r="D584" s="193" t="n"/>
      <c r="E584" s="193" t="n"/>
      <c r="F584" s="186" t="n"/>
      <c r="G584" s="186" t="n"/>
      <c r="H584" s="186" t="n"/>
      <c r="I584" s="186" t="n"/>
      <c r="J584" s="186" t="n"/>
      <c r="K584" s="186" t="n"/>
      <c r="L584" s="186" t="n"/>
      <c r="M584" s="186" t="n"/>
      <c r="N584" s="186" t="n"/>
      <c r="O584" s="186" t="n"/>
      <c r="P584" s="186" t="n"/>
      <c r="Q584" s="186" t="n"/>
    </row>
    <row r="585" ht="15.75" customHeight="1" s="127">
      <c r="A585" s="186" t="n"/>
      <c r="B585" s="186" t="n"/>
      <c r="C585" s="193" t="n"/>
      <c r="D585" s="193" t="n"/>
      <c r="E585" s="193" t="n"/>
      <c r="F585" s="186" t="n"/>
      <c r="G585" s="186" t="n"/>
      <c r="H585" s="186" t="n"/>
      <c r="I585" s="186" t="n"/>
      <c r="J585" s="186" t="n"/>
      <c r="K585" s="186" t="n"/>
      <c r="L585" s="186" t="n"/>
      <c r="M585" s="186" t="n"/>
      <c r="N585" s="186" t="n"/>
      <c r="O585" s="186" t="n"/>
      <c r="P585" s="186" t="n"/>
      <c r="Q585" s="186" t="n"/>
    </row>
    <row r="586" ht="15.75" customHeight="1" s="127">
      <c r="A586" s="186" t="n"/>
      <c r="B586" s="186" t="n"/>
      <c r="C586" s="193" t="n"/>
      <c r="D586" s="193" t="n"/>
      <c r="E586" s="193" t="n"/>
      <c r="F586" s="186" t="n"/>
      <c r="G586" s="186" t="n"/>
      <c r="H586" s="186" t="n"/>
      <c r="I586" s="186" t="n"/>
      <c r="J586" s="186" t="n"/>
      <c r="K586" s="186" t="n"/>
      <c r="L586" s="186" t="n"/>
      <c r="M586" s="186" t="n"/>
      <c r="N586" s="186" t="n"/>
      <c r="O586" s="186" t="n"/>
      <c r="P586" s="186" t="n"/>
      <c r="Q586" s="186" t="n"/>
    </row>
    <row r="587" ht="15.75" customHeight="1" s="127">
      <c r="A587" s="186" t="n"/>
      <c r="B587" s="186" t="n"/>
      <c r="C587" s="193" t="n"/>
      <c r="D587" s="193" t="n"/>
      <c r="E587" s="193" t="n"/>
      <c r="F587" s="186" t="n"/>
      <c r="G587" s="186" t="n"/>
      <c r="H587" s="186" t="n"/>
      <c r="I587" s="186" t="n"/>
      <c r="J587" s="186" t="n"/>
      <c r="K587" s="186" t="n"/>
      <c r="L587" s="186" t="n"/>
      <c r="M587" s="186" t="n"/>
      <c r="N587" s="186" t="n"/>
      <c r="O587" s="186" t="n"/>
      <c r="P587" s="186" t="n"/>
      <c r="Q587" s="186" t="n"/>
    </row>
    <row r="588" ht="15.75" customHeight="1" s="127">
      <c r="A588" s="186" t="n"/>
      <c r="B588" s="186" t="n"/>
      <c r="C588" s="193" t="n"/>
      <c r="D588" s="193" t="n"/>
      <c r="E588" s="193" t="n"/>
      <c r="F588" s="186" t="n"/>
      <c r="G588" s="186" t="n"/>
      <c r="H588" s="186" t="n"/>
      <c r="I588" s="186" t="n"/>
      <c r="J588" s="186" t="n"/>
      <c r="K588" s="186" t="n"/>
      <c r="L588" s="186" t="n"/>
      <c r="M588" s="186" t="n"/>
      <c r="N588" s="186" t="n"/>
      <c r="O588" s="186" t="n"/>
      <c r="P588" s="186" t="n"/>
      <c r="Q588" s="186" t="n"/>
    </row>
    <row r="589" ht="15.75" customHeight="1" s="127">
      <c r="A589" s="186" t="n"/>
      <c r="B589" s="186" t="n"/>
      <c r="C589" s="193" t="n"/>
      <c r="D589" s="193" t="n"/>
      <c r="E589" s="193" t="n"/>
      <c r="F589" s="186" t="n"/>
      <c r="G589" s="186" t="n"/>
      <c r="H589" s="186" t="n"/>
      <c r="I589" s="186" t="n"/>
      <c r="J589" s="186" t="n"/>
      <c r="K589" s="186" t="n"/>
      <c r="L589" s="186" t="n"/>
      <c r="M589" s="186" t="n"/>
      <c r="N589" s="186" t="n"/>
      <c r="O589" s="186" t="n"/>
      <c r="P589" s="186" t="n"/>
      <c r="Q589" s="186" t="n"/>
    </row>
    <row r="590" ht="15.75" customHeight="1" s="127">
      <c r="A590" s="186" t="n"/>
      <c r="B590" s="186" t="n"/>
      <c r="C590" s="193" t="n"/>
      <c r="D590" s="193" t="n"/>
      <c r="E590" s="193" t="n"/>
      <c r="F590" s="186" t="n"/>
      <c r="G590" s="186" t="n"/>
      <c r="H590" s="186" t="n"/>
      <c r="I590" s="186" t="n"/>
      <c r="J590" s="186" t="n"/>
      <c r="K590" s="186" t="n"/>
      <c r="L590" s="186" t="n"/>
      <c r="M590" s="186" t="n"/>
      <c r="N590" s="186" t="n"/>
      <c r="O590" s="186" t="n"/>
      <c r="P590" s="186" t="n"/>
      <c r="Q590" s="186" t="n"/>
    </row>
    <row r="591" ht="15.75" customHeight="1" s="127">
      <c r="A591" s="186" t="n"/>
      <c r="B591" s="186" t="n"/>
      <c r="C591" s="193" t="n"/>
      <c r="D591" s="193" t="n"/>
      <c r="E591" s="193" t="n"/>
      <c r="F591" s="186" t="n"/>
      <c r="G591" s="186" t="n"/>
      <c r="H591" s="186" t="n"/>
      <c r="I591" s="186" t="n"/>
      <c r="J591" s="186" t="n"/>
      <c r="K591" s="186" t="n"/>
      <c r="L591" s="186" t="n"/>
      <c r="M591" s="186" t="n"/>
      <c r="N591" s="186" t="n"/>
      <c r="O591" s="186" t="n"/>
      <c r="P591" s="186" t="n"/>
      <c r="Q591" s="186" t="n"/>
    </row>
    <row r="592" ht="15.75" customHeight="1" s="127">
      <c r="A592" s="186" t="n"/>
      <c r="B592" s="186" t="n"/>
      <c r="C592" s="193" t="n"/>
      <c r="D592" s="193" t="n"/>
      <c r="E592" s="193" t="n"/>
      <c r="F592" s="186" t="n"/>
      <c r="G592" s="186" t="n"/>
      <c r="H592" s="186" t="n"/>
      <c r="I592" s="186" t="n"/>
      <c r="J592" s="186" t="n"/>
      <c r="K592" s="186" t="n"/>
      <c r="L592" s="186" t="n"/>
      <c r="M592" s="186" t="n"/>
      <c r="N592" s="186" t="n"/>
      <c r="O592" s="186" t="n"/>
      <c r="P592" s="186" t="n"/>
      <c r="Q592" s="186" t="n"/>
    </row>
    <row r="593" ht="15.75" customHeight="1" s="127">
      <c r="A593" s="186" t="n"/>
      <c r="B593" s="186" t="n"/>
      <c r="C593" s="193" t="n"/>
      <c r="D593" s="193" t="n"/>
      <c r="E593" s="193" t="n"/>
      <c r="F593" s="186" t="n"/>
      <c r="G593" s="186" t="n"/>
      <c r="H593" s="186" t="n"/>
      <c r="I593" s="186" t="n"/>
      <c r="J593" s="186" t="n"/>
      <c r="K593" s="186" t="n"/>
      <c r="L593" s="186" t="n"/>
      <c r="M593" s="186" t="n"/>
      <c r="N593" s="186" t="n"/>
      <c r="O593" s="186" t="n"/>
      <c r="P593" s="186" t="n"/>
      <c r="Q593" s="186" t="n"/>
    </row>
    <row r="594" ht="15.75" customHeight="1" s="127">
      <c r="A594" s="186" t="n"/>
      <c r="B594" s="186" t="n"/>
      <c r="C594" s="193" t="n"/>
      <c r="D594" s="193" t="n"/>
      <c r="E594" s="193" t="n"/>
      <c r="F594" s="186" t="n"/>
      <c r="G594" s="186" t="n"/>
      <c r="H594" s="186" t="n"/>
      <c r="I594" s="186" t="n"/>
      <c r="J594" s="186" t="n"/>
      <c r="K594" s="186" t="n"/>
      <c r="L594" s="186" t="n"/>
      <c r="M594" s="186" t="n"/>
      <c r="N594" s="186" t="n"/>
      <c r="O594" s="186" t="n"/>
      <c r="P594" s="186" t="n"/>
      <c r="Q594" s="186" t="n"/>
    </row>
    <row r="595" ht="15.75" customHeight="1" s="127">
      <c r="A595" s="186" t="n"/>
      <c r="B595" s="186" t="n"/>
      <c r="C595" s="193" t="n"/>
      <c r="D595" s="193" t="n"/>
      <c r="E595" s="193" t="n"/>
      <c r="F595" s="186" t="n"/>
      <c r="G595" s="186" t="n"/>
      <c r="H595" s="186" t="n"/>
      <c r="I595" s="186" t="n"/>
      <c r="J595" s="186" t="n"/>
      <c r="K595" s="186" t="n"/>
      <c r="L595" s="186" t="n"/>
      <c r="M595" s="186" t="n"/>
      <c r="N595" s="186" t="n"/>
      <c r="O595" s="186" t="n"/>
      <c r="P595" s="186" t="n"/>
      <c r="Q595" s="186" t="n"/>
    </row>
    <row r="596" ht="15.75" customHeight="1" s="127">
      <c r="A596" s="186" t="n"/>
      <c r="B596" s="186" t="n"/>
      <c r="C596" s="193" t="n"/>
      <c r="D596" s="193" t="n"/>
      <c r="E596" s="193" t="n"/>
      <c r="F596" s="186" t="n"/>
      <c r="G596" s="186" t="n"/>
      <c r="H596" s="186" t="n"/>
      <c r="I596" s="186" t="n"/>
      <c r="J596" s="186" t="n"/>
      <c r="K596" s="186" t="n"/>
      <c r="L596" s="186" t="n"/>
      <c r="M596" s="186" t="n"/>
      <c r="N596" s="186" t="n"/>
      <c r="O596" s="186" t="n"/>
      <c r="P596" s="186" t="n"/>
      <c r="Q596" s="186" t="n"/>
    </row>
    <row r="597" ht="15.75" customHeight="1" s="127">
      <c r="A597" s="186" t="n"/>
      <c r="B597" s="186" t="n"/>
      <c r="C597" s="193" t="n"/>
      <c r="D597" s="193" t="n"/>
      <c r="E597" s="193" t="n"/>
      <c r="F597" s="186" t="n"/>
      <c r="G597" s="186" t="n"/>
      <c r="H597" s="186" t="n"/>
      <c r="I597" s="186" t="n"/>
      <c r="J597" s="186" t="n"/>
      <c r="K597" s="186" t="n"/>
      <c r="L597" s="186" t="n"/>
      <c r="M597" s="186" t="n"/>
      <c r="N597" s="186" t="n"/>
      <c r="O597" s="186" t="n"/>
      <c r="P597" s="186" t="n"/>
      <c r="Q597" s="186" t="n"/>
    </row>
    <row r="598" ht="15.75" customHeight="1" s="127">
      <c r="A598" s="186" t="n"/>
      <c r="B598" s="186" t="n"/>
      <c r="C598" s="193" t="n"/>
      <c r="D598" s="193" t="n"/>
      <c r="E598" s="193" t="n"/>
      <c r="F598" s="186" t="n"/>
      <c r="G598" s="186" t="n"/>
      <c r="H598" s="186" t="n"/>
      <c r="I598" s="186" t="n"/>
      <c r="J598" s="186" t="n"/>
      <c r="K598" s="186" t="n"/>
      <c r="L598" s="186" t="n"/>
      <c r="M598" s="186" t="n"/>
      <c r="N598" s="186" t="n"/>
      <c r="O598" s="186" t="n"/>
      <c r="P598" s="186" t="n"/>
      <c r="Q598" s="186" t="n"/>
    </row>
    <row r="599" ht="15.75" customHeight="1" s="127">
      <c r="A599" s="186" t="n"/>
      <c r="B599" s="186" t="n"/>
      <c r="C599" s="193" t="n"/>
      <c r="D599" s="193" t="n"/>
      <c r="E599" s="193" t="n"/>
      <c r="F599" s="186" t="n"/>
      <c r="G599" s="186" t="n"/>
      <c r="H599" s="186" t="n"/>
      <c r="I599" s="186" t="n"/>
      <c r="J599" s="186" t="n"/>
      <c r="K599" s="186" t="n"/>
      <c r="L599" s="186" t="n"/>
      <c r="M599" s="186" t="n"/>
      <c r="N599" s="186" t="n"/>
      <c r="O599" s="186" t="n"/>
      <c r="P599" s="186" t="n"/>
      <c r="Q599" s="186" t="n"/>
    </row>
    <row r="600" ht="15.75" customHeight="1" s="127">
      <c r="A600" s="186" t="n"/>
      <c r="B600" s="186" t="n"/>
      <c r="C600" s="193" t="n"/>
      <c r="D600" s="193" t="n"/>
      <c r="E600" s="193" t="n"/>
      <c r="F600" s="186" t="n"/>
      <c r="G600" s="186" t="n"/>
      <c r="H600" s="186" t="n"/>
      <c r="I600" s="186" t="n"/>
      <c r="J600" s="186" t="n"/>
      <c r="K600" s="186" t="n"/>
      <c r="L600" s="186" t="n"/>
      <c r="M600" s="186" t="n"/>
      <c r="N600" s="186" t="n"/>
      <c r="O600" s="186" t="n"/>
      <c r="P600" s="186" t="n"/>
      <c r="Q600" s="186" t="n"/>
    </row>
    <row r="601" ht="15.75" customHeight="1" s="127">
      <c r="A601" s="186" t="n"/>
      <c r="B601" s="186" t="n"/>
      <c r="C601" s="193" t="n"/>
      <c r="D601" s="193" t="n"/>
      <c r="E601" s="193" t="n"/>
      <c r="F601" s="186" t="n"/>
      <c r="G601" s="186" t="n"/>
      <c r="H601" s="186" t="n"/>
      <c r="I601" s="186" t="n"/>
      <c r="J601" s="186" t="n"/>
      <c r="K601" s="186" t="n"/>
      <c r="L601" s="186" t="n"/>
      <c r="M601" s="186" t="n"/>
      <c r="N601" s="186" t="n"/>
      <c r="O601" s="186" t="n"/>
      <c r="P601" s="186" t="n"/>
      <c r="Q601" s="186" t="n"/>
    </row>
    <row r="602" ht="15.75" customHeight="1" s="127">
      <c r="A602" s="186" t="n"/>
      <c r="B602" s="186" t="n"/>
      <c r="C602" s="193" t="n"/>
      <c r="D602" s="193" t="n"/>
      <c r="E602" s="193" t="n"/>
      <c r="F602" s="186" t="n"/>
      <c r="G602" s="186" t="n"/>
      <c r="H602" s="186" t="n"/>
      <c r="I602" s="186" t="n"/>
      <c r="J602" s="186" t="n"/>
      <c r="K602" s="186" t="n"/>
      <c r="L602" s="186" t="n"/>
      <c r="M602" s="186" t="n"/>
      <c r="N602" s="186" t="n"/>
      <c r="O602" s="186" t="n"/>
      <c r="P602" s="186" t="n"/>
      <c r="Q602" s="186" t="n"/>
    </row>
    <row r="603" ht="15.75" customHeight="1" s="127">
      <c r="A603" s="186" t="n"/>
      <c r="B603" s="186" t="n"/>
      <c r="C603" s="193" t="n"/>
      <c r="D603" s="193" t="n"/>
      <c r="E603" s="193" t="n"/>
      <c r="F603" s="186" t="n"/>
      <c r="G603" s="186" t="n"/>
      <c r="H603" s="186" t="n"/>
      <c r="I603" s="186" t="n"/>
      <c r="J603" s="186" t="n"/>
      <c r="K603" s="186" t="n"/>
      <c r="L603" s="186" t="n"/>
      <c r="M603" s="186" t="n"/>
      <c r="N603" s="186" t="n"/>
      <c r="O603" s="186" t="n"/>
      <c r="P603" s="186" t="n"/>
      <c r="Q603" s="186" t="n"/>
    </row>
    <row r="604" ht="15.75" customHeight="1" s="127">
      <c r="A604" s="186" t="n"/>
      <c r="B604" s="186" t="n"/>
      <c r="C604" s="193" t="n"/>
      <c r="D604" s="193" t="n"/>
      <c r="E604" s="193" t="n"/>
      <c r="F604" s="186" t="n"/>
      <c r="G604" s="186" t="n"/>
      <c r="H604" s="186" t="n"/>
      <c r="I604" s="186" t="n"/>
      <c r="J604" s="186" t="n"/>
      <c r="K604" s="186" t="n"/>
      <c r="L604" s="186" t="n"/>
      <c r="M604" s="186" t="n"/>
      <c r="N604" s="186" t="n"/>
      <c r="O604" s="186" t="n"/>
      <c r="P604" s="186" t="n"/>
      <c r="Q604" s="186" t="n"/>
    </row>
    <row r="605" ht="15.75" customHeight="1" s="127">
      <c r="A605" s="186" t="n"/>
      <c r="B605" s="186" t="n"/>
      <c r="C605" s="193" t="n"/>
      <c r="D605" s="193" t="n"/>
      <c r="E605" s="193" t="n"/>
      <c r="F605" s="186" t="n"/>
      <c r="G605" s="186" t="n"/>
      <c r="H605" s="186" t="n"/>
      <c r="I605" s="186" t="n"/>
      <c r="J605" s="186" t="n"/>
      <c r="K605" s="186" t="n"/>
      <c r="L605" s="186" t="n"/>
      <c r="M605" s="186" t="n"/>
      <c r="N605" s="186" t="n"/>
      <c r="O605" s="186" t="n"/>
      <c r="P605" s="186" t="n"/>
      <c r="Q605" s="186" t="n"/>
    </row>
    <row r="606" ht="15.75" customHeight="1" s="127">
      <c r="A606" s="186" t="n"/>
      <c r="B606" s="186" t="n"/>
      <c r="C606" s="193" t="n"/>
      <c r="D606" s="193" t="n"/>
      <c r="E606" s="193" t="n"/>
      <c r="F606" s="186" t="n"/>
      <c r="G606" s="186" t="n"/>
      <c r="H606" s="186" t="n"/>
      <c r="I606" s="186" t="n"/>
      <c r="J606" s="186" t="n"/>
      <c r="K606" s="186" t="n"/>
      <c r="L606" s="186" t="n"/>
      <c r="M606" s="186" t="n"/>
      <c r="N606" s="186" t="n"/>
      <c r="O606" s="186" t="n"/>
      <c r="P606" s="186" t="n"/>
      <c r="Q606" s="186" t="n"/>
    </row>
    <row r="607" ht="15.75" customHeight="1" s="127">
      <c r="A607" s="186" t="n"/>
      <c r="B607" s="186" t="n"/>
      <c r="C607" s="193" t="n"/>
      <c r="D607" s="193" t="n"/>
      <c r="E607" s="193" t="n"/>
      <c r="F607" s="186" t="n"/>
      <c r="G607" s="186" t="n"/>
      <c r="H607" s="186" t="n"/>
      <c r="I607" s="186" t="n"/>
      <c r="J607" s="186" t="n"/>
      <c r="K607" s="186" t="n"/>
      <c r="L607" s="186" t="n"/>
      <c r="M607" s="186" t="n"/>
      <c r="N607" s="186" t="n"/>
      <c r="O607" s="186" t="n"/>
      <c r="P607" s="186" t="n"/>
      <c r="Q607" s="186" t="n"/>
    </row>
    <row r="608" ht="15.75" customHeight="1" s="127">
      <c r="A608" s="186" t="n"/>
      <c r="B608" s="186" t="n"/>
      <c r="C608" s="193" t="n"/>
      <c r="D608" s="193" t="n"/>
      <c r="E608" s="193" t="n"/>
      <c r="F608" s="186" t="n"/>
      <c r="G608" s="186" t="n"/>
      <c r="H608" s="186" t="n"/>
      <c r="I608" s="186" t="n"/>
      <c r="J608" s="186" t="n"/>
      <c r="K608" s="186" t="n"/>
      <c r="L608" s="186" t="n"/>
      <c r="M608" s="186" t="n"/>
      <c r="N608" s="186" t="n"/>
      <c r="O608" s="186" t="n"/>
      <c r="P608" s="186" t="n"/>
      <c r="Q608" s="186" t="n"/>
    </row>
    <row r="609" ht="15.75" customHeight="1" s="127">
      <c r="A609" s="186" t="n"/>
      <c r="B609" s="186" t="n"/>
      <c r="C609" s="193" t="n"/>
      <c r="D609" s="193" t="n"/>
      <c r="E609" s="193" t="n"/>
      <c r="F609" s="186" t="n"/>
      <c r="G609" s="186" t="n"/>
      <c r="H609" s="186" t="n"/>
      <c r="I609" s="186" t="n"/>
      <c r="J609" s="186" t="n"/>
      <c r="K609" s="186" t="n"/>
      <c r="L609" s="186" t="n"/>
      <c r="M609" s="186" t="n"/>
      <c r="N609" s="186" t="n"/>
      <c r="O609" s="186" t="n"/>
      <c r="P609" s="186" t="n"/>
      <c r="Q609" s="186" t="n"/>
    </row>
    <row r="610" ht="15.75" customHeight="1" s="127">
      <c r="A610" s="186" t="n"/>
      <c r="B610" s="186" t="n"/>
      <c r="C610" s="193" t="n"/>
      <c r="D610" s="193" t="n"/>
      <c r="E610" s="193" t="n"/>
      <c r="F610" s="186" t="n"/>
      <c r="G610" s="186" t="n"/>
      <c r="H610" s="186" t="n"/>
      <c r="I610" s="186" t="n"/>
      <c r="J610" s="186" t="n"/>
      <c r="K610" s="186" t="n"/>
      <c r="L610" s="186" t="n"/>
      <c r="M610" s="186" t="n"/>
      <c r="N610" s="186" t="n"/>
      <c r="O610" s="186" t="n"/>
      <c r="P610" s="186" t="n"/>
      <c r="Q610" s="186" t="n"/>
    </row>
    <row r="611" ht="15.75" customHeight="1" s="127">
      <c r="A611" s="186" t="n"/>
      <c r="B611" s="186" t="n"/>
      <c r="C611" s="193" t="n"/>
      <c r="D611" s="193" t="n"/>
      <c r="E611" s="193" t="n"/>
      <c r="F611" s="186" t="n"/>
      <c r="G611" s="186" t="n"/>
      <c r="H611" s="186" t="n"/>
      <c r="I611" s="186" t="n"/>
      <c r="J611" s="186" t="n"/>
      <c r="K611" s="186" t="n"/>
      <c r="L611" s="186" t="n"/>
      <c r="M611" s="186" t="n"/>
      <c r="N611" s="186" t="n"/>
      <c r="O611" s="186" t="n"/>
      <c r="P611" s="186" t="n"/>
      <c r="Q611" s="186" t="n"/>
    </row>
    <row r="612" ht="15.75" customHeight="1" s="127">
      <c r="A612" s="186" t="n"/>
      <c r="B612" s="186" t="n"/>
      <c r="C612" s="193" t="n"/>
      <c r="D612" s="193" t="n"/>
      <c r="E612" s="193" t="n"/>
      <c r="F612" s="186" t="n"/>
      <c r="G612" s="186" t="n"/>
      <c r="H612" s="186" t="n"/>
      <c r="I612" s="186" t="n"/>
      <c r="J612" s="186" t="n"/>
      <c r="K612" s="186" t="n"/>
      <c r="L612" s="186" t="n"/>
      <c r="M612" s="186" t="n"/>
      <c r="N612" s="186" t="n"/>
      <c r="O612" s="186" t="n"/>
      <c r="P612" s="186" t="n"/>
      <c r="Q612" s="186" t="n"/>
    </row>
    <row r="613" ht="15.75" customHeight="1" s="127">
      <c r="A613" s="186" t="n"/>
      <c r="B613" s="186" t="n"/>
      <c r="C613" s="193" t="n"/>
      <c r="D613" s="193" t="n"/>
      <c r="E613" s="193" t="n"/>
      <c r="F613" s="186" t="n"/>
      <c r="G613" s="186" t="n"/>
      <c r="H613" s="186" t="n"/>
      <c r="I613" s="186" t="n"/>
      <c r="J613" s="186" t="n"/>
      <c r="K613" s="186" t="n"/>
      <c r="L613" s="186" t="n"/>
      <c r="M613" s="186" t="n"/>
      <c r="N613" s="186" t="n"/>
      <c r="O613" s="186" t="n"/>
      <c r="P613" s="186" t="n"/>
      <c r="Q613" s="186" t="n"/>
    </row>
    <row r="614" ht="15.75" customHeight="1" s="127">
      <c r="A614" s="186" t="n"/>
      <c r="B614" s="186" t="n"/>
      <c r="C614" s="193" t="n"/>
      <c r="D614" s="193" t="n"/>
      <c r="E614" s="193" t="n"/>
      <c r="F614" s="186" t="n"/>
      <c r="G614" s="186" t="n"/>
      <c r="H614" s="186" t="n"/>
      <c r="I614" s="186" t="n"/>
      <c r="J614" s="186" t="n"/>
      <c r="K614" s="186" t="n"/>
      <c r="L614" s="186" t="n"/>
      <c r="M614" s="186" t="n"/>
      <c r="N614" s="186" t="n"/>
      <c r="O614" s="186" t="n"/>
      <c r="P614" s="186" t="n"/>
      <c r="Q614" s="186" t="n"/>
    </row>
    <row r="615" ht="15.75" customHeight="1" s="127">
      <c r="A615" s="186" t="n"/>
      <c r="B615" s="186" t="n"/>
      <c r="C615" s="193" t="n"/>
      <c r="D615" s="193" t="n"/>
      <c r="E615" s="193" t="n"/>
      <c r="F615" s="186" t="n"/>
      <c r="G615" s="186" t="n"/>
      <c r="H615" s="186" t="n"/>
      <c r="I615" s="186" t="n"/>
      <c r="J615" s="186" t="n"/>
      <c r="K615" s="186" t="n"/>
      <c r="L615" s="186" t="n"/>
      <c r="M615" s="186" t="n"/>
      <c r="N615" s="186" t="n"/>
      <c r="O615" s="186" t="n"/>
      <c r="P615" s="186" t="n"/>
      <c r="Q615" s="186" t="n"/>
    </row>
    <row r="616" ht="15.75" customHeight="1" s="127">
      <c r="A616" s="186" t="n"/>
      <c r="B616" s="186" t="n"/>
      <c r="C616" s="193" t="n"/>
      <c r="D616" s="193" t="n"/>
      <c r="E616" s="193" t="n"/>
      <c r="F616" s="186" t="n"/>
      <c r="G616" s="186" t="n"/>
      <c r="H616" s="186" t="n"/>
      <c r="I616" s="186" t="n"/>
      <c r="J616" s="186" t="n"/>
      <c r="K616" s="186" t="n"/>
      <c r="L616" s="186" t="n"/>
      <c r="M616" s="186" t="n"/>
      <c r="N616" s="186" t="n"/>
      <c r="O616" s="186" t="n"/>
      <c r="P616" s="186" t="n"/>
      <c r="Q616" s="186" t="n"/>
    </row>
    <row r="617" ht="15.75" customHeight="1" s="127">
      <c r="A617" s="186" t="n"/>
      <c r="B617" s="186" t="n"/>
      <c r="C617" s="193" t="n"/>
      <c r="D617" s="193" t="n"/>
      <c r="E617" s="193" t="n"/>
      <c r="F617" s="186" t="n"/>
      <c r="G617" s="186" t="n"/>
      <c r="H617" s="186" t="n"/>
      <c r="I617" s="186" t="n"/>
      <c r="J617" s="186" t="n"/>
      <c r="K617" s="186" t="n"/>
      <c r="L617" s="186" t="n"/>
      <c r="M617" s="186" t="n"/>
      <c r="N617" s="186" t="n"/>
      <c r="O617" s="186" t="n"/>
      <c r="P617" s="186" t="n"/>
      <c r="Q617" s="186" t="n"/>
    </row>
    <row r="618" ht="15.75" customHeight="1" s="127">
      <c r="A618" s="186" t="n"/>
      <c r="B618" s="186" t="n"/>
      <c r="C618" s="193" t="n"/>
      <c r="D618" s="193" t="n"/>
      <c r="E618" s="193" t="n"/>
      <c r="F618" s="186" t="n"/>
      <c r="G618" s="186" t="n"/>
      <c r="H618" s="186" t="n"/>
      <c r="I618" s="186" t="n"/>
      <c r="J618" s="186" t="n"/>
      <c r="K618" s="186" t="n"/>
      <c r="L618" s="186" t="n"/>
      <c r="M618" s="186" t="n"/>
      <c r="N618" s="186" t="n"/>
      <c r="O618" s="186" t="n"/>
      <c r="P618" s="186" t="n"/>
      <c r="Q618" s="186" t="n"/>
    </row>
    <row r="619" ht="15.75" customHeight="1" s="127">
      <c r="A619" s="186" t="n"/>
      <c r="B619" s="186" t="n"/>
      <c r="C619" s="193" t="n"/>
      <c r="D619" s="193" t="n"/>
      <c r="E619" s="193" t="n"/>
      <c r="F619" s="186" t="n"/>
      <c r="G619" s="186" t="n"/>
      <c r="H619" s="186" t="n"/>
      <c r="I619" s="186" t="n"/>
      <c r="J619" s="186" t="n"/>
      <c r="K619" s="186" t="n"/>
      <c r="L619" s="186" t="n"/>
      <c r="M619" s="186" t="n"/>
      <c r="N619" s="186" t="n"/>
      <c r="O619" s="186" t="n"/>
      <c r="P619" s="186" t="n"/>
      <c r="Q619" s="186" t="n"/>
    </row>
    <row r="620" ht="15.75" customHeight="1" s="127">
      <c r="A620" s="186" t="n"/>
      <c r="B620" s="186" t="n"/>
      <c r="C620" s="193" t="n"/>
      <c r="D620" s="193" t="n"/>
      <c r="E620" s="193" t="n"/>
      <c r="F620" s="186" t="n"/>
      <c r="G620" s="186" t="n"/>
      <c r="H620" s="186" t="n"/>
      <c r="I620" s="186" t="n"/>
      <c r="J620" s="186" t="n"/>
      <c r="K620" s="186" t="n"/>
      <c r="L620" s="186" t="n"/>
      <c r="M620" s="186" t="n"/>
      <c r="N620" s="186" t="n"/>
      <c r="O620" s="186" t="n"/>
      <c r="P620" s="186" t="n"/>
      <c r="Q620" s="186" t="n"/>
    </row>
    <row r="621" ht="15.75" customHeight="1" s="127">
      <c r="A621" s="186" t="n"/>
      <c r="B621" s="186" t="n"/>
      <c r="C621" s="193" t="n"/>
      <c r="D621" s="193" t="n"/>
      <c r="E621" s="193" t="n"/>
      <c r="F621" s="186" t="n"/>
      <c r="G621" s="186" t="n"/>
      <c r="H621" s="186" t="n"/>
      <c r="I621" s="186" t="n"/>
      <c r="J621" s="186" t="n"/>
      <c r="K621" s="186" t="n"/>
      <c r="L621" s="186" t="n"/>
      <c r="M621" s="186" t="n"/>
      <c r="N621" s="186" t="n"/>
      <c r="O621" s="186" t="n"/>
      <c r="P621" s="186" t="n"/>
      <c r="Q621" s="186" t="n"/>
    </row>
    <row r="622" ht="15.75" customHeight="1" s="127">
      <c r="A622" s="186" t="n"/>
      <c r="B622" s="186" t="n"/>
      <c r="C622" s="193" t="n"/>
      <c r="D622" s="193" t="n"/>
      <c r="E622" s="193" t="n"/>
      <c r="F622" s="186" t="n"/>
      <c r="G622" s="186" t="n"/>
      <c r="H622" s="186" t="n"/>
      <c r="I622" s="186" t="n"/>
      <c r="J622" s="186" t="n"/>
      <c r="K622" s="186" t="n"/>
      <c r="L622" s="186" t="n"/>
      <c r="M622" s="186" t="n"/>
      <c r="N622" s="186" t="n"/>
      <c r="O622" s="186" t="n"/>
      <c r="P622" s="186" t="n"/>
      <c r="Q622" s="186" t="n"/>
    </row>
    <row r="623" ht="15.75" customHeight="1" s="127">
      <c r="A623" s="186" t="n"/>
      <c r="B623" s="186" t="n"/>
      <c r="C623" s="193" t="n"/>
      <c r="D623" s="193" t="n"/>
      <c r="E623" s="193" t="n"/>
      <c r="F623" s="186" t="n"/>
      <c r="G623" s="186" t="n"/>
      <c r="H623" s="186" t="n"/>
      <c r="I623" s="186" t="n"/>
      <c r="J623" s="186" t="n"/>
      <c r="K623" s="186" t="n"/>
      <c r="L623" s="186" t="n"/>
      <c r="M623" s="186" t="n"/>
      <c r="N623" s="186" t="n"/>
      <c r="O623" s="186" t="n"/>
      <c r="P623" s="186" t="n"/>
      <c r="Q623" s="186" t="n"/>
    </row>
    <row r="624" ht="15.75" customHeight="1" s="127">
      <c r="A624" s="186" t="n"/>
      <c r="B624" s="186" t="n"/>
      <c r="C624" s="193" t="n"/>
      <c r="D624" s="193" t="n"/>
      <c r="E624" s="193" t="n"/>
      <c r="F624" s="186" t="n"/>
      <c r="G624" s="186" t="n"/>
      <c r="H624" s="186" t="n"/>
      <c r="I624" s="186" t="n"/>
      <c r="J624" s="186" t="n"/>
      <c r="K624" s="186" t="n"/>
      <c r="L624" s="186" t="n"/>
      <c r="M624" s="186" t="n"/>
      <c r="N624" s="186" t="n"/>
      <c r="O624" s="186" t="n"/>
      <c r="P624" s="186" t="n"/>
      <c r="Q624" s="186" t="n"/>
    </row>
    <row r="625" ht="15.75" customHeight="1" s="127">
      <c r="A625" s="186" t="n"/>
      <c r="B625" s="186" t="n"/>
      <c r="C625" s="193" t="n"/>
      <c r="D625" s="193" t="n"/>
      <c r="E625" s="193" t="n"/>
      <c r="F625" s="186" t="n"/>
      <c r="G625" s="186" t="n"/>
      <c r="H625" s="186" t="n"/>
      <c r="I625" s="186" t="n"/>
      <c r="J625" s="186" t="n"/>
      <c r="K625" s="186" t="n"/>
      <c r="L625" s="186" t="n"/>
      <c r="M625" s="186" t="n"/>
      <c r="N625" s="186" t="n"/>
      <c r="O625" s="186" t="n"/>
      <c r="P625" s="186" t="n"/>
      <c r="Q625" s="186" t="n"/>
    </row>
    <row r="626" ht="15.75" customHeight="1" s="127">
      <c r="A626" s="186" t="n"/>
      <c r="B626" s="186" t="n"/>
      <c r="C626" s="193" t="n"/>
      <c r="D626" s="193" t="n"/>
      <c r="E626" s="193" t="n"/>
      <c r="F626" s="186" t="n"/>
      <c r="G626" s="186" t="n"/>
      <c r="H626" s="186" t="n"/>
      <c r="I626" s="186" t="n"/>
      <c r="J626" s="186" t="n"/>
      <c r="K626" s="186" t="n"/>
      <c r="L626" s="186" t="n"/>
      <c r="M626" s="186" t="n"/>
      <c r="N626" s="186" t="n"/>
      <c r="O626" s="186" t="n"/>
      <c r="P626" s="186" t="n"/>
      <c r="Q626" s="186" t="n"/>
    </row>
    <row r="627" ht="15.75" customHeight="1" s="127">
      <c r="A627" s="186" t="n"/>
      <c r="B627" s="186" t="n"/>
      <c r="C627" s="193" t="n"/>
      <c r="D627" s="193" t="n"/>
      <c r="E627" s="193" t="n"/>
      <c r="F627" s="186" t="n"/>
      <c r="G627" s="186" t="n"/>
      <c r="H627" s="186" t="n"/>
      <c r="I627" s="186" t="n"/>
      <c r="J627" s="186" t="n"/>
      <c r="K627" s="186" t="n"/>
      <c r="L627" s="186" t="n"/>
      <c r="M627" s="186" t="n"/>
      <c r="N627" s="186" t="n"/>
      <c r="O627" s="186" t="n"/>
      <c r="P627" s="186" t="n"/>
      <c r="Q627" s="186" t="n"/>
    </row>
    <row r="628" ht="15.75" customHeight="1" s="127">
      <c r="A628" s="186" t="n"/>
      <c r="B628" s="186" t="n"/>
      <c r="C628" s="193" t="n"/>
      <c r="D628" s="193" t="n"/>
      <c r="E628" s="193" t="n"/>
      <c r="F628" s="186" t="n"/>
      <c r="G628" s="186" t="n"/>
      <c r="H628" s="186" t="n"/>
      <c r="I628" s="186" t="n"/>
      <c r="J628" s="186" t="n"/>
      <c r="K628" s="186" t="n"/>
      <c r="L628" s="186" t="n"/>
      <c r="M628" s="186" t="n"/>
      <c r="N628" s="186" t="n"/>
      <c r="O628" s="186" t="n"/>
      <c r="P628" s="186" t="n"/>
      <c r="Q628" s="186" t="n"/>
    </row>
    <row r="629" ht="15.75" customHeight="1" s="127">
      <c r="A629" s="186" t="n"/>
      <c r="B629" s="186" t="n"/>
      <c r="C629" s="193" t="n"/>
      <c r="D629" s="193" t="n"/>
      <c r="E629" s="193" t="n"/>
      <c r="F629" s="186" t="n"/>
      <c r="G629" s="186" t="n"/>
      <c r="H629" s="186" t="n"/>
      <c r="I629" s="186" t="n"/>
      <c r="J629" s="186" t="n"/>
      <c r="K629" s="186" t="n"/>
      <c r="L629" s="186" t="n"/>
      <c r="M629" s="186" t="n"/>
      <c r="N629" s="186" t="n"/>
      <c r="O629" s="186" t="n"/>
      <c r="P629" s="186" t="n"/>
      <c r="Q629" s="186" t="n"/>
    </row>
    <row r="630" ht="15.75" customHeight="1" s="127">
      <c r="A630" s="186" t="n"/>
      <c r="B630" s="186" t="n"/>
      <c r="C630" s="193" t="n"/>
      <c r="D630" s="193" t="n"/>
      <c r="E630" s="193" t="n"/>
      <c r="F630" s="186" t="n"/>
      <c r="G630" s="186" t="n"/>
      <c r="H630" s="186" t="n"/>
      <c r="I630" s="186" t="n"/>
      <c r="J630" s="186" t="n"/>
      <c r="K630" s="186" t="n"/>
      <c r="L630" s="186" t="n"/>
      <c r="M630" s="186" t="n"/>
      <c r="N630" s="186" t="n"/>
      <c r="O630" s="186" t="n"/>
      <c r="P630" s="186" t="n"/>
      <c r="Q630" s="186" t="n"/>
    </row>
    <row r="631" ht="15.75" customHeight="1" s="127">
      <c r="A631" s="186" t="n"/>
      <c r="B631" s="186" t="n"/>
      <c r="C631" s="193" t="n"/>
      <c r="D631" s="193" t="n"/>
      <c r="E631" s="193" t="n"/>
      <c r="F631" s="186" t="n"/>
      <c r="G631" s="186" t="n"/>
      <c r="H631" s="186" t="n"/>
      <c r="I631" s="186" t="n"/>
      <c r="J631" s="186" t="n"/>
      <c r="K631" s="186" t="n"/>
      <c r="L631" s="186" t="n"/>
      <c r="M631" s="186" t="n"/>
      <c r="N631" s="186" t="n"/>
      <c r="O631" s="186" t="n"/>
      <c r="P631" s="186" t="n"/>
      <c r="Q631" s="186" t="n"/>
    </row>
    <row r="632" ht="15.75" customHeight="1" s="127">
      <c r="A632" s="186" t="n"/>
      <c r="B632" s="186" t="n"/>
      <c r="C632" s="193" t="n"/>
      <c r="D632" s="193" t="n"/>
      <c r="E632" s="193" t="n"/>
      <c r="F632" s="186" t="n"/>
      <c r="G632" s="186" t="n"/>
      <c r="H632" s="186" t="n"/>
      <c r="I632" s="186" t="n"/>
      <c r="J632" s="186" t="n"/>
      <c r="K632" s="186" t="n"/>
      <c r="L632" s="186" t="n"/>
      <c r="M632" s="186" t="n"/>
      <c r="N632" s="186" t="n"/>
      <c r="O632" s="186" t="n"/>
      <c r="P632" s="186" t="n"/>
      <c r="Q632" s="186" t="n"/>
    </row>
    <row r="633" ht="15.75" customHeight="1" s="127">
      <c r="A633" s="186" t="n"/>
      <c r="B633" s="186" t="n"/>
      <c r="C633" s="193" t="n"/>
      <c r="D633" s="193" t="n"/>
      <c r="E633" s="193" t="n"/>
      <c r="F633" s="186" t="n"/>
      <c r="G633" s="186" t="n"/>
      <c r="H633" s="186" t="n"/>
      <c r="I633" s="186" t="n"/>
      <c r="J633" s="186" t="n"/>
      <c r="K633" s="186" t="n"/>
      <c r="L633" s="186" t="n"/>
      <c r="M633" s="186" t="n"/>
      <c r="N633" s="186" t="n"/>
      <c r="O633" s="186" t="n"/>
      <c r="P633" s="186" t="n"/>
      <c r="Q633" s="186" t="n"/>
    </row>
    <row r="634" ht="15.75" customHeight="1" s="127">
      <c r="A634" s="186" t="n"/>
      <c r="B634" s="186" t="n"/>
      <c r="C634" s="193" t="n"/>
      <c r="D634" s="193" t="n"/>
      <c r="E634" s="193" t="n"/>
      <c r="F634" s="186" t="n"/>
      <c r="G634" s="186" t="n"/>
      <c r="H634" s="186" t="n"/>
      <c r="I634" s="186" t="n"/>
      <c r="J634" s="186" t="n"/>
      <c r="K634" s="186" t="n"/>
      <c r="L634" s="186" t="n"/>
      <c r="M634" s="186" t="n"/>
      <c r="N634" s="186" t="n"/>
      <c r="O634" s="186" t="n"/>
      <c r="P634" s="186" t="n"/>
      <c r="Q634" s="186" t="n"/>
    </row>
    <row r="635" ht="15.75" customHeight="1" s="127">
      <c r="A635" s="186" t="n"/>
      <c r="B635" s="186" t="n"/>
      <c r="C635" s="193" t="n"/>
      <c r="D635" s="193" t="n"/>
      <c r="E635" s="193" t="n"/>
      <c r="F635" s="186" t="n"/>
      <c r="G635" s="186" t="n"/>
      <c r="H635" s="186" t="n"/>
      <c r="I635" s="186" t="n"/>
      <c r="J635" s="186" t="n"/>
      <c r="K635" s="186" t="n"/>
      <c r="L635" s="186" t="n"/>
      <c r="M635" s="186" t="n"/>
      <c r="N635" s="186" t="n"/>
      <c r="O635" s="186" t="n"/>
      <c r="P635" s="186" t="n"/>
      <c r="Q635" s="186" t="n"/>
    </row>
    <row r="636" ht="15.75" customHeight="1" s="127">
      <c r="A636" s="186" t="n"/>
      <c r="B636" s="186" t="n"/>
      <c r="C636" s="193" t="n"/>
      <c r="D636" s="193" t="n"/>
      <c r="E636" s="193" t="n"/>
      <c r="F636" s="186" t="n"/>
      <c r="G636" s="186" t="n"/>
      <c r="H636" s="186" t="n"/>
      <c r="I636" s="186" t="n"/>
      <c r="J636" s="186" t="n"/>
      <c r="K636" s="186" t="n"/>
      <c r="L636" s="186" t="n"/>
      <c r="M636" s="186" t="n"/>
      <c r="N636" s="186" t="n"/>
      <c r="O636" s="186" t="n"/>
      <c r="P636" s="186" t="n"/>
      <c r="Q636" s="186" t="n"/>
    </row>
    <row r="637" ht="15.75" customHeight="1" s="127">
      <c r="A637" s="186" t="n"/>
      <c r="B637" s="186" t="n"/>
      <c r="C637" s="193" t="n"/>
      <c r="D637" s="193" t="n"/>
      <c r="E637" s="193" t="n"/>
      <c r="F637" s="186" t="n"/>
      <c r="G637" s="186" t="n"/>
      <c r="H637" s="186" t="n"/>
      <c r="I637" s="186" t="n"/>
      <c r="J637" s="186" t="n"/>
      <c r="K637" s="186" t="n"/>
      <c r="L637" s="186" t="n"/>
      <c r="M637" s="186" t="n"/>
      <c r="N637" s="186" t="n"/>
      <c r="O637" s="186" t="n"/>
      <c r="P637" s="186" t="n"/>
      <c r="Q637" s="186" t="n"/>
    </row>
    <row r="638" ht="15.75" customHeight="1" s="127">
      <c r="A638" s="186" t="n"/>
      <c r="B638" s="186" t="n"/>
      <c r="C638" s="193" t="n"/>
      <c r="D638" s="193" t="n"/>
      <c r="E638" s="193" t="n"/>
      <c r="F638" s="186" t="n"/>
      <c r="G638" s="186" t="n"/>
      <c r="H638" s="186" t="n"/>
      <c r="I638" s="186" t="n"/>
      <c r="J638" s="186" t="n"/>
      <c r="K638" s="186" t="n"/>
      <c r="L638" s="186" t="n"/>
      <c r="M638" s="186" t="n"/>
      <c r="N638" s="186" t="n"/>
      <c r="O638" s="186" t="n"/>
      <c r="P638" s="186" t="n"/>
      <c r="Q638" s="186" t="n"/>
    </row>
    <row r="639" ht="15.75" customHeight="1" s="127">
      <c r="A639" s="186" t="n"/>
      <c r="B639" s="186" t="n"/>
      <c r="C639" s="193" t="n"/>
      <c r="D639" s="193" t="n"/>
      <c r="E639" s="193" t="n"/>
      <c r="F639" s="186" t="n"/>
      <c r="G639" s="186" t="n"/>
      <c r="H639" s="186" t="n"/>
      <c r="I639" s="186" t="n"/>
      <c r="J639" s="186" t="n"/>
      <c r="K639" s="186" t="n"/>
      <c r="L639" s="186" t="n"/>
      <c r="M639" s="186" t="n"/>
      <c r="N639" s="186" t="n"/>
      <c r="O639" s="186" t="n"/>
      <c r="P639" s="186" t="n"/>
      <c r="Q639" s="186" t="n"/>
    </row>
    <row r="640" ht="15.75" customHeight="1" s="127">
      <c r="A640" s="186" t="n"/>
      <c r="B640" s="186" t="n"/>
      <c r="C640" s="193" t="n"/>
      <c r="D640" s="193" t="n"/>
      <c r="E640" s="193" t="n"/>
      <c r="F640" s="186" t="n"/>
      <c r="G640" s="186" t="n"/>
      <c r="H640" s="186" t="n"/>
      <c r="I640" s="186" t="n"/>
      <c r="J640" s="186" t="n"/>
      <c r="K640" s="186" t="n"/>
      <c r="L640" s="186" t="n"/>
      <c r="M640" s="186" t="n"/>
      <c r="N640" s="186" t="n"/>
      <c r="O640" s="186" t="n"/>
      <c r="P640" s="186" t="n"/>
      <c r="Q640" s="186" t="n"/>
    </row>
    <row r="641" ht="15.75" customHeight="1" s="127">
      <c r="A641" s="186" t="n"/>
      <c r="B641" s="186" t="n"/>
      <c r="C641" s="193" t="n"/>
      <c r="D641" s="193" t="n"/>
      <c r="E641" s="193" t="n"/>
      <c r="F641" s="186" t="n"/>
      <c r="G641" s="186" t="n"/>
      <c r="H641" s="186" t="n"/>
      <c r="I641" s="186" t="n"/>
      <c r="J641" s="186" t="n"/>
      <c r="K641" s="186" t="n"/>
      <c r="L641" s="186" t="n"/>
      <c r="M641" s="186" t="n"/>
      <c r="N641" s="186" t="n"/>
      <c r="O641" s="186" t="n"/>
      <c r="P641" s="186" t="n"/>
      <c r="Q641" s="186" t="n"/>
    </row>
    <row r="642" ht="15.75" customHeight="1" s="127">
      <c r="A642" s="186" t="n"/>
      <c r="B642" s="186" t="n"/>
      <c r="C642" s="193" t="n"/>
      <c r="D642" s="193" t="n"/>
      <c r="E642" s="193" t="n"/>
      <c r="F642" s="186" t="n"/>
      <c r="G642" s="186" t="n"/>
      <c r="H642" s="186" t="n"/>
      <c r="I642" s="186" t="n"/>
      <c r="J642" s="186" t="n"/>
      <c r="K642" s="186" t="n"/>
      <c r="L642" s="186" t="n"/>
      <c r="M642" s="186" t="n"/>
      <c r="N642" s="186" t="n"/>
      <c r="O642" s="186" t="n"/>
      <c r="P642" s="186" t="n"/>
      <c r="Q642" s="186" t="n"/>
    </row>
    <row r="643" ht="15.75" customHeight="1" s="127">
      <c r="A643" s="186" t="n"/>
      <c r="B643" s="186" t="n"/>
      <c r="C643" s="193" t="n"/>
      <c r="D643" s="193" t="n"/>
      <c r="E643" s="193" t="n"/>
      <c r="F643" s="186" t="n"/>
      <c r="G643" s="186" t="n"/>
      <c r="H643" s="186" t="n"/>
      <c r="I643" s="186" t="n"/>
      <c r="J643" s="186" t="n"/>
      <c r="K643" s="186" t="n"/>
      <c r="L643" s="186" t="n"/>
      <c r="M643" s="186" t="n"/>
      <c r="N643" s="186" t="n"/>
      <c r="O643" s="186" t="n"/>
      <c r="P643" s="186" t="n"/>
      <c r="Q643" s="186" t="n"/>
    </row>
    <row r="644" ht="15.75" customHeight="1" s="127">
      <c r="A644" s="186" t="n"/>
      <c r="B644" s="186" t="n"/>
      <c r="C644" s="193" t="n"/>
      <c r="D644" s="193" t="n"/>
      <c r="E644" s="193" t="n"/>
      <c r="F644" s="186" t="n"/>
      <c r="G644" s="186" t="n"/>
      <c r="H644" s="186" t="n"/>
      <c r="I644" s="186" t="n"/>
      <c r="J644" s="186" t="n"/>
      <c r="K644" s="186" t="n"/>
      <c r="L644" s="186" t="n"/>
      <c r="M644" s="186" t="n"/>
      <c r="N644" s="186" t="n"/>
      <c r="O644" s="186" t="n"/>
      <c r="P644" s="186" t="n"/>
      <c r="Q644" s="186" t="n"/>
    </row>
    <row r="645" ht="15.75" customHeight="1" s="127">
      <c r="A645" s="186" t="n"/>
      <c r="B645" s="186" t="n"/>
      <c r="C645" s="193" t="n"/>
      <c r="D645" s="193" t="n"/>
      <c r="E645" s="193" t="n"/>
      <c r="F645" s="186" t="n"/>
      <c r="G645" s="186" t="n"/>
      <c r="H645" s="186" t="n"/>
      <c r="I645" s="186" t="n"/>
      <c r="J645" s="186" t="n"/>
      <c r="K645" s="186" t="n"/>
      <c r="L645" s="186" t="n"/>
      <c r="M645" s="186" t="n"/>
      <c r="N645" s="186" t="n"/>
      <c r="O645" s="186" t="n"/>
      <c r="P645" s="186" t="n"/>
      <c r="Q645" s="186" t="n"/>
    </row>
    <row r="646" ht="15.75" customHeight="1" s="127">
      <c r="A646" s="186" t="n"/>
      <c r="B646" s="186" t="n"/>
      <c r="C646" s="193" t="n"/>
      <c r="D646" s="193" t="n"/>
      <c r="E646" s="193" t="n"/>
      <c r="F646" s="186" t="n"/>
      <c r="G646" s="186" t="n"/>
      <c r="H646" s="186" t="n"/>
      <c r="I646" s="186" t="n"/>
      <c r="J646" s="186" t="n"/>
      <c r="K646" s="186" t="n"/>
      <c r="L646" s="186" t="n"/>
      <c r="M646" s="186" t="n"/>
      <c r="N646" s="186" t="n"/>
      <c r="O646" s="186" t="n"/>
      <c r="P646" s="186" t="n"/>
      <c r="Q646" s="186" t="n"/>
    </row>
    <row r="647" ht="15.75" customHeight="1" s="127">
      <c r="A647" s="186" t="n"/>
      <c r="B647" s="186" t="n"/>
      <c r="C647" s="193" t="n"/>
      <c r="D647" s="193" t="n"/>
      <c r="E647" s="193" t="n"/>
      <c r="F647" s="186" t="n"/>
      <c r="G647" s="186" t="n"/>
      <c r="H647" s="186" t="n"/>
      <c r="I647" s="186" t="n"/>
      <c r="J647" s="186" t="n"/>
      <c r="K647" s="186" t="n"/>
      <c r="L647" s="186" t="n"/>
      <c r="M647" s="186" t="n"/>
      <c r="N647" s="186" t="n"/>
      <c r="O647" s="186" t="n"/>
      <c r="P647" s="186" t="n"/>
      <c r="Q647" s="186" t="n"/>
    </row>
    <row r="648" ht="15.75" customHeight="1" s="127">
      <c r="A648" s="186" t="n"/>
      <c r="B648" s="186" t="n"/>
      <c r="C648" s="193" t="n"/>
      <c r="D648" s="193" t="n"/>
      <c r="E648" s="193" t="n"/>
      <c r="F648" s="186" t="n"/>
      <c r="G648" s="186" t="n"/>
      <c r="H648" s="186" t="n"/>
      <c r="I648" s="186" t="n"/>
      <c r="J648" s="186" t="n"/>
      <c r="K648" s="186" t="n"/>
      <c r="L648" s="186" t="n"/>
      <c r="M648" s="186" t="n"/>
      <c r="N648" s="186" t="n"/>
      <c r="O648" s="186" t="n"/>
      <c r="P648" s="186" t="n"/>
      <c r="Q648" s="186" t="n"/>
    </row>
    <row r="649" ht="15.75" customHeight="1" s="127">
      <c r="A649" s="186" t="n"/>
      <c r="B649" s="186" t="n"/>
      <c r="C649" s="193" t="n"/>
      <c r="D649" s="193" t="n"/>
      <c r="E649" s="193" t="n"/>
      <c r="F649" s="186" t="n"/>
      <c r="G649" s="186" t="n"/>
      <c r="H649" s="186" t="n"/>
      <c r="I649" s="186" t="n"/>
      <c r="J649" s="186" t="n"/>
      <c r="K649" s="186" t="n"/>
      <c r="L649" s="186" t="n"/>
      <c r="M649" s="186" t="n"/>
      <c r="N649" s="186" t="n"/>
      <c r="O649" s="186" t="n"/>
      <c r="P649" s="186" t="n"/>
      <c r="Q649" s="186" t="n"/>
    </row>
    <row r="650" ht="15.75" customHeight="1" s="127">
      <c r="A650" s="186" t="n"/>
      <c r="B650" s="186" t="n"/>
      <c r="C650" s="193" t="n"/>
      <c r="D650" s="193" t="n"/>
      <c r="E650" s="193" t="n"/>
      <c r="F650" s="186" t="n"/>
      <c r="G650" s="186" t="n"/>
      <c r="H650" s="186" t="n"/>
      <c r="I650" s="186" t="n"/>
      <c r="J650" s="186" t="n"/>
      <c r="K650" s="186" t="n"/>
      <c r="L650" s="186" t="n"/>
      <c r="M650" s="186" t="n"/>
      <c r="N650" s="186" t="n"/>
      <c r="O650" s="186" t="n"/>
      <c r="P650" s="186" t="n"/>
      <c r="Q650" s="186" t="n"/>
    </row>
    <row r="651" ht="15.75" customHeight="1" s="127">
      <c r="A651" s="186" t="n"/>
      <c r="B651" s="186" t="n"/>
      <c r="C651" s="193" t="n"/>
      <c r="D651" s="193" t="n"/>
      <c r="E651" s="193" t="n"/>
      <c r="F651" s="186" t="n"/>
      <c r="G651" s="186" t="n"/>
      <c r="H651" s="186" t="n"/>
      <c r="I651" s="186" t="n"/>
      <c r="J651" s="186" t="n"/>
      <c r="K651" s="186" t="n"/>
      <c r="L651" s="186" t="n"/>
      <c r="M651" s="186" t="n"/>
      <c r="N651" s="186" t="n"/>
      <c r="O651" s="186" t="n"/>
      <c r="P651" s="186" t="n"/>
      <c r="Q651" s="186" t="n"/>
    </row>
    <row r="652" ht="15.75" customHeight="1" s="127">
      <c r="A652" s="186" t="n"/>
      <c r="B652" s="186" t="n"/>
      <c r="C652" s="193" t="n"/>
      <c r="D652" s="193" t="n"/>
      <c r="E652" s="193" t="n"/>
      <c r="F652" s="186" t="n"/>
      <c r="G652" s="186" t="n"/>
      <c r="H652" s="186" t="n"/>
      <c r="I652" s="186" t="n"/>
      <c r="J652" s="186" t="n"/>
      <c r="K652" s="186" t="n"/>
      <c r="L652" s="186" t="n"/>
      <c r="M652" s="186" t="n"/>
      <c r="N652" s="186" t="n"/>
      <c r="O652" s="186" t="n"/>
      <c r="P652" s="186" t="n"/>
      <c r="Q652" s="186" t="n"/>
    </row>
    <row r="653" ht="15.75" customHeight="1" s="127">
      <c r="A653" s="186" t="n"/>
      <c r="B653" s="186" t="n"/>
      <c r="C653" s="193" t="n"/>
      <c r="D653" s="193" t="n"/>
      <c r="E653" s="193" t="n"/>
      <c r="F653" s="186" t="n"/>
      <c r="G653" s="186" t="n"/>
      <c r="H653" s="186" t="n"/>
      <c r="I653" s="186" t="n"/>
      <c r="J653" s="186" t="n"/>
      <c r="K653" s="186" t="n"/>
      <c r="L653" s="186" t="n"/>
      <c r="M653" s="186" t="n"/>
      <c r="N653" s="186" t="n"/>
      <c r="O653" s="186" t="n"/>
      <c r="P653" s="186" t="n"/>
      <c r="Q653" s="186" t="n"/>
    </row>
    <row r="654" ht="15.75" customHeight="1" s="127">
      <c r="A654" s="186" t="n"/>
      <c r="B654" s="186" t="n"/>
      <c r="C654" s="193" t="n"/>
      <c r="D654" s="193" t="n"/>
      <c r="E654" s="193" t="n"/>
      <c r="F654" s="186" t="n"/>
      <c r="G654" s="186" t="n"/>
      <c r="H654" s="186" t="n"/>
      <c r="I654" s="186" t="n"/>
      <c r="J654" s="186" t="n"/>
      <c r="K654" s="186" t="n"/>
      <c r="L654" s="186" t="n"/>
      <c r="M654" s="186" t="n"/>
      <c r="N654" s="186" t="n"/>
      <c r="O654" s="186" t="n"/>
      <c r="P654" s="186" t="n"/>
      <c r="Q654" s="186" t="n"/>
    </row>
    <row r="655" ht="15.75" customHeight="1" s="127">
      <c r="A655" s="186" t="n"/>
      <c r="B655" s="186" t="n"/>
      <c r="C655" s="193" t="n"/>
      <c r="D655" s="193" t="n"/>
      <c r="E655" s="193" t="n"/>
      <c r="F655" s="186" t="n"/>
      <c r="G655" s="186" t="n"/>
      <c r="H655" s="186" t="n"/>
      <c r="I655" s="186" t="n"/>
      <c r="J655" s="186" t="n"/>
      <c r="K655" s="186" t="n"/>
      <c r="L655" s="186" t="n"/>
      <c r="M655" s="186" t="n"/>
      <c r="N655" s="186" t="n"/>
      <c r="O655" s="186" t="n"/>
      <c r="P655" s="186" t="n"/>
      <c r="Q655" s="186" t="n"/>
    </row>
    <row r="656" ht="15.75" customHeight="1" s="127">
      <c r="A656" s="186" t="n"/>
      <c r="B656" s="186" t="n"/>
      <c r="C656" s="193" t="n"/>
      <c r="D656" s="193" t="n"/>
      <c r="E656" s="193" t="n"/>
      <c r="F656" s="186" t="n"/>
      <c r="G656" s="186" t="n"/>
      <c r="H656" s="186" t="n"/>
      <c r="I656" s="186" t="n"/>
      <c r="J656" s="186" t="n"/>
      <c r="K656" s="186" t="n"/>
      <c r="L656" s="186" t="n"/>
      <c r="M656" s="186" t="n"/>
      <c r="N656" s="186" t="n"/>
      <c r="O656" s="186" t="n"/>
      <c r="P656" s="186" t="n"/>
      <c r="Q656" s="186" t="n"/>
    </row>
    <row r="657" ht="15.75" customHeight="1" s="127">
      <c r="A657" s="186" t="n"/>
      <c r="B657" s="186" t="n"/>
      <c r="C657" s="193" t="n"/>
      <c r="D657" s="193" t="n"/>
      <c r="E657" s="193" t="n"/>
      <c r="F657" s="186" t="n"/>
      <c r="G657" s="186" t="n"/>
      <c r="H657" s="186" t="n"/>
      <c r="I657" s="186" t="n"/>
      <c r="J657" s="186" t="n"/>
      <c r="K657" s="186" t="n"/>
      <c r="L657" s="186" t="n"/>
      <c r="M657" s="186" t="n"/>
      <c r="N657" s="186" t="n"/>
      <c r="O657" s="186" t="n"/>
      <c r="P657" s="186" t="n"/>
      <c r="Q657" s="186" t="n"/>
    </row>
    <row r="658" ht="15.75" customHeight="1" s="127">
      <c r="A658" s="186" t="n"/>
      <c r="B658" s="186" t="n"/>
      <c r="C658" s="193" t="n"/>
      <c r="D658" s="193" t="n"/>
      <c r="E658" s="193" t="n"/>
      <c r="F658" s="186" t="n"/>
      <c r="G658" s="186" t="n"/>
      <c r="H658" s="186" t="n"/>
      <c r="I658" s="186" t="n"/>
      <c r="J658" s="186" t="n"/>
      <c r="K658" s="186" t="n"/>
      <c r="L658" s="186" t="n"/>
      <c r="M658" s="186" t="n"/>
      <c r="N658" s="186" t="n"/>
      <c r="O658" s="186" t="n"/>
      <c r="P658" s="186" t="n"/>
      <c r="Q658" s="186" t="n"/>
    </row>
    <row r="659" ht="15.75" customHeight="1" s="127">
      <c r="A659" s="186" t="n"/>
      <c r="B659" s="186" t="n"/>
      <c r="C659" s="193" t="n"/>
      <c r="D659" s="193" t="n"/>
      <c r="E659" s="193" t="n"/>
      <c r="F659" s="186" t="n"/>
      <c r="G659" s="186" t="n"/>
      <c r="H659" s="186" t="n"/>
      <c r="I659" s="186" t="n"/>
      <c r="J659" s="186" t="n"/>
      <c r="K659" s="186" t="n"/>
      <c r="L659" s="186" t="n"/>
      <c r="M659" s="186" t="n"/>
      <c r="N659" s="186" t="n"/>
      <c r="O659" s="186" t="n"/>
      <c r="P659" s="186" t="n"/>
      <c r="Q659" s="186" t="n"/>
    </row>
    <row r="660" ht="15.75" customHeight="1" s="127">
      <c r="A660" s="186" t="n"/>
      <c r="B660" s="186" t="n"/>
      <c r="C660" s="193" t="n"/>
      <c r="D660" s="193" t="n"/>
      <c r="E660" s="193" t="n"/>
      <c r="F660" s="186" t="n"/>
      <c r="G660" s="186" t="n"/>
      <c r="H660" s="186" t="n"/>
      <c r="I660" s="186" t="n"/>
      <c r="J660" s="186" t="n"/>
      <c r="K660" s="186" t="n"/>
      <c r="L660" s="186" t="n"/>
      <c r="M660" s="186" t="n"/>
      <c r="N660" s="186" t="n"/>
      <c r="O660" s="186" t="n"/>
      <c r="P660" s="186" t="n"/>
      <c r="Q660" s="186" t="n"/>
    </row>
    <row r="661" ht="15.75" customHeight="1" s="127">
      <c r="A661" s="186" t="n"/>
      <c r="B661" s="186" t="n"/>
      <c r="C661" s="193" t="n"/>
      <c r="D661" s="193" t="n"/>
      <c r="E661" s="193" t="n"/>
      <c r="F661" s="186" t="n"/>
      <c r="G661" s="186" t="n"/>
      <c r="H661" s="186" t="n"/>
      <c r="I661" s="186" t="n"/>
      <c r="J661" s="186" t="n"/>
      <c r="K661" s="186" t="n"/>
      <c r="L661" s="186" t="n"/>
      <c r="M661" s="186" t="n"/>
      <c r="N661" s="186" t="n"/>
      <c r="O661" s="186" t="n"/>
      <c r="P661" s="186" t="n"/>
      <c r="Q661" s="186" t="n"/>
    </row>
    <row r="662" ht="15.75" customHeight="1" s="127">
      <c r="A662" s="186" t="n"/>
      <c r="B662" s="186" t="n"/>
      <c r="C662" s="193" t="n"/>
      <c r="D662" s="193" t="n"/>
      <c r="E662" s="193" t="n"/>
      <c r="F662" s="186" t="n"/>
      <c r="G662" s="186" t="n"/>
      <c r="H662" s="186" t="n"/>
      <c r="I662" s="186" t="n"/>
      <c r="J662" s="186" t="n"/>
      <c r="K662" s="186" t="n"/>
      <c r="L662" s="186" t="n"/>
      <c r="M662" s="186" t="n"/>
      <c r="N662" s="186" t="n"/>
      <c r="O662" s="186" t="n"/>
      <c r="P662" s="186" t="n"/>
      <c r="Q662" s="186" t="n"/>
    </row>
    <row r="663" ht="15.75" customHeight="1" s="127">
      <c r="A663" s="186" t="n"/>
      <c r="B663" s="186" t="n"/>
      <c r="C663" s="193" t="n"/>
      <c r="D663" s="193" t="n"/>
      <c r="E663" s="193" t="n"/>
      <c r="F663" s="186" t="n"/>
      <c r="G663" s="186" t="n"/>
      <c r="H663" s="186" t="n"/>
      <c r="I663" s="186" t="n"/>
      <c r="J663" s="186" t="n"/>
      <c r="K663" s="186" t="n"/>
      <c r="L663" s="186" t="n"/>
      <c r="M663" s="186" t="n"/>
      <c r="N663" s="186" t="n"/>
      <c r="O663" s="186" t="n"/>
      <c r="P663" s="186" t="n"/>
      <c r="Q663" s="186" t="n"/>
    </row>
    <row r="664" ht="15.75" customHeight="1" s="127">
      <c r="A664" s="186" t="n"/>
      <c r="B664" s="186" t="n"/>
      <c r="C664" s="193" t="n"/>
      <c r="D664" s="193" t="n"/>
      <c r="E664" s="193" t="n"/>
      <c r="F664" s="186" t="n"/>
      <c r="G664" s="186" t="n"/>
      <c r="H664" s="186" t="n"/>
      <c r="I664" s="186" t="n"/>
      <c r="J664" s="186" t="n"/>
      <c r="K664" s="186" t="n"/>
      <c r="L664" s="186" t="n"/>
      <c r="M664" s="186" t="n"/>
      <c r="N664" s="186" t="n"/>
      <c r="O664" s="186" t="n"/>
      <c r="P664" s="186" t="n"/>
      <c r="Q664" s="186" t="n"/>
    </row>
    <row r="665" ht="15.75" customHeight="1" s="127">
      <c r="A665" s="186" t="n"/>
      <c r="B665" s="186" t="n"/>
      <c r="C665" s="193" t="n"/>
      <c r="D665" s="193" t="n"/>
      <c r="E665" s="193" t="n"/>
      <c r="F665" s="186" t="n"/>
      <c r="G665" s="186" t="n"/>
      <c r="H665" s="186" t="n"/>
      <c r="I665" s="186" t="n"/>
      <c r="J665" s="186" t="n"/>
      <c r="K665" s="186" t="n"/>
      <c r="L665" s="186" t="n"/>
      <c r="M665" s="186" t="n"/>
      <c r="N665" s="186" t="n"/>
      <c r="O665" s="186" t="n"/>
      <c r="P665" s="186" t="n"/>
      <c r="Q665" s="186" t="n"/>
    </row>
    <row r="666" ht="15.75" customHeight="1" s="127">
      <c r="A666" s="186" t="n"/>
      <c r="B666" s="186" t="n"/>
      <c r="C666" s="193" t="n"/>
      <c r="D666" s="193" t="n"/>
      <c r="E666" s="193" t="n"/>
      <c r="F666" s="186" t="n"/>
      <c r="G666" s="186" t="n"/>
      <c r="H666" s="186" t="n"/>
      <c r="I666" s="186" t="n"/>
      <c r="J666" s="186" t="n"/>
      <c r="K666" s="186" t="n"/>
      <c r="L666" s="186" t="n"/>
      <c r="M666" s="186" t="n"/>
      <c r="N666" s="186" t="n"/>
      <c r="O666" s="186" t="n"/>
      <c r="P666" s="186" t="n"/>
      <c r="Q666" s="186" t="n"/>
    </row>
    <row r="667" ht="15.75" customHeight="1" s="127">
      <c r="A667" s="186" t="n"/>
      <c r="B667" s="186" t="n"/>
      <c r="C667" s="193" t="n"/>
      <c r="D667" s="193" t="n"/>
      <c r="E667" s="193" t="n"/>
      <c r="F667" s="186" t="n"/>
      <c r="G667" s="186" t="n"/>
      <c r="H667" s="186" t="n"/>
      <c r="I667" s="186" t="n"/>
      <c r="J667" s="186" t="n"/>
      <c r="K667" s="186" t="n"/>
      <c r="L667" s="186" t="n"/>
      <c r="M667" s="186" t="n"/>
      <c r="N667" s="186" t="n"/>
      <c r="O667" s="186" t="n"/>
      <c r="P667" s="186" t="n"/>
      <c r="Q667" s="186" t="n"/>
    </row>
    <row r="668" ht="15.75" customHeight="1" s="127">
      <c r="A668" s="186" t="n"/>
      <c r="B668" s="186" t="n"/>
      <c r="C668" s="193" t="n"/>
      <c r="D668" s="193" t="n"/>
      <c r="E668" s="193" t="n"/>
      <c r="F668" s="186" t="n"/>
      <c r="G668" s="186" t="n"/>
      <c r="H668" s="186" t="n"/>
      <c r="I668" s="186" t="n"/>
      <c r="J668" s="186" t="n"/>
      <c r="K668" s="186" t="n"/>
      <c r="L668" s="186" t="n"/>
      <c r="M668" s="186" t="n"/>
      <c r="N668" s="186" t="n"/>
      <c r="O668" s="186" t="n"/>
      <c r="P668" s="186" t="n"/>
      <c r="Q668" s="186" t="n"/>
    </row>
    <row r="669" ht="15.75" customHeight="1" s="127">
      <c r="A669" s="186" t="n"/>
      <c r="B669" s="186" t="n"/>
      <c r="C669" s="193" t="n"/>
      <c r="D669" s="193" t="n"/>
      <c r="E669" s="193" t="n"/>
      <c r="F669" s="186" t="n"/>
      <c r="G669" s="186" t="n"/>
      <c r="H669" s="186" t="n"/>
      <c r="I669" s="186" t="n"/>
      <c r="J669" s="186" t="n"/>
      <c r="K669" s="186" t="n"/>
      <c r="L669" s="186" t="n"/>
      <c r="M669" s="186" t="n"/>
      <c r="N669" s="186" t="n"/>
      <c r="O669" s="186" t="n"/>
      <c r="P669" s="186" t="n"/>
      <c r="Q669" s="186" t="n"/>
    </row>
    <row r="670" ht="15.75" customHeight="1" s="127">
      <c r="A670" s="186" t="n"/>
      <c r="B670" s="186" t="n"/>
      <c r="C670" s="193" t="n"/>
      <c r="D670" s="193" t="n"/>
      <c r="E670" s="193" t="n"/>
      <c r="F670" s="186" t="n"/>
      <c r="G670" s="186" t="n"/>
      <c r="H670" s="186" t="n"/>
      <c r="I670" s="186" t="n"/>
      <c r="J670" s="186" t="n"/>
      <c r="K670" s="186" t="n"/>
      <c r="L670" s="186" t="n"/>
      <c r="M670" s="186" t="n"/>
      <c r="N670" s="186" t="n"/>
      <c r="O670" s="186" t="n"/>
      <c r="P670" s="186" t="n"/>
      <c r="Q670" s="186" t="n"/>
    </row>
    <row r="671" ht="15.75" customHeight="1" s="127">
      <c r="A671" s="186" t="n"/>
      <c r="B671" s="186" t="n"/>
      <c r="C671" s="193" t="n"/>
      <c r="D671" s="193" t="n"/>
      <c r="E671" s="193" t="n"/>
      <c r="F671" s="186" t="n"/>
      <c r="G671" s="186" t="n"/>
      <c r="H671" s="186" t="n"/>
      <c r="I671" s="186" t="n"/>
      <c r="J671" s="186" t="n"/>
      <c r="K671" s="186" t="n"/>
      <c r="L671" s="186" t="n"/>
      <c r="M671" s="186" t="n"/>
      <c r="N671" s="186" t="n"/>
      <c r="O671" s="186" t="n"/>
      <c r="P671" s="186" t="n"/>
      <c r="Q671" s="186" t="n"/>
    </row>
    <row r="672" ht="15.75" customHeight="1" s="127">
      <c r="A672" s="186" t="n"/>
      <c r="B672" s="186" t="n"/>
      <c r="C672" s="193" t="n"/>
      <c r="D672" s="193" t="n"/>
      <c r="E672" s="193" t="n"/>
      <c r="F672" s="186" t="n"/>
      <c r="G672" s="186" t="n"/>
      <c r="H672" s="186" t="n"/>
      <c r="I672" s="186" t="n"/>
      <c r="J672" s="186" t="n"/>
      <c r="K672" s="186" t="n"/>
      <c r="L672" s="186" t="n"/>
      <c r="M672" s="186" t="n"/>
      <c r="N672" s="186" t="n"/>
      <c r="O672" s="186" t="n"/>
      <c r="P672" s="186" t="n"/>
      <c r="Q672" s="186" t="n"/>
    </row>
    <row r="673" ht="15.75" customHeight="1" s="127">
      <c r="A673" s="186" t="n"/>
      <c r="B673" s="186" t="n"/>
      <c r="C673" s="193" t="n"/>
      <c r="D673" s="193" t="n"/>
      <c r="E673" s="193" t="n"/>
      <c r="F673" s="186" t="n"/>
      <c r="G673" s="186" t="n"/>
      <c r="H673" s="186" t="n"/>
      <c r="I673" s="186" t="n"/>
      <c r="J673" s="186" t="n"/>
      <c r="K673" s="186" t="n"/>
      <c r="L673" s="186" t="n"/>
      <c r="M673" s="186" t="n"/>
      <c r="N673" s="186" t="n"/>
      <c r="O673" s="186" t="n"/>
      <c r="P673" s="186" t="n"/>
      <c r="Q673" s="186" t="n"/>
    </row>
    <row r="674" ht="15.75" customHeight="1" s="127">
      <c r="A674" s="186" t="n"/>
      <c r="B674" s="186" t="n"/>
      <c r="C674" s="193" t="n"/>
      <c r="D674" s="193" t="n"/>
      <c r="E674" s="193" t="n"/>
      <c r="F674" s="186" t="n"/>
      <c r="G674" s="186" t="n"/>
      <c r="H674" s="186" t="n"/>
      <c r="I674" s="186" t="n"/>
      <c r="J674" s="186" t="n"/>
      <c r="K674" s="186" t="n"/>
      <c r="L674" s="186" t="n"/>
      <c r="M674" s="186" t="n"/>
      <c r="N674" s="186" t="n"/>
      <c r="O674" s="186" t="n"/>
      <c r="P674" s="186" t="n"/>
      <c r="Q674" s="186" t="n"/>
    </row>
    <row r="675" ht="15.75" customHeight="1" s="127">
      <c r="A675" s="186" t="n"/>
      <c r="B675" s="186" t="n"/>
      <c r="C675" s="193" t="n"/>
      <c r="D675" s="193" t="n"/>
      <c r="E675" s="193" t="n"/>
      <c r="F675" s="186" t="n"/>
      <c r="G675" s="186" t="n"/>
      <c r="H675" s="186" t="n"/>
      <c r="I675" s="186" t="n"/>
      <c r="J675" s="186" t="n"/>
      <c r="K675" s="186" t="n"/>
      <c r="L675" s="186" t="n"/>
      <c r="M675" s="186" t="n"/>
      <c r="N675" s="186" t="n"/>
      <c r="O675" s="186" t="n"/>
      <c r="P675" s="186" t="n"/>
      <c r="Q675" s="186" t="n"/>
    </row>
    <row r="676" ht="15.75" customHeight="1" s="127">
      <c r="A676" s="186" t="n"/>
      <c r="B676" s="186" t="n"/>
      <c r="C676" s="193" t="n"/>
      <c r="D676" s="193" t="n"/>
      <c r="E676" s="193" t="n"/>
      <c r="F676" s="186" t="n"/>
      <c r="G676" s="186" t="n"/>
      <c r="H676" s="186" t="n"/>
      <c r="I676" s="186" t="n"/>
      <c r="J676" s="186" t="n"/>
      <c r="K676" s="186" t="n"/>
      <c r="L676" s="186" t="n"/>
      <c r="M676" s="186" t="n"/>
      <c r="N676" s="186" t="n"/>
      <c r="O676" s="186" t="n"/>
      <c r="P676" s="186" t="n"/>
      <c r="Q676" s="186" t="n"/>
    </row>
    <row r="677" ht="15.75" customHeight="1" s="127">
      <c r="A677" s="186" t="n"/>
      <c r="B677" s="186" t="n"/>
      <c r="C677" s="193" t="n"/>
      <c r="D677" s="193" t="n"/>
      <c r="E677" s="193" t="n"/>
      <c r="F677" s="186" t="n"/>
      <c r="G677" s="186" t="n"/>
      <c r="H677" s="186" t="n"/>
      <c r="I677" s="186" t="n"/>
      <c r="J677" s="186" t="n"/>
      <c r="K677" s="186" t="n"/>
      <c r="L677" s="186" t="n"/>
      <c r="M677" s="186" t="n"/>
      <c r="N677" s="186" t="n"/>
      <c r="O677" s="186" t="n"/>
      <c r="P677" s="186" t="n"/>
      <c r="Q677" s="186" t="n"/>
    </row>
    <row r="678" ht="15.75" customHeight="1" s="127">
      <c r="A678" s="186" t="n"/>
      <c r="B678" s="186" t="n"/>
      <c r="C678" s="193" t="n"/>
      <c r="D678" s="193" t="n"/>
      <c r="E678" s="193" t="n"/>
      <c r="F678" s="186" t="n"/>
      <c r="G678" s="186" t="n"/>
      <c r="H678" s="186" t="n"/>
      <c r="I678" s="186" t="n"/>
      <c r="J678" s="186" t="n"/>
      <c r="K678" s="186" t="n"/>
      <c r="L678" s="186" t="n"/>
      <c r="M678" s="186" t="n"/>
      <c r="N678" s="186" t="n"/>
      <c r="O678" s="186" t="n"/>
      <c r="P678" s="186" t="n"/>
      <c r="Q678" s="186" t="n"/>
    </row>
    <row r="679" ht="15.75" customHeight="1" s="127">
      <c r="A679" s="186" t="n"/>
      <c r="B679" s="186" t="n"/>
      <c r="C679" s="193" t="n"/>
      <c r="D679" s="193" t="n"/>
      <c r="E679" s="193" t="n"/>
      <c r="F679" s="186" t="n"/>
      <c r="G679" s="186" t="n"/>
      <c r="H679" s="186" t="n"/>
      <c r="I679" s="186" t="n"/>
      <c r="J679" s="186" t="n"/>
      <c r="K679" s="186" t="n"/>
      <c r="L679" s="186" t="n"/>
      <c r="M679" s="186" t="n"/>
      <c r="N679" s="186" t="n"/>
      <c r="O679" s="186" t="n"/>
      <c r="P679" s="186" t="n"/>
      <c r="Q679" s="186" t="n"/>
    </row>
    <row r="680" ht="15.75" customHeight="1" s="127">
      <c r="A680" s="186" t="n"/>
      <c r="B680" s="186" t="n"/>
      <c r="C680" s="193" t="n"/>
      <c r="D680" s="193" t="n"/>
      <c r="E680" s="193" t="n"/>
      <c r="F680" s="186" t="n"/>
      <c r="G680" s="186" t="n"/>
      <c r="H680" s="186" t="n"/>
      <c r="I680" s="186" t="n"/>
      <c r="J680" s="186" t="n"/>
      <c r="K680" s="186" t="n"/>
      <c r="L680" s="186" t="n"/>
      <c r="M680" s="186" t="n"/>
      <c r="N680" s="186" t="n"/>
      <c r="O680" s="186" t="n"/>
      <c r="P680" s="186" t="n"/>
      <c r="Q680" s="186" t="n"/>
    </row>
    <row r="681" ht="15.75" customHeight="1" s="127">
      <c r="A681" s="186" t="n"/>
      <c r="B681" s="186" t="n"/>
      <c r="C681" s="193" t="n"/>
      <c r="D681" s="193" t="n"/>
      <c r="E681" s="193" t="n"/>
      <c r="F681" s="186" t="n"/>
      <c r="G681" s="186" t="n"/>
      <c r="H681" s="186" t="n"/>
      <c r="I681" s="186" t="n"/>
      <c r="J681" s="186" t="n"/>
      <c r="K681" s="186" t="n"/>
      <c r="L681" s="186" t="n"/>
      <c r="M681" s="186" t="n"/>
      <c r="N681" s="186" t="n"/>
      <c r="O681" s="186" t="n"/>
      <c r="P681" s="186" t="n"/>
      <c r="Q681" s="186" t="n"/>
    </row>
    <row r="682" ht="15.75" customHeight="1" s="127">
      <c r="A682" s="186" t="n"/>
      <c r="B682" s="186" t="n"/>
      <c r="C682" s="193" t="n"/>
      <c r="D682" s="193" t="n"/>
      <c r="E682" s="193" t="n"/>
      <c r="F682" s="186" t="n"/>
      <c r="G682" s="186" t="n"/>
      <c r="H682" s="186" t="n"/>
      <c r="I682" s="186" t="n"/>
      <c r="J682" s="186" t="n"/>
      <c r="K682" s="186" t="n"/>
      <c r="L682" s="186" t="n"/>
      <c r="M682" s="186" t="n"/>
      <c r="N682" s="186" t="n"/>
      <c r="O682" s="186" t="n"/>
      <c r="P682" s="186" t="n"/>
      <c r="Q682" s="186" t="n"/>
    </row>
    <row r="683" ht="15.75" customHeight="1" s="127">
      <c r="A683" s="186" t="n"/>
      <c r="B683" s="186" t="n"/>
      <c r="C683" s="193" t="n"/>
      <c r="D683" s="193" t="n"/>
      <c r="E683" s="193" t="n"/>
      <c r="F683" s="186" t="n"/>
      <c r="G683" s="186" t="n"/>
      <c r="H683" s="186" t="n"/>
      <c r="I683" s="186" t="n"/>
      <c r="J683" s="186" t="n"/>
      <c r="K683" s="186" t="n"/>
      <c r="L683" s="186" t="n"/>
      <c r="M683" s="186" t="n"/>
      <c r="N683" s="186" t="n"/>
      <c r="O683" s="186" t="n"/>
      <c r="P683" s="186" t="n"/>
      <c r="Q683" s="186" t="n"/>
    </row>
    <row r="684" ht="15.75" customHeight="1" s="127">
      <c r="A684" s="186" t="n"/>
      <c r="B684" s="186" t="n"/>
      <c r="C684" s="193" t="n"/>
      <c r="D684" s="193" t="n"/>
      <c r="E684" s="193" t="n"/>
      <c r="F684" s="186" t="n"/>
      <c r="G684" s="186" t="n"/>
      <c r="H684" s="186" t="n"/>
      <c r="I684" s="186" t="n"/>
      <c r="J684" s="186" t="n"/>
      <c r="K684" s="186" t="n"/>
      <c r="L684" s="186" t="n"/>
      <c r="M684" s="186" t="n"/>
      <c r="N684" s="186" t="n"/>
      <c r="O684" s="186" t="n"/>
      <c r="P684" s="186" t="n"/>
      <c r="Q684" s="186" t="n"/>
    </row>
    <row r="685" ht="15.75" customHeight="1" s="127">
      <c r="A685" s="186" t="n"/>
      <c r="B685" s="186" t="n"/>
      <c r="C685" s="193" t="n"/>
      <c r="D685" s="193" t="n"/>
      <c r="E685" s="193" t="n"/>
      <c r="F685" s="186" t="n"/>
      <c r="G685" s="186" t="n"/>
      <c r="H685" s="186" t="n"/>
      <c r="I685" s="186" t="n"/>
      <c r="J685" s="186" t="n"/>
      <c r="K685" s="186" t="n"/>
      <c r="L685" s="186" t="n"/>
      <c r="M685" s="186" t="n"/>
      <c r="N685" s="186" t="n"/>
      <c r="O685" s="186" t="n"/>
      <c r="P685" s="186" t="n"/>
      <c r="Q685" s="186" t="n"/>
    </row>
    <row r="686" ht="15.75" customHeight="1" s="127">
      <c r="A686" s="186" t="n"/>
      <c r="B686" s="186" t="n"/>
      <c r="C686" s="193" t="n"/>
      <c r="D686" s="193" t="n"/>
      <c r="E686" s="193" t="n"/>
      <c r="F686" s="186" t="n"/>
      <c r="G686" s="186" t="n"/>
      <c r="H686" s="186" t="n"/>
      <c r="I686" s="186" t="n"/>
      <c r="J686" s="186" t="n"/>
      <c r="K686" s="186" t="n"/>
      <c r="L686" s="186" t="n"/>
      <c r="M686" s="186" t="n"/>
      <c r="N686" s="186" t="n"/>
      <c r="O686" s="186" t="n"/>
      <c r="P686" s="186" t="n"/>
      <c r="Q686" s="186" t="n"/>
    </row>
    <row r="687" ht="15.75" customHeight="1" s="127">
      <c r="A687" s="186" t="n"/>
      <c r="B687" s="186" t="n"/>
      <c r="C687" s="193" t="n"/>
      <c r="D687" s="193" t="n"/>
      <c r="E687" s="193" t="n"/>
      <c r="F687" s="186" t="n"/>
      <c r="G687" s="186" t="n"/>
      <c r="H687" s="186" t="n"/>
      <c r="I687" s="186" t="n"/>
      <c r="J687" s="186" t="n"/>
      <c r="K687" s="186" t="n"/>
      <c r="L687" s="186" t="n"/>
      <c r="M687" s="186" t="n"/>
      <c r="N687" s="186" t="n"/>
      <c r="O687" s="186" t="n"/>
      <c r="P687" s="186" t="n"/>
      <c r="Q687" s="186" t="n"/>
    </row>
    <row r="688" ht="15.75" customHeight="1" s="127">
      <c r="A688" s="186" t="n"/>
      <c r="B688" s="186" t="n"/>
      <c r="C688" s="193" t="n"/>
      <c r="D688" s="193" t="n"/>
      <c r="E688" s="193" t="n"/>
      <c r="F688" s="186" t="n"/>
      <c r="G688" s="186" t="n"/>
      <c r="H688" s="186" t="n"/>
      <c r="I688" s="186" t="n"/>
      <c r="J688" s="186" t="n"/>
      <c r="K688" s="186" t="n"/>
      <c r="L688" s="186" t="n"/>
      <c r="M688" s="186" t="n"/>
      <c r="N688" s="186" t="n"/>
      <c r="O688" s="186" t="n"/>
      <c r="P688" s="186" t="n"/>
      <c r="Q688" s="186" t="n"/>
    </row>
    <row r="689" ht="15.75" customHeight="1" s="127">
      <c r="A689" s="186" t="n"/>
      <c r="B689" s="186" t="n"/>
      <c r="C689" s="193" t="n"/>
      <c r="D689" s="193" t="n"/>
      <c r="E689" s="193" t="n"/>
      <c r="F689" s="186" t="n"/>
      <c r="G689" s="186" t="n"/>
      <c r="H689" s="186" t="n"/>
      <c r="I689" s="186" t="n"/>
      <c r="J689" s="186" t="n"/>
      <c r="K689" s="186" t="n"/>
      <c r="L689" s="186" t="n"/>
      <c r="M689" s="186" t="n"/>
      <c r="N689" s="186" t="n"/>
      <c r="O689" s="186" t="n"/>
      <c r="P689" s="186" t="n"/>
      <c r="Q689" s="186" t="n"/>
    </row>
    <row r="690" ht="15.75" customHeight="1" s="127">
      <c r="A690" s="186" t="n"/>
      <c r="B690" s="186" t="n"/>
      <c r="C690" s="193" t="n"/>
      <c r="D690" s="193" t="n"/>
      <c r="E690" s="193" t="n"/>
      <c r="F690" s="186" t="n"/>
      <c r="G690" s="186" t="n"/>
      <c r="H690" s="186" t="n"/>
      <c r="I690" s="186" t="n"/>
      <c r="J690" s="186" t="n"/>
      <c r="K690" s="186" t="n"/>
      <c r="L690" s="186" t="n"/>
      <c r="M690" s="186" t="n"/>
      <c r="N690" s="186" t="n"/>
      <c r="O690" s="186" t="n"/>
      <c r="P690" s="186" t="n"/>
      <c r="Q690" s="186" t="n"/>
    </row>
    <row r="691" ht="15.75" customHeight="1" s="127">
      <c r="A691" s="186" t="n"/>
      <c r="B691" s="186" t="n"/>
      <c r="C691" s="193" t="n"/>
      <c r="D691" s="193" t="n"/>
      <c r="E691" s="193" t="n"/>
      <c r="F691" s="186" t="n"/>
      <c r="G691" s="186" t="n"/>
      <c r="H691" s="186" t="n"/>
      <c r="I691" s="186" t="n"/>
      <c r="J691" s="186" t="n"/>
      <c r="K691" s="186" t="n"/>
      <c r="L691" s="186" t="n"/>
      <c r="M691" s="186" t="n"/>
      <c r="N691" s="186" t="n"/>
      <c r="O691" s="186" t="n"/>
      <c r="P691" s="186" t="n"/>
      <c r="Q691" s="186" t="n"/>
    </row>
    <row r="692" ht="15.75" customHeight="1" s="127">
      <c r="A692" s="186" t="n"/>
      <c r="B692" s="186" t="n"/>
      <c r="C692" s="193" t="n"/>
      <c r="D692" s="193" t="n"/>
      <c r="E692" s="193" t="n"/>
      <c r="F692" s="186" t="n"/>
      <c r="G692" s="186" t="n"/>
      <c r="H692" s="186" t="n"/>
      <c r="I692" s="186" t="n"/>
      <c r="J692" s="186" t="n"/>
      <c r="K692" s="186" t="n"/>
      <c r="L692" s="186" t="n"/>
      <c r="M692" s="186" t="n"/>
      <c r="N692" s="186" t="n"/>
      <c r="O692" s="186" t="n"/>
      <c r="P692" s="186" t="n"/>
      <c r="Q692" s="186" t="n"/>
    </row>
    <row r="693" ht="15.75" customHeight="1" s="127">
      <c r="A693" s="186" t="n"/>
      <c r="B693" s="186" t="n"/>
      <c r="C693" s="193" t="n"/>
      <c r="D693" s="193" t="n"/>
      <c r="E693" s="193" t="n"/>
      <c r="F693" s="186" t="n"/>
      <c r="G693" s="186" t="n"/>
      <c r="H693" s="186" t="n"/>
      <c r="I693" s="186" t="n"/>
      <c r="J693" s="186" t="n"/>
      <c r="K693" s="186" t="n"/>
      <c r="L693" s="186" t="n"/>
      <c r="M693" s="186" t="n"/>
      <c r="N693" s="186" t="n"/>
      <c r="O693" s="186" t="n"/>
      <c r="P693" s="186" t="n"/>
      <c r="Q693" s="186" t="n"/>
    </row>
    <row r="694" ht="15.75" customHeight="1" s="127">
      <c r="A694" s="186" t="n"/>
      <c r="B694" s="186" t="n"/>
      <c r="C694" s="193" t="n"/>
      <c r="D694" s="193" t="n"/>
      <c r="E694" s="193" t="n"/>
      <c r="F694" s="186" t="n"/>
      <c r="G694" s="186" t="n"/>
      <c r="H694" s="186" t="n"/>
      <c r="I694" s="186" t="n"/>
      <c r="J694" s="186" t="n"/>
      <c r="K694" s="186" t="n"/>
      <c r="L694" s="186" t="n"/>
      <c r="M694" s="186" t="n"/>
      <c r="N694" s="186" t="n"/>
      <c r="O694" s="186" t="n"/>
      <c r="P694" s="186" t="n"/>
      <c r="Q694" s="186" t="n"/>
    </row>
    <row r="695" ht="15.75" customHeight="1" s="127">
      <c r="A695" s="186" t="n"/>
      <c r="B695" s="186" t="n"/>
      <c r="C695" s="193" t="n"/>
      <c r="D695" s="193" t="n"/>
      <c r="E695" s="193" t="n"/>
      <c r="F695" s="186" t="n"/>
      <c r="G695" s="186" t="n"/>
      <c r="H695" s="186" t="n"/>
      <c r="I695" s="186" t="n"/>
      <c r="J695" s="186" t="n"/>
      <c r="K695" s="186" t="n"/>
      <c r="L695" s="186" t="n"/>
      <c r="M695" s="186" t="n"/>
      <c r="N695" s="186" t="n"/>
      <c r="O695" s="186" t="n"/>
      <c r="P695" s="186" t="n"/>
      <c r="Q695" s="186" t="n"/>
    </row>
    <row r="696" ht="15.75" customHeight="1" s="127">
      <c r="A696" s="186" t="n"/>
      <c r="B696" s="186" t="n"/>
      <c r="C696" s="193" t="n"/>
      <c r="D696" s="193" t="n"/>
      <c r="E696" s="193" t="n"/>
      <c r="F696" s="186" t="n"/>
      <c r="G696" s="186" t="n"/>
      <c r="H696" s="186" t="n"/>
      <c r="I696" s="186" t="n"/>
      <c r="J696" s="186" t="n"/>
      <c r="K696" s="186" t="n"/>
      <c r="L696" s="186" t="n"/>
      <c r="M696" s="186" t="n"/>
      <c r="N696" s="186" t="n"/>
      <c r="O696" s="186" t="n"/>
      <c r="P696" s="186" t="n"/>
      <c r="Q696" s="186" t="n"/>
    </row>
    <row r="697" ht="15.75" customHeight="1" s="127">
      <c r="A697" s="186" t="n"/>
      <c r="B697" s="186" t="n"/>
      <c r="C697" s="193" t="n"/>
      <c r="D697" s="193" t="n"/>
      <c r="E697" s="193" t="n"/>
      <c r="F697" s="186" t="n"/>
      <c r="G697" s="186" t="n"/>
      <c r="H697" s="186" t="n"/>
      <c r="I697" s="186" t="n"/>
      <c r="J697" s="186" t="n"/>
      <c r="K697" s="186" t="n"/>
      <c r="L697" s="186" t="n"/>
      <c r="M697" s="186" t="n"/>
      <c r="N697" s="186" t="n"/>
      <c r="O697" s="186" t="n"/>
      <c r="P697" s="186" t="n"/>
      <c r="Q697" s="186" t="n"/>
    </row>
    <row r="698" ht="15.75" customHeight="1" s="127">
      <c r="A698" s="186" t="n"/>
      <c r="B698" s="186" t="n"/>
      <c r="C698" s="193" t="n"/>
      <c r="D698" s="193" t="n"/>
      <c r="E698" s="193" t="n"/>
      <c r="F698" s="186" t="n"/>
      <c r="G698" s="186" t="n"/>
      <c r="H698" s="186" t="n"/>
      <c r="I698" s="186" t="n"/>
      <c r="J698" s="186" t="n"/>
      <c r="K698" s="186" t="n"/>
      <c r="L698" s="186" t="n"/>
      <c r="M698" s="186" t="n"/>
      <c r="N698" s="186" t="n"/>
      <c r="O698" s="186" t="n"/>
      <c r="P698" s="186" t="n"/>
      <c r="Q698" s="186" t="n"/>
    </row>
    <row r="699" ht="15.75" customHeight="1" s="127">
      <c r="A699" s="186" t="n"/>
      <c r="B699" s="186" t="n"/>
      <c r="C699" s="193" t="n"/>
      <c r="D699" s="193" t="n"/>
      <c r="E699" s="193" t="n"/>
      <c r="F699" s="186" t="n"/>
      <c r="G699" s="186" t="n"/>
      <c r="H699" s="186" t="n"/>
      <c r="I699" s="186" t="n"/>
      <c r="J699" s="186" t="n"/>
      <c r="K699" s="186" t="n"/>
      <c r="L699" s="186" t="n"/>
      <c r="M699" s="186" t="n"/>
      <c r="N699" s="186" t="n"/>
      <c r="O699" s="186" t="n"/>
      <c r="P699" s="186" t="n"/>
      <c r="Q699" s="186" t="n"/>
    </row>
    <row r="700" ht="15.75" customHeight="1" s="127">
      <c r="A700" s="186" t="n"/>
      <c r="B700" s="186" t="n"/>
      <c r="C700" s="193" t="n"/>
      <c r="D700" s="193" t="n"/>
      <c r="E700" s="193" t="n"/>
      <c r="F700" s="186" t="n"/>
      <c r="G700" s="186" t="n"/>
      <c r="H700" s="186" t="n"/>
      <c r="I700" s="186" t="n"/>
      <c r="J700" s="186" t="n"/>
      <c r="K700" s="186" t="n"/>
      <c r="L700" s="186" t="n"/>
      <c r="M700" s="186" t="n"/>
      <c r="N700" s="186" t="n"/>
      <c r="O700" s="186" t="n"/>
      <c r="P700" s="186" t="n"/>
      <c r="Q700" s="186" t="n"/>
    </row>
    <row r="701" ht="15.75" customHeight="1" s="127">
      <c r="A701" s="186" t="n"/>
      <c r="B701" s="186" t="n"/>
      <c r="C701" s="193" t="n"/>
      <c r="D701" s="193" t="n"/>
      <c r="E701" s="193" t="n"/>
      <c r="F701" s="186" t="n"/>
      <c r="G701" s="186" t="n"/>
      <c r="H701" s="186" t="n"/>
      <c r="I701" s="186" t="n"/>
      <c r="J701" s="186" t="n"/>
      <c r="K701" s="186" t="n"/>
      <c r="L701" s="186" t="n"/>
      <c r="M701" s="186" t="n"/>
      <c r="N701" s="186" t="n"/>
      <c r="O701" s="186" t="n"/>
      <c r="P701" s="186" t="n"/>
      <c r="Q701" s="186" t="n"/>
    </row>
    <row r="702" ht="15.75" customHeight="1" s="127">
      <c r="A702" s="186" t="n"/>
      <c r="B702" s="186" t="n"/>
      <c r="C702" s="193" t="n"/>
      <c r="D702" s="193" t="n"/>
      <c r="E702" s="193" t="n"/>
      <c r="F702" s="186" t="n"/>
      <c r="G702" s="186" t="n"/>
      <c r="H702" s="186" t="n"/>
      <c r="I702" s="186" t="n"/>
      <c r="J702" s="186" t="n"/>
      <c r="K702" s="186" t="n"/>
      <c r="L702" s="186" t="n"/>
      <c r="M702" s="186" t="n"/>
      <c r="N702" s="186" t="n"/>
      <c r="O702" s="186" t="n"/>
      <c r="P702" s="186" t="n"/>
      <c r="Q702" s="186" t="n"/>
    </row>
    <row r="703" ht="15.75" customHeight="1" s="127">
      <c r="A703" s="186" t="n"/>
      <c r="B703" s="186" t="n"/>
      <c r="C703" s="193" t="n"/>
      <c r="D703" s="193" t="n"/>
      <c r="E703" s="193" t="n"/>
      <c r="F703" s="186" t="n"/>
      <c r="G703" s="186" t="n"/>
      <c r="H703" s="186" t="n"/>
      <c r="I703" s="186" t="n"/>
      <c r="J703" s="186" t="n"/>
      <c r="K703" s="186" t="n"/>
      <c r="L703" s="186" t="n"/>
      <c r="M703" s="186" t="n"/>
      <c r="N703" s="186" t="n"/>
      <c r="O703" s="186" t="n"/>
      <c r="P703" s="186" t="n"/>
      <c r="Q703" s="186" t="n"/>
    </row>
    <row r="704" ht="15.75" customHeight="1" s="127">
      <c r="A704" s="186" t="n"/>
      <c r="B704" s="186" t="n"/>
      <c r="C704" s="193" t="n"/>
      <c r="D704" s="193" t="n"/>
      <c r="E704" s="193" t="n"/>
      <c r="F704" s="186" t="n"/>
      <c r="G704" s="186" t="n"/>
      <c r="H704" s="186" t="n"/>
      <c r="I704" s="186" t="n"/>
      <c r="J704" s="186" t="n"/>
      <c r="K704" s="186" t="n"/>
      <c r="L704" s="186" t="n"/>
      <c r="M704" s="186" t="n"/>
      <c r="N704" s="186" t="n"/>
      <c r="O704" s="186" t="n"/>
      <c r="P704" s="186" t="n"/>
      <c r="Q704" s="186" t="n"/>
    </row>
    <row r="705" ht="15.75" customHeight="1" s="127">
      <c r="A705" s="186" t="n"/>
      <c r="B705" s="186" t="n"/>
      <c r="C705" s="193" t="n"/>
      <c r="D705" s="193" t="n"/>
      <c r="E705" s="193" t="n"/>
      <c r="F705" s="186" t="n"/>
      <c r="G705" s="186" t="n"/>
      <c r="H705" s="186" t="n"/>
      <c r="I705" s="186" t="n"/>
      <c r="J705" s="186" t="n"/>
      <c r="K705" s="186" t="n"/>
      <c r="L705" s="186" t="n"/>
      <c r="M705" s="186" t="n"/>
      <c r="N705" s="186" t="n"/>
      <c r="O705" s="186" t="n"/>
      <c r="P705" s="186" t="n"/>
      <c r="Q705" s="186" t="n"/>
    </row>
    <row r="706" ht="15.75" customHeight="1" s="127">
      <c r="A706" s="186" t="n"/>
      <c r="B706" s="186" t="n"/>
      <c r="C706" s="193" t="n"/>
      <c r="D706" s="193" t="n"/>
      <c r="E706" s="193" t="n"/>
      <c r="F706" s="186" t="n"/>
      <c r="G706" s="186" t="n"/>
      <c r="H706" s="186" t="n"/>
      <c r="I706" s="186" t="n"/>
      <c r="J706" s="186" t="n"/>
      <c r="K706" s="186" t="n"/>
      <c r="L706" s="186" t="n"/>
      <c r="M706" s="186" t="n"/>
      <c r="N706" s="186" t="n"/>
      <c r="O706" s="186" t="n"/>
      <c r="P706" s="186" t="n"/>
      <c r="Q706" s="186" t="n"/>
    </row>
    <row r="707" ht="15.75" customHeight="1" s="127">
      <c r="A707" s="186" t="n"/>
      <c r="B707" s="186" t="n"/>
      <c r="C707" s="193" t="n"/>
      <c r="D707" s="193" t="n"/>
      <c r="E707" s="193" t="n"/>
      <c r="F707" s="186" t="n"/>
      <c r="G707" s="186" t="n"/>
      <c r="H707" s="186" t="n"/>
      <c r="I707" s="186" t="n"/>
      <c r="J707" s="186" t="n"/>
      <c r="K707" s="186" t="n"/>
      <c r="L707" s="186" t="n"/>
      <c r="M707" s="186" t="n"/>
      <c r="N707" s="186" t="n"/>
      <c r="O707" s="186" t="n"/>
      <c r="P707" s="186" t="n"/>
      <c r="Q707" s="186" t="n"/>
    </row>
    <row r="708" ht="15.75" customHeight="1" s="127">
      <c r="A708" s="186" t="n"/>
      <c r="B708" s="186" t="n"/>
      <c r="C708" s="193" t="n"/>
      <c r="D708" s="193" t="n"/>
      <c r="E708" s="193" t="n"/>
      <c r="F708" s="186" t="n"/>
      <c r="G708" s="186" t="n"/>
      <c r="H708" s="186" t="n"/>
      <c r="I708" s="186" t="n"/>
      <c r="J708" s="186" t="n"/>
      <c r="K708" s="186" t="n"/>
      <c r="L708" s="186" t="n"/>
      <c r="M708" s="186" t="n"/>
      <c r="N708" s="186" t="n"/>
      <c r="O708" s="186" t="n"/>
      <c r="P708" s="186" t="n"/>
      <c r="Q708" s="186" t="n"/>
    </row>
    <row r="709" ht="15.75" customHeight="1" s="127">
      <c r="A709" s="186" t="n"/>
      <c r="B709" s="186" t="n"/>
      <c r="C709" s="193" t="n"/>
      <c r="D709" s="193" t="n"/>
      <c r="E709" s="193" t="n"/>
      <c r="F709" s="186" t="n"/>
      <c r="G709" s="186" t="n"/>
      <c r="H709" s="186" t="n"/>
      <c r="I709" s="186" t="n"/>
      <c r="J709" s="186" t="n"/>
      <c r="K709" s="186" t="n"/>
      <c r="L709" s="186" t="n"/>
      <c r="M709" s="186" t="n"/>
      <c r="N709" s="186" t="n"/>
      <c r="O709" s="186" t="n"/>
      <c r="P709" s="186" t="n"/>
      <c r="Q709" s="186" t="n"/>
    </row>
    <row r="710" ht="15.75" customHeight="1" s="127">
      <c r="A710" s="186" t="n"/>
      <c r="B710" s="186" t="n"/>
      <c r="C710" s="193" t="n"/>
      <c r="D710" s="193" t="n"/>
      <c r="E710" s="193" t="n"/>
      <c r="F710" s="186" t="n"/>
      <c r="G710" s="186" t="n"/>
      <c r="H710" s="186" t="n"/>
      <c r="I710" s="186" t="n"/>
      <c r="J710" s="186" t="n"/>
      <c r="K710" s="186" t="n"/>
      <c r="L710" s="186" t="n"/>
      <c r="M710" s="186" t="n"/>
      <c r="N710" s="186" t="n"/>
      <c r="O710" s="186" t="n"/>
      <c r="P710" s="186" t="n"/>
      <c r="Q710" s="186" t="n"/>
    </row>
    <row r="711" ht="15.75" customHeight="1" s="127">
      <c r="A711" s="186" t="n"/>
      <c r="B711" s="186" t="n"/>
      <c r="C711" s="193" t="n"/>
      <c r="D711" s="193" t="n"/>
      <c r="E711" s="193" t="n"/>
      <c r="F711" s="186" t="n"/>
      <c r="G711" s="186" t="n"/>
      <c r="H711" s="186" t="n"/>
      <c r="I711" s="186" t="n"/>
      <c r="J711" s="186" t="n"/>
      <c r="K711" s="186" t="n"/>
      <c r="L711" s="186" t="n"/>
      <c r="M711" s="186" t="n"/>
      <c r="N711" s="186" t="n"/>
      <c r="O711" s="186" t="n"/>
      <c r="P711" s="186" t="n"/>
      <c r="Q711" s="186" t="n"/>
    </row>
    <row r="712" ht="15.75" customHeight="1" s="127">
      <c r="A712" s="186" t="n"/>
      <c r="B712" s="186" t="n"/>
      <c r="C712" s="193" t="n"/>
      <c r="D712" s="193" t="n"/>
      <c r="E712" s="193" t="n"/>
      <c r="F712" s="186" t="n"/>
      <c r="G712" s="186" t="n"/>
      <c r="H712" s="186" t="n"/>
      <c r="I712" s="186" t="n"/>
      <c r="J712" s="186" t="n"/>
      <c r="K712" s="186" t="n"/>
      <c r="L712" s="186" t="n"/>
      <c r="M712" s="186" t="n"/>
      <c r="N712" s="186" t="n"/>
      <c r="O712" s="186" t="n"/>
      <c r="P712" s="186" t="n"/>
      <c r="Q712" s="186" t="n"/>
    </row>
    <row r="713" ht="15.75" customHeight="1" s="127">
      <c r="A713" s="186" t="n"/>
      <c r="B713" s="186" t="n"/>
      <c r="C713" s="193" t="n"/>
      <c r="D713" s="193" t="n"/>
      <c r="E713" s="193" t="n"/>
      <c r="F713" s="186" t="n"/>
      <c r="G713" s="186" t="n"/>
      <c r="H713" s="186" t="n"/>
      <c r="I713" s="186" t="n"/>
      <c r="J713" s="186" t="n"/>
      <c r="K713" s="186" t="n"/>
      <c r="L713" s="186" t="n"/>
      <c r="M713" s="186" t="n"/>
      <c r="N713" s="186" t="n"/>
      <c r="O713" s="186" t="n"/>
      <c r="P713" s="186" t="n"/>
      <c r="Q713" s="186" t="n"/>
    </row>
    <row r="714" ht="15.75" customHeight="1" s="127">
      <c r="A714" s="186" t="n"/>
      <c r="B714" s="186" t="n"/>
      <c r="C714" s="193" t="n"/>
      <c r="D714" s="193" t="n"/>
      <c r="E714" s="193" t="n"/>
      <c r="F714" s="186" t="n"/>
      <c r="G714" s="186" t="n"/>
      <c r="H714" s="186" t="n"/>
      <c r="I714" s="186" t="n"/>
      <c r="J714" s="186" t="n"/>
      <c r="K714" s="186" t="n"/>
      <c r="L714" s="186" t="n"/>
      <c r="M714" s="186" t="n"/>
      <c r="N714" s="186" t="n"/>
      <c r="O714" s="186" t="n"/>
      <c r="P714" s="186" t="n"/>
      <c r="Q714" s="186" t="n"/>
    </row>
    <row r="715" ht="15.75" customHeight="1" s="127">
      <c r="A715" s="186" t="n"/>
      <c r="B715" s="186" t="n"/>
      <c r="C715" s="193" t="n"/>
      <c r="D715" s="193" t="n"/>
      <c r="E715" s="193" t="n"/>
      <c r="F715" s="186" t="n"/>
      <c r="G715" s="186" t="n"/>
      <c r="H715" s="186" t="n"/>
      <c r="I715" s="186" t="n"/>
      <c r="J715" s="186" t="n"/>
      <c r="K715" s="186" t="n"/>
      <c r="L715" s="186" t="n"/>
      <c r="M715" s="186" t="n"/>
      <c r="N715" s="186" t="n"/>
      <c r="O715" s="186" t="n"/>
      <c r="P715" s="186" t="n"/>
      <c r="Q715" s="186" t="n"/>
    </row>
    <row r="716" ht="15.75" customHeight="1" s="127">
      <c r="A716" s="186" t="n"/>
      <c r="B716" s="186" t="n"/>
      <c r="C716" s="193" t="n"/>
      <c r="D716" s="193" t="n"/>
      <c r="E716" s="193" t="n"/>
      <c r="F716" s="186" t="n"/>
      <c r="G716" s="186" t="n"/>
      <c r="H716" s="186" t="n"/>
      <c r="I716" s="186" t="n"/>
      <c r="J716" s="186" t="n"/>
      <c r="K716" s="186" t="n"/>
      <c r="L716" s="186" t="n"/>
      <c r="M716" s="186" t="n"/>
      <c r="N716" s="186" t="n"/>
      <c r="O716" s="186" t="n"/>
      <c r="P716" s="186" t="n"/>
      <c r="Q716" s="186" t="n"/>
    </row>
    <row r="717" ht="15.75" customHeight="1" s="127">
      <c r="A717" s="186" t="n"/>
      <c r="B717" s="186" t="n"/>
      <c r="C717" s="193" t="n"/>
      <c r="D717" s="193" t="n"/>
      <c r="E717" s="193" t="n"/>
      <c r="F717" s="186" t="n"/>
      <c r="G717" s="186" t="n"/>
      <c r="H717" s="186" t="n"/>
      <c r="I717" s="186" t="n"/>
      <c r="J717" s="186" t="n"/>
      <c r="K717" s="186" t="n"/>
      <c r="L717" s="186" t="n"/>
      <c r="M717" s="186" t="n"/>
      <c r="N717" s="186" t="n"/>
      <c r="O717" s="186" t="n"/>
      <c r="P717" s="186" t="n"/>
      <c r="Q717" s="186" t="n"/>
    </row>
    <row r="718" ht="15.75" customHeight="1" s="127">
      <c r="A718" s="186" t="n"/>
      <c r="B718" s="186" t="n"/>
      <c r="C718" s="193" t="n"/>
      <c r="D718" s="193" t="n"/>
      <c r="E718" s="193" t="n"/>
      <c r="F718" s="186" t="n"/>
      <c r="G718" s="186" t="n"/>
      <c r="H718" s="186" t="n"/>
      <c r="I718" s="186" t="n"/>
      <c r="J718" s="186" t="n"/>
      <c r="K718" s="186" t="n"/>
      <c r="L718" s="186" t="n"/>
      <c r="M718" s="186" t="n"/>
      <c r="N718" s="186" t="n"/>
      <c r="O718" s="186" t="n"/>
      <c r="P718" s="186" t="n"/>
      <c r="Q718" s="186" t="n"/>
    </row>
    <row r="719" ht="15.75" customHeight="1" s="127">
      <c r="A719" s="186" t="n"/>
      <c r="B719" s="186" t="n"/>
      <c r="C719" s="193" t="n"/>
      <c r="D719" s="193" t="n"/>
      <c r="E719" s="193" t="n"/>
      <c r="F719" s="186" t="n"/>
      <c r="G719" s="186" t="n"/>
      <c r="H719" s="186" t="n"/>
      <c r="I719" s="186" t="n"/>
      <c r="J719" s="186" t="n"/>
      <c r="K719" s="186" t="n"/>
      <c r="L719" s="186" t="n"/>
      <c r="M719" s="186" t="n"/>
      <c r="N719" s="186" t="n"/>
      <c r="O719" s="186" t="n"/>
      <c r="P719" s="186" t="n"/>
      <c r="Q719" s="186" t="n"/>
    </row>
    <row r="720" ht="15.75" customHeight="1" s="127">
      <c r="A720" s="186" t="n"/>
      <c r="B720" s="186" t="n"/>
      <c r="C720" s="193" t="n"/>
      <c r="D720" s="193" t="n"/>
      <c r="E720" s="193" t="n"/>
      <c r="F720" s="186" t="n"/>
      <c r="G720" s="186" t="n"/>
      <c r="H720" s="186" t="n"/>
      <c r="I720" s="186" t="n"/>
      <c r="J720" s="186" t="n"/>
      <c r="K720" s="186" t="n"/>
      <c r="L720" s="186" t="n"/>
      <c r="M720" s="186" t="n"/>
      <c r="N720" s="186" t="n"/>
      <c r="O720" s="186" t="n"/>
      <c r="P720" s="186" t="n"/>
      <c r="Q720" s="186" t="n"/>
    </row>
    <row r="721" ht="15.75" customHeight="1" s="127">
      <c r="A721" s="186" t="n"/>
      <c r="B721" s="186" t="n"/>
      <c r="C721" s="193" t="n"/>
      <c r="D721" s="193" t="n"/>
      <c r="E721" s="193" t="n"/>
      <c r="F721" s="186" t="n"/>
      <c r="G721" s="186" t="n"/>
      <c r="H721" s="186" t="n"/>
      <c r="I721" s="186" t="n"/>
      <c r="J721" s="186" t="n"/>
      <c r="K721" s="186" t="n"/>
      <c r="L721" s="186" t="n"/>
      <c r="M721" s="186" t="n"/>
      <c r="N721" s="186" t="n"/>
      <c r="O721" s="186" t="n"/>
      <c r="P721" s="186" t="n"/>
      <c r="Q721" s="186" t="n"/>
    </row>
    <row r="722" ht="15.75" customHeight="1" s="127">
      <c r="A722" s="186" t="n"/>
      <c r="B722" s="186" t="n"/>
      <c r="C722" s="193" t="n"/>
      <c r="D722" s="193" t="n"/>
      <c r="E722" s="193" t="n"/>
      <c r="F722" s="186" t="n"/>
      <c r="G722" s="186" t="n"/>
      <c r="H722" s="186" t="n"/>
      <c r="I722" s="186" t="n"/>
      <c r="J722" s="186" t="n"/>
      <c r="K722" s="186" t="n"/>
      <c r="L722" s="186" t="n"/>
      <c r="M722" s="186" t="n"/>
      <c r="N722" s="186" t="n"/>
      <c r="O722" s="186" t="n"/>
      <c r="P722" s="186" t="n"/>
      <c r="Q722" s="186" t="n"/>
    </row>
    <row r="723" ht="15.75" customHeight="1" s="127">
      <c r="A723" s="186" t="n"/>
      <c r="B723" s="186" t="n"/>
      <c r="C723" s="193" t="n"/>
      <c r="D723" s="193" t="n"/>
      <c r="E723" s="193" t="n"/>
      <c r="F723" s="186" t="n"/>
      <c r="G723" s="186" t="n"/>
      <c r="H723" s="186" t="n"/>
      <c r="I723" s="186" t="n"/>
      <c r="J723" s="186" t="n"/>
      <c r="K723" s="186" t="n"/>
      <c r="L723" s="186" t="n"/>
      <c r="M723" s="186" t="n"/>
      <c r="N723" s="186" t="n"/>
      <c r="O723" s="186" t="n"/>
      <c r="P723" s="186" t="n"/>
      <c r="Q723" s="186" t="n"/>
    </row>
    <row r="724" ht="15.75" customHeight="1" s="127">
      <c r="A724" s="186" t="n"/>
      <c r="B724" s="186" t="n"/>
      <c r="C724" s="193" t="n"/>
      <c r="D724" s="193" t="n"/>
      <c r="E724" s="193" t="n"/>
      <c r="F724" s="186" t="n"/>
      <c r="G724" s="186" t="n"/>
      <c r="H724" s="186" t="n"/>
      <c r="I724" s="186" t="n"/>
      <c r="J724" s="186" t="n"/>
      <c r="K724" s="186" t="n"/>
      <c r="L724" s="186" t="n"/>
      <c r="M724" s="186" t="n"/>
      <c r="N724" s="186" t="n"/>
      <c r="O724" s="186" t="n"/>
      <c r="P724" s="186" t="n"/>
      <c r="Q724" s="186" t="n"/>
    </row>
    <row r="725" ht="15.75" customHeight="1" s="127">
      <c r="A725" s="186" t="n"/>
      <c r="B725" s="186" t="n"/>
      <c r="C725" s="193" t="n"/>
      <c r="D725" s="193" t="n"/>
      <c r="E725" s="193" t="n"/>
      <c r="F725" s="186" t="n"/>
      <c r="G725" s="186" t="n"/>
      <c r="H725" s="186" t="n"/>
      <c r="I725" s="186" t="n"/>
      <c r="J725" s="186" t="n"/>
      <c r="K725" s="186" t="n"/>
      <c r="L725" s="186" t="n"/>
      <c r="M725" s="186" t="n"/>
      <c r="N725" s="186" t="n"/>
      <c r="O725" s="186" t="n"/>
      <c r="P725" s="186" t="n"/>
      <c r="Q725" s="186" t="n"/>
    </row>
    <row r="726" ht="15.75" customHeight="1" s="127">
      <c r="A726" s="186" t="n"/>
      <c r="B726" s="186" t="n"/>
      <c r="C726" s="193" t="n"/>
      <c r="D726" s="193" t="n"/>
      <c r="E726" s="193" t="n"/>
      <c r="F726" s="186" t="n"/>
      <c r="G726" s="186" t="n"/>
      <c r="H726" s="186" t="n"/>
      <c r="I726" s="186" t="n"/>
      <c r="J726" s="186" t="n"/>
      <c r="K726" s="186" t="n"/>
      <c r="L726" s="186" t="n"/>
      <c r="M726" s="186" t="n"/>
      <c r="N726" s="186" t="n"/>
      <c r="O726" s="186" t="n"/>
      <c r="P726" s="186" t="n"/>
      <c r="Q726" s="186" t="n"/>
    </row>
    <row r="727" ht="15.75" customHeight="1" s="127">
      <c r="A727" s="186" t="n"/>
      <c r="B727" s="186" t="n"/>
      <c r="C727" s="193" t="n"/>
      <c r="D727" s="193" t="n"/>
      <c r="E727" s="193" t="n"/>
      <c r="F727" s="186" t="n"/>
      <c r="G727" s="186" t="n"/>
      <c r="H727" s="186" t="n"/>
      <c r="I727" s="186" t="n"/>
      <c r="J727" s="186" t="n"/>
      <c r="K727" s="186" t="n"/>
      <c r="L727" s="186" t="n"/>
      <c r="M727" s="186" t="n"/>
      <c r="N727" s="186" t="n"/>
      <c r="O727" s="186" t="n"/>
      <c r="P727" s="186" t="n"/>
      <c r="Q727" s="186" t="n"/>
    </row>
    <row r="728" ht="15.75" customHeight="1" s="127">
      <c r="A728" s="186" t="n"/>
      <c r="B728" s="186" t="n"/>
      <c r="C728" s="193" t="n"/>
      <c r="D728" s="193" t="n"/>
      <c r="E728" s="193" t="n"/>
      <c r="F728" s="186" t="n"/>
      <c r="G728" s="186" t="n"/>
      <c r="H728" s="186" t="n"/>
      <c r="I728" s="186" t="n"/>
      <c r="J728" s="186" t="n"/>
      <c r="K728" s="186" t="n"/>
      <c r="L728" s="186" t="n"/>
      <c r="M728" s="186" t="n"/>
      <c r="N728" s="186" t="n"/>
      <c r="O728" s="186" t="n"/>
      <c r="P728" s="186" t="n"/>
      <c r="Q728" s="186" t="n"/>
    </row>
    <row r="729" ht="15.75" customHeight="1" s="127">
      <c r="A729" s="186" t="n"/>
      <c r="B729" s="186" t="n"/>
      <c r="C729" s="193" t="n"/>
      <c r="D729" s="193" t="n"/>
      <c r="E729" s="193" t="n"/>
      <c r="F729" s="186" t="n"/>
      <c r="G729" s="186" t="n"/>
      <c r="H729" s="186" t="n"/>
      <c r="I729" s="186" t="n"/>
      <c r="J729" s="186" t="n"/>
      <c r="K729" s="186" t="n"/>
      <c r="L729" s="186" t="n"/>
      <c r="M729" s="186" t="n"/>
      <c r="N729" s="186" t="n"/>
      <c r="O729" s="186" t="n"/>
      <c r="P729" s="186" t="n"/>
      <c r="Q729" s="186" t="n"/>
    </row>
    <row r="730" ht="15.75" customHeight="1" s="127">
      <c r="A730" s="186" t="n"/>
      <c r="B730" s="186" t="n"/>
      <c r="C730" s="193" t="n"/>
      <c r="D730" s="193" t="n"/>
      <c r="E730" s="193" t="n"/>
      <c r="F730" s="186" t="n"/>
      <c r="G730" s="186" t="n"/>
      <c r="H730" s="186" t="n"/>
      <c r="I730" s="186" t="n"/>
      <c r="J730" s="186" t="n"/>
      <c r="K730" s="186" t="n"/>
      <c r="L730" s="186" t="n"/>
      <c r="M730" s="186" t="n"/>
      <c r="N730" s="186" t="n"/>
      <c r="O730" s="186" t="n"/>
      <c r="P730" s="186" t="n"/>
      <c r="Q730" s="186" t="n"/>
    </row>
    <row r="731" ht="15.75" customHeight="1" s="127">
      <c r="A731" s="186" t="n"/>
      <c r="B731" s="186" t="n"/>
      <c r="C731" s="193" t="n"/>
      <c r="D731" s="193" t="n"/>
      <c r="E731" s="193" t="n"/>
      <c r="F731" s="186" t="n"/>
      <c r="G731" s="186" t="n"/>
      <c r="H731" s="186" t="n"/>
      <c r="I731" s="186" t="n"/>
      <c r="J731" s="186" t="n"/>
      <c r="K731" s="186" t="n"/>
      <c r="L731" s="186" t="n"/>
      <c r="M731" s="186" t="n"/>
      <c r="N731" s="186" t="n"/>
      <c r="O731" s="186" t="n"/>
      <c r="P731" s="186" t="n"/>
      <c r="Q731" s="186" t="n"/>
    </row>
    <row r="732" ht="15.75" customHeight="1" s="127">
      <c r="A732" s="186" t="n"/>
      <c r="B732" s="186" t="n"/>
      <c r="C732" s="193" t="n"/>
      <c r="D732" s="193" t="n"/>
      <c r="E732" s="193" t="n"/>
      <c r="F732" s="186" t="n"/>
      <c r="G732" s="186" t="n"/>
      <c r="H732" s="186" t="n"/>
      <c r="I732" s="186" t="n"/>
      <c r="J732" s="186" t="n"/>
      <c r="K732" s="186" t="n"/>
      <c r="L732" s="186" t="n"/>
      <c r="M732" s="186" t="n"/>
      <c r="N732" s="186" t="n"/>
      <c r="O732" s="186" t="n"/>
      <c r="P732" s="186" t="n"/>
      <c r="Q732" s="186" t="n"/>
    </row>
    <row r="733" ht="15.75" customHeight="1" s="127">
      <c r="A733" s="186" t="n"/>
      <c r="B733" s="186" t="n"/>
      <c r="C733" s="193" t="n"/>
      <c r="D733" s="193" t="n"/>
      <c r="E733" s="193" t="n"/>
      <c r="F733" s="186" t="n"/>
      <c r="G733" s="186" t="n"/>
      <c r="H733" s="186" t="n"/>
      <c r="I733" s="186" t="n"/>
      <c r="J733" s="186" t="n"/>
      <c r="K733" s="186" t="n"/>
      <c r="L733" s="186" t="n"/>
      <c r="M733" s="186" t="n"/>
      <c r="N733" s="186" t="n"/>
      <c r="O733" s="186" t="n"/>
      <c r="P733" s="186" t="n"/>
      <c r="Q733" s="186" t="n"/>
    </row>
    <row r="734" ht="15.75" customHeight="1" s="127">
      <c r="A734" s="186" t="n"/>
      <c r="B734" s="186" t="n"/>
      <c r="C734" s="193" t="n"/>
      <c r="D734" s="193" t="n"/>
      <c r="E734" s="193" t="n"/>
      <c r="F734" s="186" t="n"/>
      <c r="G734" s="186" t="n"/>
      <c r="H734" s="186" t="n"/>
      <c r="I734" s="186" t="n"/>
      <c r="J734" s="186" t="n"/>
      <c r="K734" s="186" t="n"/>
      <c r="L734" s="186" t="n"/>
      <c r="M734" s="186" t="n"/>
      <c r="N734" s="186" t="n"/>
      <c r="O734" s="186" t="n"/>
      <c r="P734" s="186" t="n"/>
      <c r="Q734" s="186" t="n"/>
    </row>
    <row r="735" ht="15.75" customHeight="1" s="127">
      <c r="A735" s="186" t="n"/>
      <c r="B735" s="186" t="n"/>
      <c r="C735" s="193" t="n"/>
      <c r="D735" s="193" t="n"/>
      <c r="E735" s="193" t="n"/>
      <c r="F735" s="186" t="n"/>
      <c r="G735" s="186" t="n"/>
      <c r="H735" s="186" t="n"/>
      <c r="I735" s="186" t="n"/>
      <c r="J735" s="186" t="n"/>
      <c r="K735" s="186" t="n"/>
      <c r="L735" s="186" t="n"/>
      <c r="M735" s="186" t="n"/>
      <c r="N735" s="186" t="n"/>
      <c r="O735" s="186" t="n"/>
      <c r="P735" s="186" t="n"/>
      <c r="Q735" s="186" t="n"/>
    </row>
    <row r="736" ht="15.75" customHeight="1" s="127">
      <c r="A736" s="186" t="n"/>
      <c r="B736" s="186" t="n"/>
      <c r="C736" s="193" t="n"/>
      <c r="D736" s="193" t="n"/>
      <c r="E736" s="193" t="n"/>
      <c r="F736" s="186" t="n"/>
      <c r="G736" s="186" t="n"/>
      <c r="H736" s="186" t="n"/>
      <c r="I736" s="186" t="n"/>
      <c r="J736" s="186" t="n"/>
      <c r="K736" s="186" t="n"/>
      <c r="L736" s="186" t="n"/>
      <c r="M736" s="186" t="n"/>
      <c r="N736" s="186" t="n"/>
      <c r="O736" s="186" t="n"/>
      <c r="P736" s="186" t="n"/>
      <c r="Q736" s="186" t="n"/>
    </row>
    <row r="737" ht="15.75" customHeight="1" s="127">
      <c r="A737" s="186" t="n"/>
      <c r="B737" s="186" t="n"/>
      <c r="C737" s="193" t="n"/>
      <c r="D737" s="193" t="n"/>
      <c r="E737" s="193" t="n"/>
      <c r="F737" s="186" t="n"/>
      <c r="G737" s="186" t="n"/>
      <c r="H737" s="186" t="n"/>
      <c r="I737" s="186" t="n"/>
      <c r="J737" s="186" t="n"/>
      <c r="K737" s="186" t="n"/>
      <c r="L737" s="186" t="n"/>
      <c r="M737" s="186" t="n"/>
      <c r="N737" s="186" t="n"/>
      <c r="O737" s="186" t="n"/>
      <c r="P737" s="186" t="n"/>
      <c r="Q737" s="186" t="n"/>
    </row>
    <row r="738" ht="15.75" customHeight="1" s="127">
      <c r="A738" s="186" t="n"/>
      <c r="B738" s="186" t="n"/>
      <c r="C738" s="193" t="n"/>
      <c r="D738" s="193" t="n"/>
      <c r="E738" s="193" t="n"/>
      <c r="F738" s="186" t="n"/>
      <c r="G738" s="186" t="n"/>
      <c r="H738" s="186" t="n"/>
      <c r="I738" s="186" t="n"/>
      <c r="J738" s="186" t="n"/>
      <c r="K738" s="186" t="n"/>
      <c r="L738" s="186" t="n"/>
      <c r="M738" s="186" t="n"/>
      <c r="N738" s="186" t="n"/>
      <c r="O738" s="186" t="n"/>
      <c r="P738" s="186" t="n"/>
      <c r="Q738" s="186" t="n"/>
    </row>
    <row r="739" ht="15.75" customHeight="1" s="127">
      <c r="A739" s="186" t="n"/>
      <c r="B739" s="186" t="n"/>
      <c r="C739" s="193" t="n"/>
      <c r="D739" s="193" t="n"/>
      <c r="E739" s="193" t="n"/>
      <c r="F739" s="186" t="n"/>
      <c r="G739" s="186" t="n"/>
      <c r="H739" s="186" t="n"/>
      <c r="I739" s="186" t="n"/>
      <c r="J739" s="186" t="n"/>
      <c r="K739" s="186" t="n"/>
      <c r="L739" s="186" t="n"/>
      <c r="M739" s="186" t="n"/>
      <c r="N739" s="186" t="n"/>
      <c r="O739" s="186" t="n"/>
      <c r="P739" s="186" t="n"/>
      <c r="Q739" s="186" t="n"/>
    </row>
    <row r="740" ht="15.75" customHeight="1" s="127">
      <c r="A740" s="186" t="n"/>
      <c r="B740" s="186" t="n"/>
      <c r="C740" s="193" t="n"/>
      <c r="D740" s="193" t="n"/>
      <c r="E740" s="193" t="n"/>
      <c r="F740" s="186" t="n"/>
      <c r="G740" s="186" t="n"/>
      <c r="H740" s="186" t="n"/>
      <c r="I740" s="186" t="n"/>
      <c r="J740" s="186" t="n"/>
      <c r="K740" s="186" t="n"/>
      <c r="L740" s="186" t="n"/>
      <c r="M740" s="186" t="n"/>
      <c r="N740" s="186" t="n"/>
      <c r="O740" s="186" t="n"/>
      <c r="P740" s="186" t="n"/>
      <c r="Q740" s="186" t="n"/>
    </row>
    <row r="741" ht="15.75" customHeight="1" s="127">
      <c r="A741" s="186" t="n"/>
      <c r="B741" s="186" t="n"/>
      <c r="C741" s="193" t="n"/>
      <c r="D741" s="193" t="n"/>
      <c r="E741" s="193" t="n"/>
      <c r="F741" s="186" t="n"/>
      <c r="G741" s="186" t="n"/>
      <c r="H741" s="186" t="n"/>
      <c r="I741" s="186" t="n"/>
      <c r="J741" s="186" t="n"/>
      <c r="K741" s="186" t="n"/>
      <c r="L741" s="186" t="n"/>
      <c r="M741" s="186" t="n"/>
      <c r="N741" s="186" t="n"/>
      <c r="O741" s="186" t="n"/>
      <c r="P741" s="186" t="n"/>
      <c r="Q741" s="186" t="n"/>
    </row>
    <row r="742" ht="15.75" customHeight="1" s="127">
      <c r="A742" s="186" t="n"/>
      <c r="B742" s="186" t="n"/>
      <c r="C742" s="193" t="n"/>
      <c r="D742" s="193" t="n"/>
      <c r="E742" s="193" t="n"/>
      <c r="F742" s="186" t="n"/>
      <c r="G742" s="186" t="n"/>
      <c r="H742" s="186" t="n"/>
      <c r="I742" s="186" t="n"/>
      <c r="J742" s="186" t="n"/>
      <c r="K742" s="186" t="n"/>
      <c r="L742" s="186" t="n"/>
      <c r="M742" s="186" t="n"/>
      <c r="N742" s="186" t="n"/>
      <c r="O742" s="186" t="n"/>
      <c r="P742" s="186" t="n"/>
      <c r="Q742" s="186" t="n"/>
    </row>
    <row r="743" ht="15.75" customHeight="1" s="127">
      <c r="A743" s="186" t="n"/>
      <c r="B743" s="186" t="n"/>
      <c r="C743" s="193" t="n"/>
      <c r="D743" s="193" t="n"/>
      <c r="E743" s="193" t="n"/>
      <c r="F743" s="186" t="n"/>
      <c r="G743" s="186" t="n"/>
      <c r="H743" s="186" t="n"/>
      <c r="I743" s="186" t="n"/>
      <c r="J743" s="186" t="n"/>
      <c r="K743" s="186" t="n"/>
      <c r="L743" s="186" t="n"/>
      <c r="M743" s="186" t="n"/>
      <c r="N743" s="186" t="n"/>
      <c r="O743" s="186" t="n"/>
      <c r="P743" s="186" t="n"/>
      <c r="Q743" s="186" t="n"/>
    </row>
    <row r="744" ht="15.75" customHeight="1" s="127">
      <c r="A744" s="186" t="n"/>
      <c r="B744" s="186" t="n"/>
      <c r="C744" s="193" t="n"/>
      <c r="D744" s="193" t="n"/>
      <c r="E744" s="193" t="n"/>
      <c r="F744" s="186" t="n"/>
      <c r="G744" s="186" t="n"/>
      <c r="H744" s="186" t="n"/>
      <c r="I744" s="186" t="n"/>
      <c r="J744" s="186" t="n"/>
      <c r="K744" s="186" t="n"/>
      <c r="L744" s="186" t="n"/>
      <c r="M744" s="186" t="n"/>
      <c r="N744" s="186" t="n"/>
      <c r="O744" s="186" t="n"/>
      <c r="P744" s="186" t="n"/>
      <c r="Q744" s="186" t="n"/>
    </row>
    <row r="745" ht="15.75" customHeight="1" s="127">
      <c r="A745" s="186" t="n"/>
      <c r="B745" s="186" t="n"/>
      <c r="C745" s="193" t="n"/>
      <c r="D745" s="193" t="n"/>
      <c r="E745" s="193" t="n"/>
      <c r="F745" s="186" t="n"/>
      <c r="G745" s="186" t="n"/>
      <c r="H745" s="186" t="n"/>
      <c r="I745" s="186" t="n"/>
      <c r="J745" s="186" t="n"/>
      <c r="K745" s="186" t="n"/>
      <c r="L745" s="186" t="n"/>
      <c r="M745" s="186" t="n"/>
      <c r="N745" s="186" t="n"/>
      <c r="O745" s="186" t="n"/>
      <c r="P745" s="186" t="n"/>
      <c r="Q745" s="186" t="n"/>
    </row>
    <row r="746" ht="15.75" customHeight="1" s="127">
      <c r="A746" s="186" t="n"/>
      <c r="B746" s="186" t="n"/>
      <c r="C746" s="193" t="n"/>
      <c r="D746" s="193" t="n"/>
      <c r="E746" s="193" t="n"/>
      <c r="F746" s="186" t="n"/>
      <c r="G746" s="186" t="n"/>
      <c r="H746" s="186" t="n"/>
      <c r="I746" s="186" t="n"/>
      <c r="J746" s="186" t="n"/>
      <c r="K746" s="186" t="n"/>
      <c r="L746" s="186" t="n"/>
      <c r="M746" s="186" t="n"/>
      <c r="N746" s="186" t="n"/>
      <c r="O746" s="186" t="n"/>
      <c r="P746" s="186" t="n"/>
      <c r="Q746" s="186" t="n"/>
    </row>
    <row r="747" ht="15.75" customHeight="1" s="127">
      <c r="A747" s="186" t="n"/>
      <c r="B747" s="186" t="n"/>
      <c r="C747" s="193" t="n"/>
      <c r="D747" s="193" t="n"/>
      <c r="E747" s="193" t="n"/>
      <c r="F747" s="186" t="n"/>
      <c r="G747" s="186" t="n"/>
      <c r="H747" s="186" t="n"/>
      <c r="I747" s="186" t="n"/>
      <c r="J747" s="186" t="n"/>
      <c r="K747" s="186" t="n"/>
      <c r="L747" s="186" t="n"/>
      <c r="M747" s="186" t="n"/>
      <c r="N747" s="186" t="n"/>
      <c r="O747" s="186" t="n"/>
      <c r="P747" s="186" t="n"/>
      <c r="Q747" s="186" t="n"/>
    </row>
    <row r="748" ht="15.75" customHeight="1" s="127">
      <c r="A748" s="186" t="n"/>
      <c r="B748" s="186" t="n"/>
      <c r="C748" s="193" t="n"/>
      <c r="D748" s="193" t="n"/>
      <c r="E748" s="193" t="n"/>
      <c r="F748" s="186" t="n"/>
      <c r="G748" s="186" t="n"/>
      <c r="H748" s="186" t="n"/>
      <c r="I748" s="186" t="n"/>
      <c r="J748" s="186" t="n"/>
      <c r="K748" s="186" t="n"/>
      <c r="L748" s="186" t="n"/>
      <c r="M748" s="186" t="n"/>
      <c r="N748" s="186" t="n"/>
      <c r="O748" s="186" t="n"/>
      <c r="P748" s="186" t="n"/>
      <c r="Q748" s="186" t="n"/>
    </row>
    <row r="749" ht="15.75" customHeight="1" s="127">
      <c r="A749" s="186" t="n"/>
      <c r="B749" s="186" t="n"/>
      <c r="C749" s="193" t="n"/>
      <c r="D749" s="193" t="n"/>
      <c r="E749" s="193" t="n"/>
      <c r="F749" s="186" t="n"/>
      <c r="G749" s="186" t="n"/>
      <c r="H749" s="186" t="n"/>
      <c r="I749" s="186" t="n"/>
      <c r="J749" s="186" t="n"/>
      <c r="K749" s="186" t="n"/>
      <c r="L749" s="186" t="n"/>
      <c r="M749" s="186" t="n"/>
      <c r="N749" s="186" t="n"/>
      <c r="O749" s="186" t="n"/>
      <c r="P749" s="186" t="n"/>
      <c r="Q749" s="186" t="n"/>
    </row>
    <row r="750" ht="15.75" customHeight="1" s="127">
      <c r="A750" s="186" t="n"/>
      <c r="B750" s="186" t="n"/>
      <c r="C750" s="193" t="n"/>
      <c r="D750" s="193" t="n"/>
      <c r="E750" s="193" t="n"/>
      <c r="F750" s="186" t="n"/>
      <c r="G750" s="186" t="n"/>
      <c r="H750" s="186" t="n"/>
      <c r="I750" s="186" t="n"/>
      <c r="J750" s="186" t="n"/>
      <c r="K750" s="186" t="n"/>
      <c r="L750" s="186" t="n"/>
      <c r="M750" s="186" t="n"/>
      <c r="N750" s="186" t="n"/>
      <c r="O750" s="186" t="n"/>
      <c r="P750" s="186" t="n"/>
      <c r="Q750" s="186" t="n"/>
    </row>
    <row r="751" ht="15.75" customHeight="1" s="127">
      <c r="A751" s="186" t="n"/>
      <c r="B751" s="186" t="n"/>
      <c r="C751" s="193" t="n"/>
      <c r="D751" s="193" t="n"/>
      <c r="E751" s="193" t="n"/>
      <c r="F751" s="186" t="n"/>
      <c r="G751" s="186" t="n"/>
      <c r="H751" s="186" t="n"/>
      <c r="I751" s="186" t="n"/>
      <c r="J751" s="186" t="n"/>
      <c r="K751" s="186" t="n"/>
      <c r="L751" s="186" t="n"/>
      <c r="M751" s="186" t="n"/>
      <c r="N751" s="186" t="n"/>
      <c r="O751" s="186" t="n"/>
      <c r="P751" s="186" t="n"/>
      <c r="Q751" s="186" t="n"/>
    </row>
    <row r="752" ht="15.75" customHeight="1" s="127">
      <c r="A752" s="186" t="n"/>
      <c r="B752" s="186" t="n"/>
      <c r="C752" s="193" t="n"/>
      <c r="D752" s="193" t="n"/>
      <c r="E752" s="193" t="n"/>
      <c r="F752" s="186" t="n"/>
      <c r="G752" s="186" t="n"/>
      <c r="H752" s="186" t="n"/>
      <c r="I752" s="186" t="n"/>
      <c r="J752" s="186" t="n"/>
      <c r="K752" s="186" t="n"/>
      <c r="L752" s="186" t="n"/>
      <c r="M752" s="186" t="n"/>
      <c r="N752" s="186" t="n"/>
      <c r="O752" s="186" t="n"/>
      <c r="P752" s="186" t="n"/>
      <c r="Q752" s="186" t="n"/>
    </row>
    <row r="753" ht="15.75" customHeight="1" s="127">
      <c r="A753" s="186" t="n"/>
      <c r="B753" s="186" t="n"/>
      <c r="C753" s="193" t="n"/>
      <c r="D753" s="193" t="n"/>
      <c r="E753" s="193" t="n"/>
      <c r="F753" s="186" t="n"/>
      <c r="G753" s="186" t="n"/>
      <c r="H753" s="186" t="n"/>
      <c r="I753" s="186" t="n"/>
      <c r="J753" s="186" t="n"/>
      <c r="K753" s="186" t="n"/>
      <c r="L753" s="186" t="n"/>
      <c r="M753" s="186" t="n"/>
      <c r="N753" s="186" t="n"/>
      <c r="O753" s="186" t="n"/>
      <c r="P753" s="186" t="n"/>
      <c r="Q753" s="186" t="n"/>
    </row>
    <row r="754" ht="15.75" customHeight="1" s="127">
      <c r="A754" s="186" t="n"/>
      <c r="B754" s="186" t="n"/>
      <c r="C754" s="193" t="n"/>
      <c r="D754" s="193" t="n"/>
      <c r="E754" s="193" t="n"/>
      <c r="F754" s="186" t="n"/>
      <c r="G754" s="186" t="n"/>
      <c r="H754" s="186" t="n"/>
      <c r="I754" s="186" t="n"/>
      <c r="J754" s="186" t="n"/>
      <c r="K754" s="186" t="n"/>
      <c r="L754" s="186" t="n"/>
      <c r="M754" s="186" t="n"/>
      <c r="N754" s="186" t="n"/>
      <c r="O754" s="186" t="n"/>
      <c r="P754" s="186" t="n"/>
      <c r="Q754" s="186" t="n"/>
    </row>
    <row r="755" ht="15.75" customHeight="1" s="127">
      <c r="A755" s="186" t="n"/>
      <c r="B755" s="186" t="n"/>
      <c r="C755" s="193" t="n"/>
      <c r="D755" s="193" t="n"/>
      <c r="E755" s="193" t="n"/>
      <c r="F755" s="186" t="n"/>
      <c r="G755" s="186" t="n"/>
      <c r="H755" s="186" t="n"/>
      <c r="I755" s="186" t="n"/>
      <c r="J755" s="186" t="n"/>
      <c r="K755" s="186" t="n"/>
      <c r="L755" s="186" t="n"/>
      <c r="M755" s="186" t="n"/>
      <c r="N755" s="186" t="n"/>
      <c r="O755" s="186" t="n"/>
      <c r="P755" s="186" t="n"/>
      <c r="Q755" s="186" t="n"/>
    </row>
    <row r="756" ht="15.75" customHeight="1" s="127">
      <c r="A756" s="186" t="n"/>
      <c r="B756" s="186" t="n"/>
      <c r="C756" s="193" t="n"/>
      <c r="D756" s="193" t="n"/>
      <c r="E756" s="193" t="n"/>
      <c r="F756" s="186" t="n"/>
      <c r="G756" s="186" t="n"/>
      <c r="H756" s="186" t="n"/>
      <c r="I756" s="186" t="n"/>
      <c r="J756" s="186" t="n"/>
      <c r="K756" s="186" t="n"/>
      <c r="L756" s="186" t="n"/>
      <c r="M756" s="186" t="n"/>
      <c r="N756" s="186" t="n"/>
      <c r="O756" s="186" t="n"/>
      <c r="P756" s="186" t="n"/>
      <c r="Q756" s="186" t="n"/>
    </row>
    <row r="757" ht="15.75" customHeight="1" s="127">
      <c r="A757" s="186" t="n"/>
      <c r="B757" s="186" t="n"/>
      <c r="C757" s="193" t="n"/>
      <c r="D757" s="193" t="n"/>
      <c r="E757" s="193" t="n"/>
      <c r="F757" s="186" t="n"/>
      <c r="G757" s="186" t="n"/>
      <c r="H757" s="186" t="n"/>
      <c r="I757" s="186" t="n"/>
      <c r="J757" s="186" t="n"/>
      <c r="K757" s="186" t="n"/>
      <c r="L757" s="186" t="n"/>
      <c r="M757" s="186" t="n"/>
      <c r="N757" s="186" t="n"/>
      <c r="O757" s="186" t="n"/>
      <c r="P757" s="186" t="n"/>
      <c r="Q757" s="186" t="n"/>
    </row>
    <row r="758" ht="15.75" customHeight="1" s="127">
      <c r="A758" s="186" t="n"/>
      <c r="B758" s="186" t="n"/>
      <c r="C758" s="193" t="n"/>
      <c r="D758" s="193" t="n"/>
      <c r="E758" s="193" t="n"/>
      <c r="F758" s="186" t="n"/>
      <c r="G758" s="186" t="n"/>
      <c r="H758" s="186" t="n"/>
      <c r="I758" s="186" t="n"/>
      <c r="J758" s="186" t="n"/>
      <c r="K758" s="186" t="n"/>
      <c r="L758" s="186" t="n"/>
      <c r="M758" s="186" t="n"/>
      <c r="N758" s="186" t="n"/>
      <c r="O758" s="186" t="n"/>
      <c r="P758" s="186" t="n"/>
      <c r="Q758" s="186" t="n"/>
    </row>
    <row r="759" ht="15.75" customHeight="1" s="127">
      <c r="A759" s="186" t="n"/>
      <c r="B759" s="186" t="n"/>
      <c r="C759" s="193" t="n"/>
      <c r="D759" s="193" t="n"/>
      <c r="E759" s="193" t="n"/>
      <c r="F759" s="186" t="n"/>
      <c r="G759" s="186" t="n"/>
      <c r="H759" s="186" t="n"/>
      <c r="I759" s="186" t="n"/>
      <c r="J759" s="186" t="n"/>
      <c r="K759" s="186" t="n"/>
      <c r="L759" s="186" t="n"/>
      <c r="M759" s="186" t="n"/>
      <c r="N759" s="186" t="n"/>
      <c r="O759" s="186" t="n"/>
      <c r="P759" s="186" t="n"/>
      <c r="Q759" s="186" t="n"/>
    </row>
    <row r="760" ht="15.75" customHeight="1" s="127">
      <c r="A760" s="186" t="n"/>
      <c r="B760" s="186" t="n"/>
      <c r="C760" s="193" t="n"/>
      <c r="D760" s="193" t="n"/>
      <c r="E760" s="193" t="n"/>
      <c r="F760" s="186" t="n"/>
      <c r="G760" s="186" t="n"/>
      <c r="H760" s="186" t="n"/>
      <c r="I760" s="186" t="n"/>
      <c r="J760" s="186" t="n"/>
      <c r="K760" s="186" t="n"/>
      <c r="L760" s="186" t="n"/>
      <c r="M760" s="186" t="n"/>
      <c r="N760" s="186" t="n"/>
      <c r="O760" s="186" t="n"/>
      <c r="P760" s="186" t="n"/>
      <c r="Q760" s="186" t="n"/>
    </row>
    <row r="761" ht="15.75" customHeight="1" s="127">
      <c r="A761" s="186" t="n"/>
      <c r="B761" s="186" t="n"/>
      <c r="C761" s="193" t="n"/>
      <c r="D761" s="193" t="n"/>
      <c r="E761" s="193" t="n"/>
      <c r="F761" s="186" t="n"/>
      <c r="G761" s="186" t="n"/>
      <c r="H761" s="186" t="n"/>
      <c r="I761" s="186" t="n"/>
      <c r="J761" s="186" t="n"/>
      <c r="K761" s="186" t="n"/>
      <c r="L761" s="186" t="n"/>
      <c r="M761" s="186" t="n"/>
      <c r="N761" s="186" t="n"/>
      <c r="O761" s="186" t="n"/>
      <c r="P761" s="186" t="n"/>
      <c r="Q761" s="186" t="n"/>
    </row>
    <row r="762" ht="15.75" customHeight="1" s="127">
      <c r="A762" s="186" t="n"/>
      <c r="B762" s="186" t="n"/>
      <c r="C762" s="193" t="n"/>
      <c r="D762" s="193" t="n"/>
      <c r="E762" s="193" t="n"/>
      <c r="F762" s="186" t="n"/>
      <c r="G762" s="186" t="n"/>
      <c r="H762" s="186" t="n"/>
      <c r="I762" s="186" t="n"/>
      <c r="J762" s="186" t="n"/>
      <c r="K762" s="186" t="n"/>
      <c r="L762" s="186" t="n"/>
      <c r="M762" s="186" t="n"/>
      <c r="N762" s="186" t="n"/>
      <c r="O762" s="186" t="n"/>
      <c r="P762" s="186" t="n"/>
      <c r="Q762" s="186" t="n"/>
    </row>
    <row r="763" ht="15.75" customHeight="1" s="127">
      <c r="A763" s="186" t="n"/>
      <c r="B763" s="186" t="n"/>
      <c r="C763" s="193" t="n"/>
      <c r="D763" s="193" t="n"/>
      <c r="E763" s="193" t="n"/>
      <c r="F763" s="186" t="n"/>
      <c r="G763" s="186" t="n"/>
      <c r="H763" s="186" t="n"/>
      <c r="I763" s="186" t="n"/>
      <c r="J763" s="186" t="n"/>
      <c r="K763" s="186" t="n"/>
      <c r="L763" s="186" t="n"/>
      <c r="M763" s="186" t="n"/>
      <c r="N763" s="186" t="n"/>
      <c r="O763" s="186" t="n"/>
      <c r="P763" s="186" t="n"/>
      <c r="Q763" s="186" t="n"/>
    </row>
    <row r="764" ht="15.75" customHeight="1" s="127">
      <c r="A764" s="186" t="n"/>
      <c r="B764" s="186" t="n"/>
      <c r="C764" s="193" t="n"/>
      <c r="D764" s="193" t="n"/>
      <c r="E764" s="193" t="n"/>
      <c r="F764" s="186" t="n"/>
      <c r="G764" s="186" t="n"/>
      <c r="H764" s="186" t="n"/>
      <c r="I764" s="186" t="n"/>
      <c r="J764" s="186" t="n"/>
      <c r="K764" s="186" t="n"/>
      <c r="L764" s="186" t="n"/>
      <c r="M764" s="186" t="n"/>
      <c r="N764" s="186" t="n"/>
      <c r="O764" s="186" t="n"/>
      <c r="P764" s="186" t="n"/>
      <c r="Q764" s="186" t="n"/>
    </row>
    <row r="765" ht="15.75" customHeight="1" s="127">
      <c r="A765" s="186" t="n"/>
      <c r="B765" s="186" t="n"/>
      <c r="C765" s="193" t="n"/>
      <c r="D765" s="193" t="n"/>
      <c r="E765" s="193" t="n"/>
      <c r="F765" s="186" t="n"/>
      <c r="G765" s="186" t="n"/>
      <c r="H765" s="186" t="n"/>
      <c r="I765" s="186" t="n"/>
      <c r="J765" s="186" t="n"/>
      <c r="K765" s="186" t="n"/>
      <c r="L765" s="186" t="n"/>
      <c r="M765" s="186" t="n"/>
      <c r="N765" s="186" t="n"/>
      <c r="O765" s="186" t="n"/>
      <c r="P765" s="186" t="n"/>
      <c r="Q765" s="186" t="n"/>
    </row>
    <row r="766" ht="15.75" customHeight="1" s="127">
      <c r="A766" s="186" t="n"/>
      <c r="B766" s="186" t="n"/>
      <c r="C766" s="193" t="n"/>
      <c r="D766" s="193" t="n"/>
      <c r="E766" s="193" t="n"/>
      <c r="F766" s="186" t="n"/>
      <c r="G766" s="186" t="n"/>
      <c r="H766" s="186" t="n"/>
      <c r="I766" s="186" t="n"/>
      <c r="J766" s="186" t="n"/>
      <c r="K766" s="186" t="n"/>
      <c r="L766" s="186" t="n"/>
      <c r="M766" s="186" t="n"/>
      <c r="N766" s="186" t="n"/>
      <c r="O766" s="186" t="n"/>
      <c r="P766" s="186" t="n"/>
      <c r="Q766" s="186" t="n"/>
    </row>
    <row r="767" ht="15.75" customHeight="1" s="127">
      <c r="A767" s="186" t="n"/>
      <c r="B767" s="186" t="n"/>
      <c r="C767" s="193" t="n"/>
      <c r="D767" s="193" t="n"/>
      <c r="E767" s="193" t="n"/>
      <c r="F767" s="186" t="n"/>
      <c r="G767" s="186" t="n"/>
      <c r="H767" s="186" t="n"/>
      <c r="I767" s="186" t="n"/>
      <c r="J767" s="186" t="n"/>
      <c r="K767" s="186" t="n"/>
      <c r="L767" s="186" t="n"/>
      <c r="M767" s="186" t="n"/>
      <c r="N767" s="186" t="n"/>
      <c r="O767" s="186" t="n"/>
      <c r="P767" s="186" t="n"/>
      <c r="Q767" s="186" t="n"/>
    </row>
    <row r="768" ht="15.75" customHeight="1" s="127">
      <c r="A768" s="186" t="n"/>
      <c r="B768" s="186" t="n"/>
      <c r="C768" s="193" t="n"/>
      <c r="D768" s="193" t="n"/>
      <c r="E768" s="193" t="n"/>
      <c r="F768" s="186" t="n"/>
      <c r="G768" s="186" t="n"/>
      <c r="H768" s="186" t="n"/>
      <c r="I768" s="186" t="n"/>
      <c r="J768" s="186" t="n"/>
      <c r="K768" s="186" t="n"/>
      <c r="L768" s="186" t="n"/>
      <c r="M768" s="186" t="n"/>
      <c r="N768" s="186" t="n"/>
      <c r="O768" s="186" t="n"/>
      <c r="P768" s="186" t="n"/>
      <c r="Q768" s="186" t="n"/>
    </row>
    <row r="769" ht="15.75" customHeight="1" s="127">
      <c r="A769" s="186" t="n"/>
      <c r="B769" s="186" t="n"/>
      <c r="C769" s="193" t="n"/>
      <c r="D769" s="193" t="n"/>
      <c r="E769" s="193" t="n"/>
      <c r="F769" s="186" t="n"/>
      <c r="G769" s="186" t="n"/>
      <c r="H769" s="186" t="n"/>
      <c r="I769" s="186" t="n"/>
      <c r="J769" s="186" t="n"/>
      <c r="K769" s="186" t="n"/>
      <c r="L769" s="186" t="n"/>
      <c r="M769" s="186" t="n"/>
      <c r="N769" s="186" t="n"/>
      <c r="O769" s="186" t="n"/>
      <c r="P769" s="186" t="n"/>
      <c r="Q769" s="186" t="n"/>
    </row>
    <row r="770" ht="15.75" customHeight="1" s="127">
      <c r="A770" s="186" t="n"/>
      <c r="B770" s="186" t="n"/>
      <c r="C770" s="193" t="n"/>
      <c r="D770" s="193" t="n"/>
      <c r="E770" s="193" t="n"/>
      <c r="F770" s="186" t="n"/>
      <c r="G770" s="186" t="n"/>
      <c r="H770" s="186" t="n"/>
      <c r="I770" s="186" t="n"/>
      <c r="J770" s="186" t="n"/>
      <c r="K770" s="186" t="n"/>
      <c r="L770" s="186" t="n"/>
      <c r="M770" s="186" t="n"/>
      <c r="N770" s="186" t="n"/>
      <c r="O770" s="186" t="n"/>
      <c r="P770" s="186" t="n"/>
      <c r="Q770" s="186" t="n"/>
    </row>
    <row r="771" ht="15.75" customHeight="1" s="127">
      <c r="A771" s="186" t="n"/>
      <c r="B771" s="186" t="n"/>
      <c r="C771" s="193" t="n"/>
      <c r="D771" s="193" t="n"/>
      <c r="E771" s="193" t="n"/>
      <c r="F771" s="186" t="n"/>
      <c r="G771" s="186" t="n"/>
      <c r="H771" s="186" t="n"/>
      <c r="I771" s="186" t="n"/>
      <c r="J771" s="186" t="n"/>
      <c r="K771" s="186" t="n"/>
      <c r="L771" s="186" t="n"/>
      <c r="M771" s="186" t="n"/>
      <c r="N771" s="186" t="n"/>
      <c r="O771" s="186" t="n"/>
      <c r="P771" s="186" t="n"/>
      <c r="Q771" s="186" t="n"/>
    </row>
    <row r="772" ht="15.75" customHeight="1" s="127">
      <c r="A772" s="186" t="n"/>
      <c r="B772" s="186" t="n"/>
      <c r="C772" s="193" t="n"/>
      <c r="D772" s="193" t="n"/>
      <c r="E772" s="193" t="n"/>
      <c r="F772" s="186" t="n"/>
      <c r="G772" s="186" t="n"/>
      <c r="H772" s="186" t="n"/>
      <c r="I772" s="186" t="n"/>
      <c r="J772" s="186" t="n"/>
      <c r="K772" s="186" t="n"/>
      <c r="L772" s="186" t="n"/>
      <c r="M772" s="186" t="n"/>
      <c r="N772" s="186" t="n"/>
      <c r="O772" s="186" t="n"/>
      <c r="P772" s="186" t="n"/>
      <c r="Q772" s="186" t="n"/>
    </row>
    <row r="773" ht="15.75" customHeight="1" s="127">
      <c r="A773" s="186" t="n"/>
      <c r="B773" s="186" t="n"/>
      <c r="C773" s="193" t="n"/>
      <c r="D773" s="193" t="n"/>
      <c r="E773" s="193" t="n"/>
      <c r="F773" s="186" t="n"/>
      <c r="G773" s="186" t="n"/>
      <c r="H773" s="186" t="n"/>
      <c r="I773" s="186" t="n"/>
      <c r="J773" s="186" t="n"/>
      <c r="K773" s="186" t="n"/>
      <c r="L773" s="186" t="n"/>
      <c r="M773" s="186" t="n"/>
      <c r="N773" s="186" t="n"/>
      <c r="O773" s="186" t="n"/>
      <c r="P773" s="186" t="n"/>
      <c r="Q773" s="186" t="n"/>
    </row>
    <row r="774" ht="15.75" customHeight="1" s="127">
      <c r="A774" s="186" t="n"/>
      <c r="B774" s="186" t="n"/>
      <c r="C774" s="193" t="n"/>
      <c r="D774" s="193" t="n"/>
      <c r="E774" s="193" t="n"/>
      <c r="F774" s="186" t="n"/>
      <c r="G774" s="186" t="n"/>
      <c r="H774" s="186" t="n"/>
      <c r="I774" s="186" t="n"/>
      <c r="J774" s="186" t="n"/>
      <c r="K774" s="186" t="n"/>
      <c r="L774" s="186" t="n"/>
      <c r="M774" s="186" t="n"/>
      <c r="N774" s="186" t="n"/>
      <c r="O774" s="186" t="n"/>
      <c r="P774" s="186" t="n"/>
      <c r="Q774" s="186" t="n"/>
    </row>
    <row r="775" ht="15.75" customHeight="1" s="127">
      <c r="A775" s="186" t="n"/>
      <c r="B775" s="186" t="n"/>
      <c r="C775" s="193" t="n"/>
      <c r="D775" s="193" t="n"/>
      <c r="E775" s="193" t="n"/>
      <c r="F775" s="186" t="n"/>
      <c r="G775" s="186" t="n"/>
      <c r="H775" s="186" t="n"/>
      <c r="I775" s="186" t="n"/>
      <c r="J775" s="186" t="n"/>
      <c r="K775" s="186" t="n"/>
      <c r="L775" s="186" t="n"/>
      <c r="M775" s="186" t="n"/>
      <c r="N775" s="186" t="n"/>
      <c r="O775" s="186" t="n"/>
      <c r="P775" s="186" t="n"/>
      <c r="Q775" s="186" t="n"/>
    </row>
    <row r="776" ht="15.75" customHeight="1" s="127">
      <c r="A776" s="186" t="n"/>
      <c r="B776" s="186" t="n"/>
      <c r="C776" s="193" t="n"/>
      <c r="D776" s="193" t="n"/>
      <c r="E776" s="193" t="n"/>
      <c r="F776" s="186" t="n"/>
      <c r="G776" s="186" t="n"/>
      <c r="H776" s="186" t="n"/>
      <c r="I776" s="186" t="n"/>
      <c r="J776" s="186" t="n"/>
      <c r="K776" s="186" t="n"/>
      <c r="L776" s="186" t="n"/>
      <c r="M776" s="186" t="n"/>
      <c r="N776" s="186" t="n"/>
      <c r="O776" s="186" t="n"/>
      <c r="P776" s="186" t="n"/>
      <c r="Q776" s="186" t="n"/>
    </row>
    <row r="777" ht="15.75" customHeight="1" s="127">
      <c r="A777" s="186" t="n"/>
      <c r="B777" s="186" t="n"/>
      <c r="C777" s="193" t="n"/>
      <c r="D777" s="193" t="n"/>
      <c r="E777" s="193" t="n"/>
      <c r="F777" s="186" t="n"/>
      <c r="G777" s="186" t="n"/>
      <c r="H777" s="186" t="n"/>
      <c r="I777" s="186" t="n"/>
      <c r="J777" s="186" t="n"/>
      <c r="K777" s="186" t="n"/>
      <c r="L777" s="186" t="n"/>
      <c r="M777" s="186" t="n"/>
      <c r="N777" s="186" t="n"/>
      <c r="O777" s="186" t="n"/>
      <c r="P777" s="186" t="n"/>
      <c r="Q777" s="186" t="n"/>
    </row>
    <row r="778" ht="15.75" customHeight="1" s="127">
      <c r="A778" s="186" t="n"/>
      <c r="B778" s="186" t="n"/>
      <c r="C778" s="193" t="n"/>
      <c r="D778" s="193" t="n"/>
      <c r="E778" s="193" t="n"/>
      <c r="F778" s="186" t="n"/>
      <c r="G778" s="186" t="n"/>
      <c r="H778" s="186" t="n"/>
      <c r="I778" s="186" t="n"/>
      <c r="J778" s="186" t="n"/>
      <c r="K778" s="186" t="n"/>
      <c r="L778" s="186" t="n"/>
      <c r="M778" s="186" t="n"/>
      <c r="N778" s="186" t="n"/>
      <c r="O778" s="186" t="n"/>
      <c r="P778" s="186" t="n"/>
      <c r="Q778" s="186" t="n"/>
    </row>
    <row r="779" ht="15.75" customHeight="1" s="127">
      <c r="A779" s="186" t="n"/>
      <c r="B779" s="186" t="n"/>
      <c r="C779" s="193" t="n"/>
      <c r="D779" s="193" t="n"/>
      <c r="E779" s="193" t="n"/>
      <c r="F779" s="186" t="n"/>
      <c r="G779" s="186" t="n"/>
      <c r="H779" s="186" t="n"/>
      <c r="I779" s="186" t="n"/>
      <c r="J779" s="186" t="n"/>
      <c r="K779" s="186" t="n"/>
      <c r="L779" s="186" t="n"/>
      <c r="M779" s="186" t="n"/>
      <c r="N779" s="186" t="n"/>
      <c r="O779" s="186" t="n"/>
      <c r="P779" s="186" t="n"/>
      <c r="Q779" s="186" t="n"/>
    </row>
    <row r="780" ht="15.75" customHeight="1" s="127">
      <c r="A780" s="186" t="n"/>
      <c r="B780" s="186" t="n"/>
      <c r="C780" s="193" t="n"/>
      <c r="D780" s="193" t="n"/>
      <c r="E780" s="193" t="n"/>
      <c r="F780" s="186" t="n"/>
      <c r="G780" s="186" t="n"/>
      <c r="H780" s="186" t="n"/>
      <c r="I780" s="186" t="n"/>
      <c r="J780" s="186" t="n"/>
      <c r="K780" s="186" t="n"/>
      <c r="L780" s="186" t="n"/>
      <c r="M780" s="186" t="n"/>
      <c r="N780" s="186" t="n"/>
      <c r="O780" s="186" t="n"/>
      <c r="P780" s="186" t="n"/>
      <c r="Q780" s="186" t="n"/>
    </row>
    <row r="781" ht="15.75" customHeight="1" s="127">
      <c r="A781" s="186" t="n"/>
      <c r="B781" s="186" t="n"/>
      <c r="C781" s="193" t="n"/>
      <c r="D781" s="193" t="n"/>
      <c r="E781" s="193" t="n"/>
      <c r="F781" s="186" t="n"/>
      <c r="G781" s="186" t="n"/>
      <c r="H781" s="186" t="n"/>
      <c r="I781" s="186" t="n"/>
      <c r="J781" s="186" t="n"/>
      <c r="K781" s="186" t="n"/>
      <c r="L781" s="186" t="n"/>
      <c r="M781" s="186" t="n"/>
      <c r="N781" s="186" t="n"/>
      <c r="O781" s="186" t="n"/>
      <c r="P781" s="186" t="n"/>
      <c r="Q781" s="186" t="n"/>
    </row>
    <row r="782" ht="15.75" customHeight="1" s="127">
      <c r="A782" s="186" t="n"/>
      <c r="B782" s="186" t="n"/>
      <c r="C782" s="193" t="n"/>
      <c r="D782" s="193" t="n"/>
      <c r="E782" s="193" t="n"/>
      <c r="F782" s="186" t="n"/>
      <c r="G782" s="186" t="n"/>
      <c r="H782" s="186" t="n"/>
      <c r="I782" s="186" t="n"/>
      <c r="J782" s="186" t="n"/>
      <c r="K782" s="186" t="n"/>
      <c r="L782" s="186" t="n"/>
      <c r="M782" s="186" t="n"/>
      <c r="N782" s="186" t="n"/>
      <c r="O782" s="186" t="n"/>
      <c r="P782" s="186" t="n"/>
      <c r="Q782" s="186" t="n"/>
    </row>
    <row r="783" ht="15.75" customHeight="1" s="127">
      <c r="A783" s="186" t="n"/>
      <c r="B783" s="186" t="n"/>
      <c r="C783" s="193" t="n"/>
      <c r="D783" s="193" t="n"/>
      <c r="E783" s="193" t="n"/>
      <c r="F783" s="186" t="n"/>
      <c r="G783" s="186" t="n"/>
      <c r="H783" s="186" t="n"/>
      <c r="I783" s="186" t="n"/>
      <c r="J783" s="186" t="n"/>
      <c r="K783" s="186" t="n"/>
      <c r="L783" s="186" t="n"/>
      <c r="M783" s="186" t="n"/>
      <c r="N783" s="186" t="n"/>
      <c r="O783" s="186" t="n"/>
      <c r="P783" s="186" t="n"/>
      <c r="Q783" s="186" t="n"/>
    </row>
    <row r="784" ht="15.75" customHeight="1" s="127">
      <c r="A784" s="186" t="n"/>
      <c r="B784" s="186" t="n"/>
      <c r="C784" s="193" t="n"/>
      <c r="D784" s="193" t="n"/>
      <c r="E784" s="193" t="n"/>
      <c r="F784" s="186" t="n"/>
      <c r="G784" s="186" t="n"/>
      <c r="H784" s="186" t="n"/>
      <c r="I784" s="186" t="n"/>
      <c r="J784" s="186" t="n"/>
      <c r="K784" s="186" t="n"/>
      <c r="L784" s="186" t="n"/>
      <c r="M784" s="186" t="n"/>
      <c r="N784" s="186" t="n"/>
      <c r="O784" s="186" t="n"/>
      <c r="P784" s="186" t="n"/>
      <c r="Q784" s="186" t="n"/>
    </row>
    <row r="785" ht="15.75" customHeight="1" s="127">
      <c r="A785" s="186" t="n"/>
      <c r="B785" s="186" t="n"/>
      <c r="C785" s="193" t="n"/>
      <c r="D785" s="193" t="n"/>
      <c r="E785" s="193" t="n"/>
      <c r="F785" s="186" t="n"/>
      <c r="G785" s="186" t="n"/>
      <c r="H785" s="186" t="n"/>
      <c r="I785" s="186" t="n"/>
      <c r="J785" s="186" t="n"/>
      <c r="K785" s="186" t="n"/>
      <c r="L785" s="186" t="n"/>
      <c r="M785" s="186" t="n"/>
      <c r="N785" s="186" t="n"/>
      <c r="O785" s="186" t="n"/>
      <c r="P785" s="186" t="n"/>
      <c r="Q785" s="186" t="n"/>
    </row>
    <row r="786" ht="15.75" customHeight="1" s="127">
      <c r="A786" s="186" t="n"/>
      <c r="B786" s="186" t="n"/>
      <c r="C786" s="193" t="n"/>
      <c r="D786" s="193" t="n"/>
      <c r="E786" s="193" t="n"/>
      <c r="F786" s="186" t="n"/>
      <c r="G786" s="186" t="n"/>
      <c r="H786" s="186" t="n"/>
      <c r="I786" s="186" t="n"/>
      <c r="J786" s="186" t="n"/>
      <c r="K786" s="186" t="n"/>
      <c r="L786" s="186" t="n"/>
      <c r="M786" s="186" t="n"/>
      <c r="N786" s="186" t="n"/>
      <c r="O786" s="186" t="n"/>
      <c r="P786" s="186" t="n"/>
      <c r="Q786" s="186" t="n"/>
    </row>
    <row r="787" ht="15.75" customHeight="1" s="127">
      <c r="A787" s="186" t="n"/>
      <c r="B787" s="186" t="n"/>
      <c r="C787" s="193" t="n"/>
      <c r="D787" s="193" t="n"/>
      <c r="E787" s="193" t="n"/>
      <c r="F787" s="186" t="n"/>
      <c r="G787" s="186" t="n"/>
      <c r="H787" s="186" t="n"/>
      <c r="I787" s="186" t="n"/>
      <c r="J787" s="186" t="n"/>
      <c r="K787" s="186" t="n"/>
      <c r="L787" s="186" t="n"/>
      <c r="M787" s="186" t="n"/>
      <c r="N787" s="186" t="n"/>
      <c r="O787" s="186" t="n"/>
      <c r="P787" s="186" t="n"/>
      <c r="Q787" s="186" t="n"/>
    </row>
    <row r="788" ht="15.75" customHeight="1" s="127">
      <c r="A788" s="186" t="n"/>
      <c r="B788" s="186" t="n"/>
      <c r="C788" s="193" t="n"/>
      <c r="D788" s="193" t="n"/>
      <c r="E788" s="193" t="n"/>
      <c r="F788" s="186" t="n"/>
      <c r="G788" s="186" t="n"/>
      <c r="H788" s="186" t="n"/>
      <c r="I788" s="186" t="n"/>
      <c r="J788" s="186" t="n"/>
      <c r="K788" s="186" t="n"/>
      <c r="L788" s="186" t="n"/>
      <c r="M788" s="186" t="n"/>
      <c r="N788" s="186" t="n"/>
      <c r="O788" s="186" t="n"/>
      <c r="P788" s="186" t="n"/>
      <c r="Q788" s="186" t="n"/>
    </row>
    <row r="789" ht="15.75" customHeight="1" s="127">
      <c r="A789" s="186" t="n"/>
      <c r="B789" s="186" t="n"/>
      <c r="C789" s="193" t="n"/>
      <c r="D789" s="193" t="n"/>
      <c r="E789" s="193" t="n"/>
      <c r="F789" s="186" t="n"/>
      <c r="G789" s="186" t="n"/>
      <c r="H789" s="186" t="n"/>
      <c r="I789" s="186" t="n"/>
      <c r="J789" s="186" t="n"/>
      <c r="K789" s="186" t="n"/>
      <c r="L789" s="186" t="n"/>
      <c r="M789" s="186" t="n"/>
      <c r="N789" s="186" t="n"/>
      <c r="O789" s="186" t="n"/>
      <c r="P789" s="186" t="n"/>
      <c r="Q789" s="186" t="n"/>
    </row>
    <row r="790" ht="15.75" customHeight="1" s="127">
      <c r="A790" s="186" t="n"/>
      <c r="B790" s="186" t="n"/>
      <c r="C790" s="193" t="n"/>
      <c r="D790" s="193" t="n"/>
      <c r="E790" s="193" t="n"/>
      <c r="F790" s="186" t="n"/>
      <c r="G790" s="186" t="n"/>
      <c r="H790" s="186" t="n"/>
      <c r="I790" s="186" t="n"/>
      <c r="J790" s="186" t="n"/>
      <c r="K790" s="186" t="n"/>
      <c r="L790" s="186" t="n"/>
      <c r="M790" s="186" t="n"/>
      <c r="N790" s="186" t="n"/>
      <c r="O790" s="186" t="n"/>
      <c r="P790" s="186" t="n"/>
      <c r="Q790" s="186" t="n"/>
    </row>
    <row r="791" ht="15.75" customHeight="1" s="127">
      <c r="A791" s="186" t="n"/>
      <c r="B791" s="186" t="n"/>
      <c r="C791" s="193" t="n"/>
      <c r="D791" s="193" t="n"/>
      <c r="E791" s="193" t="n"/>
      <c r="F791" s="186" t="n"/>
      <c r="G791" s="186" t="n"/>
      <c r="H791" s="186" t="n"/>
      <c r="I791" s="186" t="n"/>
      <c r="J791" s="186" t="n"/>
      <c r="K791" s="186" t="n"/>
      <c r="L791" s="186" t="n"/>
      <c r="M791" s="186" t="n"/>
      <c r="N791" s="186" t="n"/>
      <c r="O791" s="186" t="n"/>
      <c r="P791" s="186" t="n"/>
      <c r="Q791" s="186" t="n"/>
    </row>
    <row r="792" ht="15.75" customHeight="1" s="127">
      <c r="A792" s="186" t="n"/>
      <c r="B792" s="186" t="n"/>
      <c r="C792" s="193" t="n"/>
      <c r="D792" s="193" t="n"/>
      <c r="E792" s="193" t="n"/>
      <c r="F792" s="186" t="n"/>
      <c r="G792" s="186" t="n"/>
      <c r="H792" s="186" t="n"/>
      <c r="I792" s="186" t="n"/>
      <c r="J792" s="186" t="n"/>
      <c r="K792" s="186" t="n"/>
      <c r="L792" s="186" t="n"/>
      <c r="M792" s="186" t="n"/>
      <c r="N792" s="186" t="n"/>
      <c r="O792" s="186" t="n"/>
      <c r="P792" s="186" t="n"/>
      <c r="Q792" s="186" t="n"/>
    </row>
    <row r="793" ht="15.75" customHeight="1" s="127">
      <c r="A793" s="186" t="n"/>
      <c r="B793" s="186" t="n"/>
      <c r="C793" s="193" t="n"/>
      <c r="D793" s="193" t="n"/>
      <c r="E793" s="193" t="n"/>
      <c r="F793" s="186" t="n"/>
      <c r="G793" s="186" t="n"/>
      <c r="H793" s="186" t="n"/>
      <c r="I793" s="186" t="n"/>
      <c r="J793" s="186" t="n"/>
      <c r="K793" s="186" t="n"/>
      <c r="L793" s="186" t="n"/>
      <c r="M793" s="186" t="n"/>
      <c r="N793" s="186" t="n"/>
      <c r="O793" s="186" t="n"/>
      <c r="P793" s="186" t="n"/>
      <c r="Q793" s="186" t="n"/>
    </row>
    <row r="794" ht="15.75" customHeight="1" s="127">
      <c r="A794" s="186" t="n"/>
      <c r="B794" s="186" t="n"/>
      <c r="C794" s="193" t="n"/>
      <c r="D794" s="193" t="n"/>
      <c r="E794" s="193" t="n"/>
      <c r="F794" s="186" t="n"/>
      <c r="G794" s="186" t="n"/>
      <c r="H794" s="186" t="n"/>
      <c r="I794" s="186" t="n"/>
      <c r="J794" s="186" t="n"/>
      <c r="K794" s="186" t="n"/>
      <c r="L794" s="186" t="n"/>
      <c r="M794" s="186" t="n"/>
      <c r="N794" s="186" t="n"/>
      <c r="O794" s="186" t="n"/>
      <c r="P794" s="186" t="n"/>
      <c r="Q794" s="186" t="n"/>
    </row>
    <row r="795" ht="15.75" customHeight="1" s="127">
      <c r="A795" s="186" t="n"/>
      <c r="B795" s="186" t="n"/>
      <c r="C795" s="193" t="n"/>
      <c r="D795" s="193" t="n"/>
      <c r="E795" s="193" t="n"/>
      <c r="F795" s="186" t="n"/>
      <c r="G795" s="186" t="n"/>
      <c r="H795" s="186" t="n"/>
      <c r="I795" s="186" t="n"/>
      <c r="J795" s="186" t="n"/>
      <c r="K795" s="186" t="n"/>
      <c r="L795" s="186" t="n"/>
      <c r="M795" s="186" t="n"/>
      <c r="N795" s="186" t="n"/>
      <c r="O795" s="186" t="n"/>
      <c r="P795" s="186" t="n"/>
      <c r="Q795" s="186" t="n"/>
    </row>
    <row r="796" ht="15.75" customHeight="1" s="127">
      <c r="A796" s="186" t="n"/>
      <c r="B796" s="186" t="n"/>
      <c r="C796" s="193" t="n"/>
      <c r="D796" s="193" t="n"/>
      <c r="E796" s="193" t="n"/>
      <c r="F796" s="186" t="n"/>
      <c r="G796" s="186" t="n"/>
      <c r="H796" s="186" t="n"/>
      <c r="I796" s="186" t="n"/>
      <c r="J796" s="186" t="n"/>
      <c r="K796" s="186" t="n"/>
      <c r="L796" s="186" t="n"/>
      <c r="M796" s="186" t="n"/>
      <c r="N796" s="186" t="n"/>
      <c r="O796" s="186" t="n"/>
      <c r="P796" s="186" t="n"/>
      <c r="Q796" s="186" t="n"/>
    </row>
    <row r="797" ht="15.75" customHeight="1" s="127">
      <c r="A797" s="186" t="n"/>
      <c r="B797" s="186" t="n"/>
      <c r="C797" s="193" t="n"/>
      <c r="D797" s="193" t="n"/>
      <c r="E797" s="193" t="n"/>
      <c r="F797" s="186" t="n"/>
      <c r="G797" s="186" t="n"/>
      <c r="H797" s="186" t="n"/>
      <c r="I797" s="186" t="n"/>
      <c r="J797" s="186" t="n"/>
      <c r="K797" s="186" t="n"/>
      <c r="L797" s="186" t="n"/>
      <c r="M797" s="186" t="n"/>
      <c r="N797" s="186" t="n"/>
      <c r="O797" s="186" t="n"/>
      <c r="P797" s="186" t="n"/>
      <c r="Q797" s="186" t="n"/>
    </row>
    <row r="798" ht="15.75" customHeight="1" s="127">
      <c r="A798" s="186" t="n"/>
      <c r="B798" s="186" t="n"/>
      <c r="C798" s="193" t="n"/>
      <c r="D798" s="193" t="n"/>
      <c r="E798" s="193" t="n"/>
      <c r="F798" s="186" t="n"/>
      <c r="G798" s="186" t="n"/>
      <c r="H798" s="186" t="n"/>
      <c r="I798" s="186" t="n"/>
      <c r="J798" s="186" t="n"/>
      <c r="K798" s="186" t="n"/>
      <c r="L798" s="186" t="n"/>
      <c r="M798" s="186" t="n"/>
      <c r="N798" s="186" t="n"/>
      <c r="O798" s="186" t="n"/>
      <c r="P798" s="186" t="n"/>
      <c r="Q798" s="186" t="n"/>
    </row>
    <row r="799" ht="15.75" customHeight="1" s="127">
      <c r="A799" s="186" t="n"/>
      <c r="B799" s="186" t="n"/>
      <c r="C799" s="193" t="n"/>
      <c r="D799" s="193" t="n"/>
      <c r="E799" s="193" t="n"/>
      <c r="F799" s="186" t="n"/>
      <c r="G799" s="186" t="n"/>
      <c r="H799" s="186" t="n"/>
      <c r="I799" s="186" t="n"/>
      <c r="J799" s="186" t="n"/>
      <c r="K799" s="186" t="n"/>
      <c r="L799" s="186" t="n"/>
      <c r="M799" s="186" t="n"/>
      <c r="N799" s="186" t="n"/>
      <c r="O799" s="186" t="n"/>
      <c r="P799" s="186" t="n"/>
      <c r="Q799" s="186" t="n"/>
    </row>
    <row r="800" ht="15.75" customHeight="1" s="127">
      <c r="A800" s="186" t="n"/>
      <c r="B800" s="186" t="n"/>
      <c r="C800" s="193" t="n"/>
      <c r="D800" s="193" t="n"/>
      <c r="E800" s="193" t="n"/>
      <c r="F800" s="186" t="n"/>
      <c r="G800" s="186" t="n"/>
      <c r="H800" s="186" t="n"/>
      <c r="I800" s="186" t="n"/>
      <c r="J800" s="186" t="n"/>
      <c r="K800" s="186" t="n"/>
      <c r="L800" s="186" t="n"/>
      <c r="M800" s="186" t="n"/>
      <c r="N800" s="186" t="n"/>
      <c r="O800" s="186" t="n"/>
      <c r="P800" s="186" t="n"/>
      <c r="Q800" s="186" t="n"/>
    </row>
    <row r="801" ht="15.75" customHeight="1" s="127">
      <c r="A801" s="186" t="n"/>
      <c r="B801" s="186" t="n"/>
      <c r="C801" s="193" t="n"/>
      <c r="D801" s="193" t="n"/>
      <c r="E801" s="193" t="n"/>
      <c r="F801" s="186" t="n"/>
      <c r="G801" s="186" t="n"/>
      <c r="H801" s="186" t="n"/>
      <c r="I801" s="186" t="n"/>
      <c r="J801" s="186" t="n"/>
      <c r="K801" s="186" t="n"/>
      <c r="L801" s="186" t="n"/>
      <c r="M801" s="186" t="n"/>
      <c r="N801" s="186" t="n"/>
      <c r="O801" s="186" t="n"/>
      <c r="P801" s="186" t="n"/>
      <c r="Q801" s="186" t="n"/>
    </row>
    <row r="802" ht="15.75" customHeight="1" s="127">
      <c r="A802" s="186" t="n"/>
      <c r="B802" s="186" t="n"/>
      <c r="C802" s="193" t="n"/>
      <c r="D802" s="193" t="n"/>
      <c r="E802" s="193" t="n"/>
      <c r="F802" s="186" t="n"/>
      <c r="G802" s="186" t="n"/>
      <c r="H802" s="186" t="n"/>
      <c r="I802" s="186" t="n"/>
      <c r="J802" s="186" t="n"/>
      <c r="K802" s="186" t="n"/>
      <c r="L802" s="186" t="n"/>
      <c r="M802" s="186" t="n"/>
      <c r="N802" s="186" t="n"/>
      <c r="O802" s="186" t="n"/>
      <c r="P802" s="186" t="n"/>
      <c r="Q802" s="186" t="n"/>
    </row>
    <row r="803" ht="15.75" customHeight="1" s="127">
      <c r="A803" s="186" t="n"/>
      <c r="B803" s="186" t="n"/>
      <c r="C803" s="193" t="n"/>
      <c r="D803" s="193" t="n"/>
      <c r="E803" s="193" t="n"/>
      <c r="F803" s="186" t="n"/>
      <c r="G803" s="186" t="n"/>
      <c r="H803" s="186" t="n"/>
      <c r="I803" s="186" t="n"/>
      <c r="J803" s="186" t="n"/>
      <c r="K803" s="186" t="n"/>
      <c r="L803" s="186" t="n"/>
      <c r="M803" s="186" t="n"/>
      <c r="N803" s="186" t="n"/>
      <c r="O803" s="186" t="n"/>
      <c r="P803" s="186" t="n"/>
      <c r="Q803" s="186" t="n"/>
    </row>
    <row r="804" ht="15.75" customHeight="1" s="127">
      <c r="A804" s="186" t="n"/>
      <c r="B804" s="186" t="n"/>
      <c r="C804" s="193" t="n"/>
      <c r="D804" s="193" t="n"/>
      <c r="E804" s="193" t="n"/>
      <c r="F804" s="186" t="n"/>
      <c r="G804" s="186" t="n"/>
      <c r="H804" s="186" t="n"/>
      <c r="I804" s="186" t="n"/>
      <c r="J804" s="186" t="n"/>
      <c r="K804" s="186" t="n"/>
      <c r="L804" s="186" t="n"/>
      <c r="M804" s="186" t="n"/>
      <c r="N804" s="186" t="n"/>
      <c r="O804" s="186" t="n"/>
      <c r="P804" s="186" t="n"/>
      <c r="Q804" s="186" t="n"/>
    </row>
    <row r="805" ht="15.75" customHeight="1" s="127">
      <c r="A805" s="186" t="n"/>
      <c r="B805" s="186" t="n"/>
      <c r="C805" s="193" t="n"/>
      <c r="D805" s="193" t="n"/>
      <c r="E805" s="193" t="n"/>
      <c r="F805" s="186" t="n"/>
      <c r="G805" s="186" t="n"/>
      <c r="H805" s="186" t="n"/>
      <c r="I805" s="186" t="n"/>
      <c r="J805" s="186" t="n"/>
      <c r="K805" s="186" t="n"/>
      <c r="L805" s="186" t="n"/>
      <c r="M805" s="186" t="n"/>
      <c r="N805" s="186" t="n"/>
      <c r="O805" s="186" t="n"/>
      <c r="P805" s="186" t="n"/>
      <c r="Q805" s="186" t="n"/>
    </row>
    <row r="806" ht="15.75" customHeight="1" s="127">
      <c r="A806" s="186" t="n"/>
      <c r="B806" s="186" t="n"/>
      <c r="C806" s="193" t="n"/>
      <c r="D806" s="193" t="n"/>
      <c r="E806" s="193" t="n"/>
      <c r="F806" s="186" t="n"/>
      <c r="G806" s="186" t="n"/>
      <c r="H806" s="186" t="n"/>
      <c r="I806" s="186" t="n"/>
      <c r="J806" s="186" t="n"/>
      <c r="K806" s="186" t="n"/>
      <c r="L806" s="186" t="n"/>
      <c r="M806" s="186" t="n"/>
      <c r="N806" s="186" t="n"/>
      <c r="O806" s="186" t="n"/>
      <c r="P806" s="186" t="n"/>
      <c r="Q806" s="186" t="n"/>
    </row>
    <row r="807" ht="15.75" customHeight="1" s="127">
      <c r="A807" s="186" t="n"/>
      <c r="B807" s="186" t="n"/>
      <c r="C807" s="193" t="n"/>
      <c r="D807" s="193" t="n"/>
      <c r="E807" s="193" t="n"/>
      <c r="F807" s="186" t="n"/>
      <c r="G807" s="186" t="n"/>
      <c r="H807" s="186" t="n"/>
      <c r="I807" s="186" t="n"/>
      <c r="J807" s="186" t="n"/>
      <c r="K807" s="186" t="n"/>
      <c r="L807" s="186" t="n"/>
      <c r="M807" s="186" t="n"/>
      <c r="N807" s="186" t="n"/>
      <c r="O807" s="186" t="n"/>
      <c r="P807" s="186" t="n"/>
      <c r="Q807" s="186" t="n"/>
    </row>
    <row r="808" ht="15.75" customHeight="1" s="127">
      <c r="A808" s="186" t="n"/>
      <c r="B808" s="186" t="n"/>
      <c r="C808" s="193" t="n"/>
      <c r="D808" s="193" t="n"/>
      <c r="E808" s="193" t="n"/>
      <c r="F808" s="186" t="n"/>
      <c r="G808" s="186" t="n"/>
      <c r="H808" s="186" t="n"/>
      <c r="I808" s="186" t="n"/>
      <c r="J808" s="186" t="n"/>
      <c r="K808" s="186" t="n"/>
      <c r="L808" s="186" t="n"/>
      <c r="M808" s="186" t="n"/>
      <c r="N808" s="186" t="n"/>
      <c r="O808" s="186" t="n"/>
      <c r="P808" s="186" t="n"/>
      <c r="Q808" s="186" t="n"/>
    </row>
    <row r="809" ht="15.75" customHeight="1" s="127">
      <c r="A809" s="186" t="n"/>
      <c r="B809" s="186" t="n"/>
      <c r="C809" s="193" t="n"/>
      <c r="D809" s="193" t="n"/>
      <c r="E809" s="193" t="n"/>
      <c r="F809" s="186" t="n"/>
      <c r="G809" s="186" t="n"/>
      <c r="H809" s="186" t="n"/>
      <c r="I809" s="186" t="n"/>
      <c r="J809" s="186" t="n"/>
      <c r="K809" s="186" t="n"/>
      <c r="L809" s="186" t="n"/>
      <c r="M809" s="186" t="n"/>
      <c r="N809" s="186" t="n"/>
      <c r="O809" s="186" t="n"/>
      <c r="P809" s="186" t="n"/>
      <c r="Q809" s="186" t="n"/>
    </row>
    <row r="810" ht="15.75" customHeight="1" s="127">
      <c r="A810" s="186" t="n"/>
      <c r="B810" s="186" t="n"/>
      <c r="C810" s="193" t="n"/>
      <c r="D810" s="193" t="n"/>
      <c r="E810" s="193" t="n"/>
      <c r="F810" s="186" t="n"/>
      <c r="G810" s="186" t="n"/>
      <c r="H810" s="186" t="n"/>
      <c r="I810" s="186" t="n"/>
      <c r="J810" s="186" t="n"/>
      <c r="K810" s="186" t="n"/>
      <c r="L810" s="186" t="n"/>
      <c r="M810" s="186" t="n"/>
      <c r="N810" s="186" t="n"/>
      <c r="O810" s="186" t="n"/>
      <c r="P810" s="186" t="n"/>
      <c r="Q810" s="186" t="n"/>
    </row>
    <row r="811" ht="15.75" customHeight="1" s="127">
      <c r="A811" s="186" t="n"/>
      <c r="B811" s="186" t="n"/>
      <c r="C811" s="193" t="n"/>
      <c r="D811" s="193" t="n"/>
      <c r="E811" s="193" t="n"/>
      <c r="F811" s="186" t="n"/>
      <c r="G811" s="186" t="n"/>
      <c r="H811" s="186" t="n"/>
      <c r="I811" s="186" t="n"/>
      <c r="J811" s="186" t="n"/>
      <c r="K811" s="186" t="n"/>
      <c r="L811" s="186" t="n"/>
      <c r="M811" s="186" t="n"/>
      <c r="N811" s="186" t="n"/>
      <c r="O811" s="186" t="n"/>
      <c r="P811" s="186" t="n"/>
      <c r="Q811" s="186" t="n"/>
    </row>
    <row r="812" ht="15.75" customHeight="1" s="127">
      <c r="A812" s="186" t="n"/>
      <c r="B812" s="186" t="n"/>
      <c r="C812" s="193" t="n"/>
      <c r="D812" s="193" t="n"/>
      <c r="E812" s="193" t="n"/>
      <c r="F812" s="186" t="n"/>
      <c r="G812" s="186" t="n"/>
      <c r="H812" s="186" t="n"/>
      <c r="I812" s="186" t="n"/>
      <c r="J812" s="186" t="n"/>
      <c r="K812" s="186" t="n"/>
      <c r="L812" s="186" t="n"/>
      <c r="M812" s="186" t="n"/>
      <c r="N812" s="186" t="n"/>
      <c r="O812" s="186" t="n"/>
      <c r="P812" s="186" t="n"/>
      <c r="Q812" s="186" t="n"/>
    </row>
    <row r="813" ht="15.75" customHeight="1" s="127">
      <c r="A813" s="186" t="n"/>
      <c r="B813" s="186" t="n"/>
      <c r="C813" s="193" t="n"/>
      <c r="D813" s="193" t="n"/>
      <c r="E813" s="193" t="n"/>
      <c r="F813" s="186" t="n"/>
      <c r="G813" s="186" t="n"/>
      <c r="H813" s="186" t="n"/>
      <c r="I813" s="186" t="n"/>
      <c r="J813" s="186" t="n"/>
      <c r="K813" s="186" t="n"/>
      <c r="L813" s="186" t="n"/>
      <c r="M813" s="186" t="n"/>
      <c r="N813" s="186" t="n"/>
      <c r="O813" s="186" t="n"/>
      <c r="P813" s="186" t="n"/>
      <c r="Q813" s="186" t="n"/>
    </row>
    <row r="814" ht="15.75" customHeight="1" s="127">
      <c r="A814" s="186" t="n"/>
      <c r="B814" s="186" t="n"/>
      <c r="C814" s="193" t="n"/>
      <c r="D814" s="193" t="n"/>
      <c r="E814" s="193" t="n"/>
      <c r="F814" s="186" t="n"/>
      <c r="G814" s="186" t="n"/>
      <c r="H814" s="186" t="n"/>
      <c r="I814" s="186" t="n"/>
      <c r="J814" s="186" t="n"/>
      <c r="K814" s="186" t="n"/>
      <c r="L814" s="186" t="n"/>
      <c r="M814" s="186" t="n"/>
      <c r="N814" s="186" t="n"/>
      <c r="O814" s="186" t="n"/>
      <c r="P814" s="186" t="n"/>
      <c r="Q814" s="186" t="n"/>
    </row>
    <row r="815" ht="15.75" customHeight="1" s="127">
      <c r="A815" s="186" t="n"/>
      <c r="B815" s="186" t="n"/>
      <c r="C815" s="193" t="n"/>
      <c r="D815" s="193" t="n"/>
      <c r="E815" s="193" t="n"/>
      <c r="F815" s="186" t="n"/>
      <c r="G815" s="186" t="n"/>
      <c r="H815" s="186" t="n"/>
      <c r="I815" s="186" t="n"/>
      <c r="J815" s="186" t="n"/>
      <c r="K815" s="186" t="n"/>
      <c r="L815" s="186" t="n"/>
      <c r="M815" s="186" t="n"/>
      <c r="N815" s="186" t="n"/>
      <c r="O815" s="186" t="n"/>
      <c r="P815" s="186" t="n"/>
      <c r="Q815" s="186" t="n"/>
    </row>
    <row r="816" ht="15.75" customHeight="1" s="127">
      <c r="A816" s="186" t="n"/>
      <c r="B816" s="186" t="n"/>
      <c r="C816" s="193" t="n"/>
      <c r="D816" s="193" t="n"/>
      <c r="E816" s="193" t="n"/>
      <c r="F816" s="186" t="n"/>
      <c r="G816" s="186" t="n"/>
      <c r="H816" s="186" t="n"/>
      <c r="I816" s="186" t="n"/>
      <c r="J816" s="186" t="n"/>
      <c r="K816" s="186" t="n"/>
      <c r="L816" s="186" t="n"/>
      <c r="M816" s="186" t="n"/>
      <c r="N816" s="186" t="n"/>
      <c r="O816" s="186" t="n"/>
      <c r="P816" s="186" t="n"/>
      <c r="Q816" s="186" t="n"/>
    </row>
    <row r="817" ht="15.75" customHeight="1" s="127">
      <c r="A817" s="186" t="n"/>
      <c r="B817" s="186" t="n"/>
      <c r="C817" s="193" t="n"/>
      <c r="D817" s="193" t="n"/>
      <c r="E817" s="193" t="n"/>
      <c r="F817" s="186" t="n"/>
      <c r="G817" s="186" t="n"/>
      <c r="H817" s="186" t="n"/>
      <c r="I817" s="186" t="n"/>
      <c r="J817" s="186" t="n"/>
      <c r="K817" s="186" t="n"/>
      <c r="L817" s="186" t="n"/>
      <c r="M817" s="186" t="n"/>
      <c r="N817" s="186" t="n"/>
      <c r="O817" s="186" t="n"/>
      <c r="P817" s="186" t="n"/>
      <c r="Q817" s="186" t="n"/>
    </row>
    <row r="818" ht="15.75" customHeight="1" s="127">
      <c r="A818" s="186" t="n"/>
      <c r="B818" s="186" t="n"/>
      <c r="C818" s="193" t="n"/>
      <c r="D818" s="193" t="n"/>
      <c r="E818" s="193" t="n"/>
      <c r="F818" s="186" t="n"/>
      <c r="G818" s="186" t="n"/>
      <c r="H818" s="186" t="n"/>
      <c r="I818" s="186" t="n"/>
      <c r="J818" s="186" t="n"/>
      <c r="K818" s="186" t="n"/>
      <c r="L818" s="186" t="n"/>
      <c r="M818" s="186" t="n"/>
      <c r="N818" s="186" t="n"/>
      <c r="O818" s="186" t="n"/>
      <c r="P818" s="186" t="n"/>
      <c r="Q818" s="186" t="n"/>
    </row>
    <row r="819" ht="15.75" customHeight="1" s="127">
      <c r="A819" s="186" t="n"/>
      <c r="B819" s="186" t="n"/>
      <c r="C819" s="193" t="n"/>
      <c r="D819" s="193" t="n"/>
      <c r="E819" s="193" t="n"/>
      <c r="F819" s="186" t="n"/>
      <c r="G819" s="186" t="n"/>
      <c r="H819" s="186" t="n"/>
      <c r="I819" s="186" t="n"/>
      <c r="J819" s="186" t="n"/>
      <c r="K819" s="186" t="n"/>
      <c r="L819" s="186" t="n"/>
      <c r="M819" s="186" t="n"/>
      <c r="N819" s="186" t="n"/>
      <c r="O819" s="186" t="n"/>
      <c r="P819" s="186" t="n"/>
      <c r="Q819" s="186" t="n"/>
    </row>
    <row r="820" ht="15.75" customHeight="1" s="127">
      <c r="A820" s="186" t="n"/>
      <c r="B820" s="186" t="n"/>
      <c r="C820" s="193" t="n"/>
      <c r="D820" s="193" t="n"/>
      <c r="E820" s="193" t="n"/>
      <c r="F820" s="186" t="n"/>
      <c r="G820" s="186" t="n"/>
      <c r="H820" s="186" t="n"/>
      <c r="I820" s="186" t="n"/>
      <c r="J820" s="186" t="n"/>
      <c r="K820" s="186" t="n"/>
      <c r="L820" s="186" t="n"/>
      <c r="M820" s="186" t="n"/>
      <c r="N820" s="186" t="n"/>
      <c r="O820" s="186" t="n"/>
      <c r="P820" s="186" t="n"/>
      <c r="Q820" s="186" t="n"/>
    </row>
    <row r="821" ht="15.75" customHeight="1" s="127">
      <c r="A821" s="186" t="n"/>
      <c r="B821" s="186" t="n"/>
      <c r="C821" s="193" t="n"/>
      <c r="D821" s="193" t="n"/>
      <c r="E821" s="193" t="n"/>
      <c r="F821" s="186" t="n"/>
      <c r="G821" s="186" t="n"/>
      <c r="H821" s="186" t="n"/>
      <c r="I821" s="186" t="n"/>
      <c r="J821" s="186" t="n"/>
      <c r="K821" s="186" t="n"/>
      <c r="L821" s="186" t="n"/>
      <c r="M821" s="186" t="n"/>
      <c r="N821" s="186" t="n"/>
      <c r="O821" s="186" t="n"/>
      <c r="P821" s="186" t="n"/>
      <c r="Q821" s="186" t="n"/>
    </row>
    <row r="822" ht="15.75" customHeight="1" s="127">
      <c r="A822" s="186" t="n"/>
      <c r="B822" s="186" t="n"/>
      <c r="C822" s="193" t="n"/>
      <c r="D822" s="193" t="n"/>
      <c r="E822" s="193" t="n"/>
      <c r="F822" s="186" t="n"/>
      <c r="G822" s="186" t="n"/>
      <c r="H822" s="186" t="n"/>
      <c r="I822" s="186" t="n"/>
      <c r="J822" s="186" t="n"/>
      <c r="K822" s="186" t="n"/>
      <c r="L822" s="186" t="n"/>
      <c r="M822" s="186" t="n"/>
      <c r="N822" s="186" t="n"/>
      <c r="O822" s="186" t="n"/>
      <c r="P822" s="186" t="n"/>
      <c r="Q822" s="186" t="n"/>
    </row>
    <row r="823" ht="15.75" customHeight="1" s="127">
      <c r="A823" s="186" t="n"/>
      <c r="B823" s="186" t="n"/>
      <c r="C823" s="193" t="n"/>
      <c r="D823" s="193" t="n"/>
      <c r="E823" s="193" t="n"/>
      <c r="F823" s="186" t="n"/>
      <c r="G823" s="186" t="n"/>
      <c r="H823" s="186" t="n"/>
      <c r="I823" s="186" t="n"/>
      <c r="J823" s="186" t="n"/>
      <c r="K823" s="186" t="n"/>
      <c r="L823" s="186" t="n"/>
      <c r="M823" s="186" t="n"/>
      <c r="N823" s="186" t="n"/>
      <c r="O823" s="186" t="n"/>
      <c r="P823" s="186" t="n"/>
      <c r="Q823" s="186" t="n"/>
    </row>
    <row r="824" ht="15.75" customHeight="1" s="127">
      <c r="A824" s="186" t="n"/>
      <c r="B824" s="186" t="n"/>
      <c r="C824" s="193" t="n"/>
      <c r="D824" s="193" t="n"/>
      <c r="E824" s="193" t="n"/>
      <c r="F824" s="186" t="n"/>
      <c r="G824" s="186" t="n"/>
      <c r="H824" s="186" t="n"/>
      <c r="I824" s="186" t="n"/>
      <c r="J824" s="186" t="n"/>
      <c r="K824" s="186" t="n"/>
      <c r="L824" s="186" t="n"/>
      <c r="M824" s="186" t="n"/>
      <c r="N824" s="186" t="n"/>
      <c r="O824" s="186" t="n"/>
      <c r="P824" s="186" t="n"/>
      <c r="Q824" s="186" t="n"/>
    </row>
    <row r="825" ht="15.75" customHeight="1" s="127">
      <c r="A825" s="186" t="n"/>
      <c r="B825" s="186" t="n"/>
      <c r="C825" s="193" t="n"/>
      <c r="D825" s="193" t="n"/>
      <c r="E825" s="193" t="n"/>
      <c r="F825" s="186" t="n"/>
      <c r="G825" s="186" t="n"/>
      <c r="H825" s="186" t="n"/>
      <c r="I825" s="186" t="n"/>
      <c r="J825" s="186" t="n"/>
      <c r="K825" s="186" t="n"/>
      <c r="L825" s="186" t="n"/>
      <c r="M825" s="186" t="n"/>
      <c r="N825" s="186" t="n"/>
      <c r="O825" s="186" t="n"/>
      <c r="P825" s="186" t="n"/>
      <c r="Q825" s="186" t="n"/>
    </row>
    <row r="826" ht="15.75" customHeight="1" s="127">
      <c r="A826" s="186" t="n"/>
      <c r="B826" s="186" t="n"/>
      <c r="C826" s="193" t="n"/>
      <c r="D826" s="193" t="n"/>
      <c r="E826" s="193" t="n"/>
      <c r="F826" s="186" t="n"/>
      <c r="G826" s="186" t="n"/>
      <c r="H826" s="186" t="n"/>
      <c r="I826" s="186" t="n"/>
      <c r="J826" s="186" t="n"/>
      <c r="K826" s="186" t="n"/>
      <c r="L826" s="186" t="n"/>
      <c r="M826" s="186" t="n"/>
      <c r="N826" s="186" t="n"/>
      <c r="O826" s="186" t="n"/>
      <c r="P826" s="186" t="n"/>
      <c r="Q826" s="186" t="n"/>
    </row>
    <row r="827" ht="15.75" customHeight="1" s="127">
      <c r="A827" s="186" t="n"/>
      <c r="B827" s="186" t="n"/>
      <c r="C827" s="193" t="n"/>
      <c r="D827" s="193" t="n"/>
      <c r="E827" s="193" t="n"/>
      <c r="F827" s="186" t="n"/>
      <c r="G827" s="186" t="n"/>
      <c r="H827" s="186" t="n"/>
      <c r="I827" s="186" t="n"/>
      <c r="J827" s="186" t="n"/>
      <c r="K827" s="186" t="n"/>
      <c r="L827" s="186" t="n"/>
      <c r="M827" s="186" t="n"/>
      <c r="N827" s="186" t="n"/>
      <c r="O827" s="186" t="n"/>
      <c r="P827" s="186" t="n"/>
      <c r="Q827" s="186" t="n"/>
    </row>
    <row r="828" ht="15.75" customHeight="1" s="127">
      <c r="A828" s="186" t="n"/>
      <c r="B828" s="186" t="n"/>
      <c r="C828" s="193" t="n"/>
      <c r="D828" s="193" t="n"/>
      <c r="E828" s="193" t="n"/>
      <c r="F828" s="186" t="n"/>
      <c r="G828" s="186" t="n"/>
      <c r="H828" s="186" t="n"/>
      <c r="I828" s="186" t="n"/>
      <c r="J828" s="186" t="n"/>
      <c r="K828" s="186" t="n"/>
      <c r="L828" s="186" t="n"/>
      <c r="M828" s="186" t="n"/>
      <c r="N828" s="186" t="n"/>
      <c r="O828" s="186" t="n"/>
      <c r="P828" s="186" t="n"/>
      <c r="Q828" s="186" t="n"/>
    </row>
    <row r="829" ht="15.75" customHeight="1" s="127">
      <c r="A829" s="186" t="n"/>
      <c r="B829" s="186" t="n"/>
      <c r="C829" s="193" t="n"/>
      <c r="D829" s="193" t="n"/>
      <c r="E829" s="193" t="n"/>
      <c r="F829" s="186" t="n"/>
      <c r="G829" s="186" t="n"/>
      <c r="H829" s="186" t="n"/>
      <c r="I829" s="186" t="n"/>
      <c r="J829" s="186" t="n"/>
      <c r="K829" s="186" t="n"/>
      <c r="L829" s="186" t="n"/>
      <c r="M829" s="186" t="n"/>
      <c r="N829" s="186" t="n"/>
      <c r="O829" s="186" t="n"/>
      <c r="P829" s="186" t="n"/>
      <c r="Q829" s="186" t="n"/>
    </row>
    <row r="830" ht="15.75" customHeight="1" s="127">
      <c r="A830" s="186" t="n"/>
      <c r="B830" s="186" t="n"/>
      <c r="C830" s="193" t="n"/>
      <c r="D830" s="193" t="n"/>
      <c r="E830" s="193" t="n"/>
      <c r="F830" s="186" t="n"/>
      <c r="G830" s="186" t="n"/>
      <c r="H830" s="186" t="n"/>
      <c r="I830" s="186" t="n"/>
      <c r="J830" s="186" t="n"/>
      <c r="K830" s="186" t="n"/>
      <c r="L830" s="186" t="n"/>
      <c r="M830" s="186" t="n"/>
      <c r="N830" s="186" t="n"/>
      <c r="O830" s="186" t="n"/>
      <c r="P830" s="186" t="n"/>
      <c r="Q830" s="186" t="n"/>
    </row>
    <row r="831" ht="15.75" customHeight="1" s="127">
      <c r="A831" s="186" t="n"/>
      <c r="B831" s="186" t="n"/>
      <c r="C831" s="193" t="n"/>
      <c r="D831" s="193" t="n"/>
      <c r="E831" s="193" t="n"/>
      <c r="F831" s="186" t="n"/>
      <c r="G831" s="186" t="n"/>
      <c r="H831" s="186" t="n"/>
      <c r="I831" s="186" t="n"/>
      <c r="J831" s="186" t="n"/>
      <c r="K831" s="186" t="n"/>
      <c r="L831" s="186" t="n"/>
      <c r="M831" s="186" t="n"/>
      <c r="N831" s="186" t="n"/>
      <c r="O831" s="186" t="n"/>
      <c r="P831" s="186" t="n"/>
      <c r="Q831" s="186" t="n"/>
    </row>
    <row r="832" ht="15.75" customHeight="1" s="127">
      <c r="A832" s="186" t="n"/>
      <c r="B832" s="186" t="n"/>
      <c r="C832" s="193" t="n"/>
      <c r="D832" s="193" t="n"/>
      <c r="E832" s="193" t="n"/>
      <c r="F832" s="186" t="n"/>
      <c r="G832" s="186" t="n"/>
      <c r="H832" s="186" t="n"/>
      <c r="I832" s="186" t="n"/>
      <c r="J832" s="186" t="n"/>
      <c r="K832" s="186" t="n"/>
      <c r="L832" s="186" t="n"/>
      <c r="M832" s="186" t="n"/>
      <c r="N832" s="186" t="n"/>
      <c r="O832" s="186" t="n"/>
      <c r="P832" s="186" t="n"/>
      <c r="Q832" s="186" t="n"/>
    </row>
    <row r="833" ht="15.75" customHeight="1" s="127">
      <c r="A833" s="186" t="n"/>
      <c r="B833" s="186" t="n"/>
      <c r="C833" s="193" t="n"/>
      <c r="D833" s="193" t="n"/>
      <c r="E833" s="193" t="n"/>
      <c r="F833" s="186" t="n"/>
      <c r="G833" s="186" t="n"/>
      <c r="H833" s="186" t="n"/>
      <c r="I833" s="186" t="n"/>
      <c r="J833" s="186" t="n"/>
      <c r="K833" s="186" t="n"/>
      <c r="L833" s="186" t="n"/>
      <c r="M833" s="186" t="n"/>
      <c r="N833" s="186" t="n"/>
      <c r="O833" s="186" t="n"/>
      <c r="P833" s="186" t="n"/>
      <c r="Q833" s="186" t="n"/>
    </row>
    <row r="834" ht="15.75" customHeight="1" s="127">
      <c r="A834" s="186" t="n"/>
      <c r="B834" s="186" t="n"/>
      <c r="C834" s="193" t="n"/>
      <c r="D834" s="193" t="n"/>
      <c r="E834" s="193" t="n"/>
      <c r="F834" s="186" t="n"/>
      <c r="G834" s="186" t="n"/>
      <c r="H834" s="186" t="n"/>
      <c r="I834" s="186" t="n"/>
      <c r="J834" s="186" t="n"/>
      <c r="K834" s="186" t="n"/>
      <c r="L834" s="186" t="n"/>
      <c r="M834" s="186" t="n"/>
      <c r="N834" s="186" t="n"/>
      <c r="O834" s="186" t="n"/>
      <c r="P834" s="186" t="n"/>
      <c r="Q834" s="186" t="n"/>
    </row>
    <row r="835" ht="15.75" customHeight="1" s="127">
      <c r="A835" s="186" t="n"/>
      <c r="B835" s="186" t="n"/>
      <c r="C835" s="193" t="n"/>
      <c r="D835" s="193" t="n"/>
      <c r="E835" s="193" t="n"/>
      <c r="F835" s="186" t="n"/>
      <c r="G835" s="186" t="n"/>
      <c r="H835" s="186" t="n"/>
      <c r="I835" s="186" t="n"/>
      <c r="J835" s="186" t="n"/>
      <c r="K835" s="186" t="n"/>
      <c r="L835" s="186" t="n"/>
      <c r="M835" s="186" t="n"/>
      <c r="N835" s="186" t="n"/>
      <c r="O835" s="186" t="n"/>
      <c r="P835" s="186" t="n"/>
      <c r="Q835" s="186" t="n"/>
    </row>
    <row r="836" ht="15.75" customHeight="1" s="127">
      <c r="A836" s="186" t="n"/>
      <c r="B836" s="186" t="n"/>
      <c r="C836" s="193" t="n"/>
      <c r="D836" s="193" t="n"/>
      <c r="E836" s="193" t="n"/>
      <c r="F836" s="186" t="n"/>
      <c r="G836" s="186" t="n"/>
      <c r="H836" s="186" t="n"/>
      <c r="I836" s="186" t="n"/>
      <c r="J836" s="186" t="n"/>
      <c r="K836" s="186" t="n"/>
      <c r="L836" s="186" t="n"/>
      <c r="M836" s="186" t="n"/>
      <c r="N836" s="186" t="n"/>
      <c r="O836" s="186" t="n"/>
      <c r="P836" s="186" t="n"/>
      <c r="Q836" s="186" t="n"/>
    </row>
    <row r="837" ht="15.75" customHeight="1" s="127">
      <c r="A837" s="186" t="n"/>
      <c r="B837" s="186" t="n"/>
      <c r="C837" s="193" t="n"/>
      <c r="D837" s="193" t="n"/>
      <c r="E837" s="193" t="n"/>
      <c r="F837" s="186" t="n"/>
      <c r="G837" s="186" t="n"/>
      <c r="H837" s="186" t="n"/>
      <c r="I837" s="186" t="n"/>
      <c r="J837" s="186" t="n"/>
      <c r="K837" s="186" t="n"/>
      <c r="L837" s="186" t="n"/>
      <c r="M837" s="186" t="n"/>
      <c r="N837" s="186" t="n"/>
      <c r="O837" s="186" t="n"/>
      <c r="P837" s="186" t="n"/>
      <c r="Q837" s="186" t="n"/>
    </row>
    <row r="838" ht="15.75" customHeight="1" s="127">
      <c r="A838" s="186" t="n"/>
      <c r="B838" s="186" t="n"/>
      <c r="C838" s="193" t="n"/>
      <c r="D838" s="193" t="n"/>
      <c r="E838" s="193" t="n"/>
      <c r="F838" s="186" t="n"/>
      <c r="G838" s="186" t="n"/>
      <c r="H838" s="186" t="n"/>
      <c r="I838" s="186" t="n"/>
      <c r="J838" s="186" t="n"/>
      <c r="K838" s="186" t="n"/>
      <c r="L838" s="186" t="n"/>
      <c r="M838" s="186" t="n"/>
      <c r="N838" s="186" t="n"/>
      <c r="O838" s="186" t="n"/>
      <c r="P838" s="186" t="n"/>
      <c r="Q838" s="186" t="n"/>
    </row>
    <row r="839" ht="15.75" customHeight="1" s="127">
      <c r="A839" s="186" t="n"/>
      <c r="B839" s="186" t="n"/>
      <c r="C839" s="193" t="n"/>
      <c r="D839" s="193" t="n"/>
      <c r="E839" s="193" t="n"/>
      <c r="F839" s="186" t="n"/>
      <c r="G839" s="186" t="n"/>
      <c r="H839" s="186" t="n"/>
      <c r="I839" s="186" t="n"/>
      <c r="J839" s="186" t="n"/>
      <c r="K839" s="186" t="n"/>
      <c r="L839" s="186" t="n"/>
      <c r="M839" s="186" t="n"/>
      <c r="N839" s="186" t="n"/>
      <c r="O839" s="186" t="n"/>
      <c r="P839" s="186" t="n"/>
      <c r="Q839" s="186" t="n"/>
    </row>
    <row r="840" ht="15.75" customHeight="1" s="127">
      <c r="A840" s="186" t="n"/>
      <c r="B840" s="186" t="n"/>
      <c r="C840" s="193" t="n"/>
      <c r="D840" s="193" t="n"/>
      <c r="E840" s="193" t="n"/>
      <c r="F840" s="186" t="n"/>
      <c r="G840" s="186" t="n"/>
      <c r="H840" s="186" t="n"/>
      <c r="I840" s="186" t="n"/>
      <c r="J840" s="186" t="n"/>
      <c r="K840" s="186" t="n"/>
      <c r="L840" s="186" t="n"/>
      <c r="M840" s="186" t="n"/>
      <c r="N840" s="186" t="n"/>
      <c r="O840" s="186" t="n"/>
      <c r="P840" s="186" t="n"/>
      <c r="Q840" s="186" t="n"/>
    </row>
    <row r="841" ht="15.75" customHeight="1" s="127">
      <c r="A841" s="186" t="n"/>
      <c r="B841" s="186" t="n"/>
      <c r="C841" s="193" t="n"/>
      <c r="D841" s="193" t="n"/>
      <c r="E841" s="193" t="n"/>
      <c r="F841" s="186" t="n"/>
      <c r="G841" s="186" t="n"/>
      <c r="H841" s="186" t="n"/>
      <c r="I841" s="186" t="n"/>
      <c r="J841" s="186" t="n"/>
      <c r="K841" s="186" t="n"/>
      <c r="L841" s="186" t="n"/>
      <c r="M841" s="186" t="n"/>
      <c r="N841" s="186" t="n"/>
      <c r="O841" s="186" t="n"/>
      <c r="P841" s="186" t="n"/>
      <c r="Q841" s="186" t="n"/>
    </row>
    <row r="842" ht="15.75" customHeight="1" s="127">
      <c r="A842" s="186" t="n"/>
      <c r="B842" s="186" t="n"/>
      <c r="C842" s="193" t="n"/>
      <c r="D842" s="193" t="n"/>
      <c r="E842" s="193" t="n"/>
      <c r="F842" s="186" t="n"/>
      <c r="G842" s="186" t="n"/>
      <c r="H842" s="186" t="n"/>
      <c r="I842" s="186" t="n"/>
      <c r="J842" s="186" t="n"/>
      <c r="K842" s="186" t="n"/>
      <c r="L842" s="186" t="n"/>
      <c r="M842" s="186" t="n"/>
      <c r="N842" s="186" t="n"/>
      <c r="O842" s="186" t="n"/>
      <c r="P842" s="186" t="n"/>
      <c r="Q842" s="186" t="n"/>
    </row>
    <row r="843" ht="15.75" customHeight="1" s="127">
      <c r="A843" s="186" t="n"/>
      <c r="B843" s="186" t="n"/>
      <c r="C843" s="193" t="n"/>
      <c r="D843" s="193" t="n"/>
      <c r="E843" s="193" t="n"/>
      <c r="F843" s="186" t="n"/>
      <c r="G843" s="186" t="n"/>
      <c r="H843" s="186" t="n"/>
      <c r="I843" s="186" t="n"/>
      <c r="J843" s="186" t="n"/>
      <c r="K843" s="186" t="n"/>
      <c r="L843" s="186" t="n"/>
      <c r="M843" s="186" t="n"/>
      <c r="N843" s="186" t="n"/>
      <c r="O843" s="186" t="n"/>
      <c r="P843" s="186" t="n"/>
      <c r="Q843" s="186" t="n"/>
    </row>
    <row r="844" ht="15.75" customHeight="1" s="127">
      <c r="A844" s="186" t="n"/>
      <c r="B844" s="186" t="n"/>
      <c r="C844" s="193" t="n"/>
      <c r="D844" s="193" t="n"/>
      <c r="E844" s="193" t="n"/>
      <c r="F844" s="186" t="n"/>
      <c r="G844" s="186" t="n"/>
      <c r="H844" s="186" t="n"/>
      <c r="I844" s="186" t="n"/>
      <c r="J844" s="186" t="n"/>
      <c r="K844" s="186" t="n"/>
      <c r="L844" s="186" t="n"/>
      <c r="M844" s="186" t="n"/>
      <c r="N844" s="186" t="n"/>
      <c r="O844" s="186" t="n"/>
      <c r="P844" s="186" t="n"/>
      <c r="Q844" s="186" t="n"/>
    </row>
    <row r="845" ht="15.75" customHeight="1" s="127">
      <c r="A845" s="186" t="n"/>
      <c r="B845" s="186" t="n"/>
      <c r="C845" s="193" t="n"/>
      <c r="D845" s="193" t="n"/>
      <c r="E845" s="193" t="n"/>
      <c r="F845" s="186" t="n"/>
      <c r="G845" s="186" t="n"/>
      <c r="H845" s="186" t="n"/>
      <c r="I845" s="186" t="n"/>
      <c r="J845" s="186" t="n"/>
      <c r="K845" s="186" t="n"/>
      <c r="L845" s="186" t="n"/>
      <c r="M845" s="186" t="n"/>
      <c r="N845" s="186" t="n"/>
      <c r="O845" s="186" t="n"/>
      <c r="P845" s="186" t="n"/>
      <c r="Q845" s="186" t="n"/>
    </row>
    <row r="846" ht="15.75" customHeight="1" s="127">
      <c r="A846" s="186" t="n"/>
      <c r="B846" s="186" t="n"/>
      <c r="C846" s="193" t="n"/>
      <c r="D846" s="193" t="n"/>
      <c r="E846" s="193" t="n"/>
      <c r="F846" s="186" t="n"/>
      <c r="G846" s="186" t="n"/>
      <c r="H846" s="186" t="n"/>
      <c r="I846" s="186" t="n"/>
      <c r="J846" s="186" t="n"/>
      <c r="K846" s="186" t="n"/>
      <c r="L846" s="186" t="n"/>
      <c r="M846" s="186" t="n"/>
      <c r="N846" s="186" t="n"/>
      <c r="O846" s="186" t="n"/>
      <c r="P846" s="186" t="n"/>
      <c r="Q846" s="186" t="n"/>
    </row>
    <row r="847" ht="15.75" customHeight="1" s="127">
      <c r="A847" s="186" t="n"/>
      <c r="B847" s="186" t="n"/>
      <c r="C847" s="193" t="n"/>
      <c r="D847" s="193" t="n"/>
      <c r="E847" s="193" t="n"/>
      <c r="F847" s="186" t="n"/>
      <c r="G847" s="186" t="n"/>
      <c r="H847" s="186" t="n"/>
      <c r="I847" s="186" t="n"/>
      <c r="J847" s="186" t="n"/>
      <c r="K847" s="186" t="n"/>
      <c r="L847" s="186" t="n"/>
      <c r="M847" s="186" t="n"/>
      <c r="N847" s="186" t="n"/>
      <c r="O847" s="186" t="n"/>
      <c r="P847" s="186" t="n"/>
      <c r="Q847" s="186" t="n"/>
    </row>
    <row r="848" ht="15.75" customHeight="1" s="127">
      <c r="A848" s="186" t="n"/>
      <c r="B848" s="186" t="n"/>
      <c r="C848" s="193" t="n"/>
      <c r="D848" s="193" t="n"/>
      <c r="E848" s="193" t="n"/>
      <c r="F848" s="186" t="n"/>
      <c r="G848" s="186" t="n"/>
      <c r="H848" s="186" t="n"/>
      <c r="I848" s="186" t="n"/>
      <c r="J848" s="186" t="n"/>
      <c r="K848" s="186" t="n"/>
      <c r="L848" s="186" t="n"/>
      <c r="M848" s="186" t="n"/>
      <c r="N848" s="186" t="n"/>
      <c r="O848" s="186" t="n"/>
      <c r="P848" s="186" t="n"/>
      <c r="Q848" s="186" t="n"/>
    </row>
    <row r="849" ht="15.75" customHeight="1" s="127">
      <c r="A849" s="186" t="n"/>
      <c r="B849" s="186" t="n"/>
      <c r="C849" s="193" t="n"/>
      <c r="D849" s="193" t="n"/>
      <c r="E849" s="193" t="n"/>
      <c r="F849" s="186" t="n"/>
      <c r="G849" s="186" t="n"/>
      <c r="H849" s="186" t="n"/>
      <c r="I849" s="186" t="n"/>
      <c r="J849" s="186" t="n"/>
      <c r="K849" s="186" t="n"/>
      <c r="L849" s="186" t="n"/>
      <c r="M849" s="186" t="n"/>
      <c r="N849" s="186" t="n"/>
      <c r="O849" s="186" t="n"/>
      <c r="P849" s="186" t="n"/>
      <c r="Q849" s="186" t="n"/>
    </row>
    <row r="850" ht="15.75" customHeight="1" s="127">
      <c r="A850" s="186" t="n"/>
      <c r="B850" s="186" t="n"/>
      <c r="C850" s="193" t="n"/>
      <c r="D850" s="193" t="n"/>
      <c r="E850" s="193" t="n"/>
      <c r="F850" s="186" t="n"/>
      <c r="G850" s="186" t="n"/>
      <c r="H850" s="186" t="n"/>
      <c r="I850" s="186" t="n"/>
      <c r="J850" s="186" t="n"/>
      <c r="K850" s="186" t="n"/>
      <c r="L850" s="186" t="n"/>
      <c r="M850" s="186" t="n"/>
      <c r="N850" s="186" t="n"/>
      <c r="O850" s="186" t="n"/>
      <c r="P850" s="186" t="n"/>
      <c r="Q850" s="186" t="n"/>
    </row>
    <row r="851" ht="15.75" customHeight="1" s="127">
      <c r="A851" s="186" t="n"/>
      <c r="B851" s="186" t="n"/>
      <c r="C851" s="193" t="n"/>
      <c r="D851" s="193" t="n"/>
      <c r="E851" s="193" t="n"/>
      <c r="F851" s="186" t="n"/>
      <c r="G851" s="186" t="n"/>
      <c r="H851" s="186" t="n"/>
      <c r="I851" s="186" t="n"/>
      <c r="J851" s="186" t="n"/>
      <c r="K851" s="186" t="n"/>
      <c r="L851" s="186" t="n"/>
      <c r="M851" s="186" t="n"/>
      <c r="N851" s="186" t="n"/>
      <c r="O851" s="186" t="n"/>
      <c r="P851" s="186" t="n"/>
      <c r="Q851" s="186" t="n"/>
    </row>
    <row r="852" ht="15.75" customHeight="1" s="127">
      <c r="A852" s="186" t="n"/>
      <c r="B852" s="186" t="n"/>
      <c r="C852" s="193" t="n"/>
      <c r="D852" s="193" t="n"/>
      <c r="E852" s="193" t="n"/>
      <c r="F852" s="186" t="n"/>
      <c r="G852" s="186" t="n"/>
      <c r="H852" s="186" t="n"/>
      <c r="I852" s="186" t="n"/>
      <c r="J852" s="186" t="n"/>
      <c r="K852" s="186" t="n"/>
      <c r="L852" s="186" t="n"/>
      <c r="M852" s="186" t="n"/>
      <c r="N852" s="186" t="n"/>
      <c r="O852" s="186" t="n"/>
      <c r="P852" s="186" t="n"/>
      <c r="Q852" s="186" t="n"/>
    </row>
    <row r="853" ht="15.75" customHeight="1" s="127">
      <c r="A853" s="186" t="n"/>
      <c r="B853" s="186" t="n"/>
      <c r="C853" s="193" t="n"/>
      <c r="D853" s="193" t="n"/>
      <c r="E853" s="193" t="n"/>
      <c r="F853" s="186" t="n"/>
      <c r="G853" s="186" t="n"/>
      <c r="H853" s="186" t="n"/>
      <c r="I853" s="186" t="n"/>
      <c r="J853" s="186" t="n"/>
      <c r="K853" s="186" t="n"/>
      <c r="L853" s="186" t="n"/>
      <c r="M853" s="186" t="n"/>
      <c r="N853" s="186" t="n"/>
      <c r="O853" s="186" t="n"/>
      <c r="P853" s="186" t="n"/>
      <c r="Q853" s="186" t="n"/>
    </row>
    <row r="854" ht="15.75" customHeight="1" s="127">
      <c r="A854" s="186" t="n"/>
      <c r="B854" s="186" t="n"/>
      <c r="C854" s="193" t="n"/>
      <c r="D854" s="193" t="n"/>
      <c r="E854" s="193" t="n"/>
      <c r="F854" s="186" t="n"/>
      <c r="G854" s="186" t="n"/>
      <c r="H854" s="186" t="n"/>
      <c r="I854" s="186" t="n"/>
      <c r="J854" s="186" t="n"/>
      <c r="K854" s="186" t="n"/>
      <c r="L854" s="186" t="n"/>
      <c r="M854" s="186" t="n"/>
      <c r="N854" s="186" t="n"/>
      <c r="O854" s="186" t="n"/>
      <c r="P854" s="186" t="n"/>
      <c r="Q854" s="186" t="n"/>
    </row>
    <row r="855" ht="15.75" customHeight="1" s="127">
      <c r="A855" s="186" t="n"/>
      <c r="B855" s="186" t="n"/>
      <c r="C855" s="193" t="n"/>
      <c r="D855" s="193" t="n"/>
      <c r="E855" s="193" t="n"/>
      <c r="F855" s="186" t="n"/>
      <c r="G855" s="186" t="n"/>
      <c r="H855" s="186" t="n"/>
      <c r="I855" s="186" t="n"/>
      <c r="J855" s="186" t="n"/>
      <c r="K855" s="186" t="n"/>
      <c r="L855" s="186" t="n"/>
      <c r="M855" s="186" t="n"/>
      <c r="N855" s="186" t="n"/>
      <c r="O855" s="186" t="n"/>
      <c r="P855" s="186" t="n"/>
      <c r="Q855" s="186" t="n"/>
    </row>
    <row r="856" ht="15.75" customHeight="1" s="127">
      <c r="A856" s="186" t="n"/>
      <c r="B856" s="186" t="n"/>
      <c r="C856" s="193" t="n"/>
      <c r="D856" s="193" t="n"/>
      <c r="E856" s="193" t="n"/>
      <c r="F856" s="186" t="n"/>
      <c r="G856" s="186" t="n"/>
      <c r="H856" s="186" t="n"/>
      <c r="I856" s="186" t="n"/>
      <c r="J856" s="186" t="n"/>
      <c r="K856" s="186" t="n"/>
      <c r="L856" s="186" t="n"/>
      <c r="M856" s="186" t="n"/>
      <c r="N856" s="186" t="n"/>
      <c r="O856" s="186" t="n"/>
      <c r="P856" s="186" t="n"/>
      <c r="Q856" s="186" t="n"/>
    </row>
    <row r="857" ht="15.75" customHeight="1" s="127">
      <c r="A857" s="186" t="n"/>
      <c r="B857" s="186" t="n"/>
      <c r="C857" s="193" t="n"/>
      <c r="D857" s="193" t="n"/>
      <c r="E857" s="193" t="n"/>
      <c r="F857" s="186" t="n"/>
      <c r="G857" s="186" t="n"/>
      <c r="H857" s="186" t="n"/>
      <c r="I857" s="186" t="n"/>
      <c r="J857" s="186" t="n"/>
      <c r="K857" s="186" t="n"/>
      <c r="L857" s="186" t="n"/>
      <c r="M857" s="186" t="n"/>
      <c r="N857" s="186" t="n"/>
      <c r="O857" s="186" t="n"/>
      <c r="P857" s="186" t="n"/>
      <c r="Q857" s="186" t="n"/>
    </row>
    <row r="858" ht="15.75" customHeight="1" s="127">
      <c r="A858" s="186" t="n"/>
      <c r="B858" s="186" t="n"/>
      <c r="C858" s="193" t="n"/>
      <c r="D858" s="193" t="n"/>
      <c r="E858" s="193" t="n"/>
      <c r="F858" s="186" t="n"/>
      <c r="G858" s="186" t="n"/>
      <c r="H858" s="186" t="n"/>
      <c r="I858" s="186" t="n"/>
      <c r="J858" s="186" t="n"/>
      <c r="K858" s="186" t="n"/>
      <c r="L858" s="186" t="n"/>
      <c r="M858" s="186" t="n"/>
      <c r="N858" s="186" t="n"/>
      <c r="O858" s="186" t="n"/>
      <c r="P858" s="186" t="n"/>
      <c r="Q858" s="186" t="n"/>
    </row>
    <row r="859" ht="15.75" customHeight="1" s="127">
      <c r="A859" s="186" t="n"/>
      <c r="B859" s="186" t="n"/>
      <c r="C859" s="193" t="n"/>
      <c r="D859" s="193" t="n"/>
      <c r="E859" s="193" t="n"/>
      <c r="F859" s="186" t="n"/>
      <c r="G859" s="186" t="n"/>
      <c r="H859" s="186" t="n"/>
      <c r="I859" s="186" t="n"/>
      <c r="J859" s="186" t="n"/>
      <c r="K859" s="186" t="n"/>
      <c r="L859" s="186" t="n"/>
      <c r="M859" s="186" t="n"/>
      <c r="N859" s="186" t="n"/>
      <c r="O859" s="186" t="n"/>
      <c r="P859" s="186" t="n"/>
      <c r="Q859" s="186" t="n"/>
    </row>
    <row r="860" ht="15.75" customHeight="1" s="127">
      <c r="A860" s="186" t="n"/>
      <c r="B860" s="186" t="n"/>
      <c r="C860" s="193" t="n"/>
      <c r="D860" s="193" t="n"/>
      <c r="E860" s="193" t="n"/>
      <c r="F860" s="186" t="n"/>
      <c r="G860" s="186" t="n"/>
      <c r="H860" s="186" t="n"/>
      <c r="I860" s="186" t="n"/>
      <c r="J860" s="186" t="n"/>
      <c r="K860" s="186" t="n"/>
      <c r="L860" s="186" t="n"/>
      <c r="M860" s="186" t="n"/>
      <c r="N860" s="186" t="n"/>
      <c r="O860" s="186" t="n"/>
      <c r="P860" s="186" t="n"/>
      <c r="Q860" s="186" t="n"/>
    </row>
    <row r="861" ht="15.75" customHeight="1" s="127">
      <c r="A861" s="186" t="n"/>
      <c r="B861" s="186" t="n"/>
      <c r="C861" s="193" t="n"/>
      <c r="D861" s="193" t="n"/>
      <c r="E861" s="193" t="n"/>
      <c r="F861" s="186" t="n"/>
      <c r="G861" s="186" t="n"/>
      <c r="H861" s="186" t="n"/>
      <c r="I861" s="186" t="n"/>
      <c r="J861" s="186" t="n"/>
      <c r="K861" s="186" t="n"/>
      <c r="L861" s="186" t="n"/>
      <c r="M861" s="186" t="n"/>
      <c r="N861" s="186" t="n"/>
      <c r="O861" s="186" t="n"/>
      <c r="P861" s="186" t="n"/>
      <c r="Q861" s="186" t="n"/>
    </row>
    <row r="862" ht="15.75" customHeight="1" s="127">
      <c r="A862" s="186" t="n"/>
      <c r="B862" s="186" t="n"/>
      <c r="C862" s="193" t="n"/>
      <c r="D862" s="193" t="n"/>
      <c r="E862" s="193" t="n"/>
      <c r="F862" s="186" t="n"/>
      <c r="G862" s="186" t="n"/>
      <c r="H862" s="186" t="n"/>
      <c r="I862" s="186" t="n"/>
      <c r="J862" s="186" t="n"/>
      <c r="K862" s="186" t="n"/>
      <c r="L862" s="186" t="n"/>
      <c r="M862" s="186" t="n"/>
      <c r="N862" s="186" t="n"/>
      <c r="O862" s="186" t="n"/>
      <c r="P862" s="186" t="n"/>
      <c r="Q862" s="186" t="n"/>
    </row>
    <row r="863" ht="15.75" customHeight="1" s="127">
      <c r="A863" s="186" t="n"/>
      <c r="B863" s="186" t="n"/>
      <c r="C863" s="193" t="n"/>
      <c r="D863" s="193" t="n"/>
      <c r="E863" s="193" t="n"/>
      <c r="F863" s="186" t="n"/>
      <c r="G863" s="186" t="n"/>
      <c r="H863" s="186" t="n"/>
      <c r="I863" s="186" t="n"/>
      <c r="J863" s="186" t="n"/>
      <c r="K863" s="186" t="n"/>
      <c r="L863" s="186" t="n"/>
      <c r="M863" s="186" t="n"/>
      <c r="N863" s="186" t="n"/>
      <c r="O863" s="186" t="n"/>
      <c r="P863" s="186" t="n"/>
      <c r="Q863" s="186" t="n"/>
    </row>
    <row r="864" ht="15.75" customHeight="1" s="127">
      <c r="A864" s="186" t="n"/>
      <c r="B864" s="186" t="n"/>
      <c r="C864" s="193" t="n"/>
      <c r="D864" s="193" t="n"/>
      <c r="E864" s="193" t="n"/>
      <c r="F864" s="186" t="n"/>
      <c r="G864" s="186" t="n"/>
      <c r="H864" s="186" t="n"/>
      <c r="I864" s="186" t="n"/>
      <c r="J864" s="186" t="n"/>
      <c r="K864" s="186" t="n"/>
      <c r="L864" s="186" t="n"/>
      <c r="M864" s="186" t="n"/>
      <c r="N864" s="186" t="n"/>
      <c r="O864" s="186" t="n"/>
      <c r="P864" s="186" t="n"/>
      <c r="Q864" s="186" t="n"/>
    </row>
    <row r="865" ht="15.75" customHeight="1" s="127">
      <c r="A865" s="186" t="n"/>
      <c r="B865" s="186" t="n"/>
      <c r="C865" s="193" t="n"/>
      <c r="D865" s="193" t="n"/>
      <c r="E865" s="193" t="n"/>
      <c r="F865" s="186" t="n"/>
      <c r="G865" s="186" t="n"/>
      <c r="H865" s="186" t="n"/>
      <c r="I865" s="186" t="n"/>
      <c r="J865" s="186" t="n"/>
      <c r="K865" s="186" t="n"/>
      <c r="L865" s="186" t="n"/>
      <c r="M865" s="186" t="n"/>
      <c r="N865" s="186" t="n"/>
      <c r="O865" s="186" t="n"/>
      <c r="P865" s="186" t="n"/>
      <c r="Q865" s="186" t="n"/>
    </row>
    <row r="866" ht="15.75" customHeight="1" s="127">
      <c r="A866" s="186" t="n"/>
      <c r="B866" s="186" t="n"/>
      <c r="C866" s="193" t="n"/>
      <c r="D866" s="193" t="n"/>
      <c r="E866" s="193" t="n"/>
      <c r="F866" s="186" t="n"/>
      <c r="G866" s="186" t="n"/>
      <c r="H866" s="186" t="n"/>
      <c r="I866" s="186" t="n"/>
      <c r="J866" s="186" t="n"/>
      <c r="K866" s="186" t="n"/>
      <c r="L866" s="186" t="n"/>
      <c r="M866" s="186" t="n"/>
      <c r="N866" s="186" t="n"/>
      <c r="O866" s="186" t="n"/>
      <c r="P866" s="186" t="n"/>
      <c r="Q866" s="186" t="n"/>
    </row>
    <row r="867" ht="15.75" customHeight="1" s="127">
      <c r="A867" s="186" t="n"/>
      <c r="B867" s="186" t="n"/>
      <c r="C867" s="193" t="n"/>
      <c r="D867" s="193" t="n"/>
      <c r="E867" s="193" t="n"/>
      <c r="F867" s="186" t="n"/>
      <c r="G867" s="186" t="n"/>
      <c r="H867" s="186" t="n"/>
      <c r="I867" s="186" t="n"/>
      <c r="J867" s="186" t="n"/>
      <c r="K867" s="186" t="n"/>
      <c r="L867" s="186" t="n"/>
      <c r="M867" s="186" t="n"/>
      <c r="N867" s="186" t="n"/>
      <c r="O867" s="186" t="n"/>
      <c r="P867" s="186" t="n"/>
      <c r="Q867" s="186" t="n"/>
    </row>
    <row r="868" ht="15.75" customHeight="1" s="127">
      <c r="A868" s="186" t="n"/>
      <c r="B868" s="186" t="n"/>
      <c r="C868" s="193" t="n"/>
      <c r="D868" s="193" t="n"/>
      <c r="E868" s="193" t="n"/>
      <c r="F868" s="186" t="n"/>
      <c r="G868" s="186" t="n"/>
      <c r="H868" s="186" t="n"/>
      <c r="I868" s="186" t="n"/>
      <c r="J868" s="186" t="n"/>
      <c r="K868" s="186" t="n"/>
      <c r="L868" s="186" t="n"/>
      <c r="M868" s="186" t="n"/>
      <c r="N868" s="186" t="n"/>
      <c r="O868" s="186" t="n"/>
      <c r="P868" s="186" t="n"/>
      <c r="Q868" s="186" t="n"/>
    </row>
    <row r="869" ht="15.75" customHeight="1" s="127">
      <c r="A869" s="186" t="n"/>
      <c r="B869" s="186" t="n"/>
      <c r="C869" s="193" t="n"/>
      <c r="D869" s="193" t="n"/>
      <c r="E869" s="193" t="n"/>
      <c r="F869" s="186" t="n"/>
      <c r="G869" s="186" t="n"/>
      <c r="H869" s="186" t="n"/>
      <c r="I869" s="186" t="n"/>
      <c r="J869" s="186" t="n"/>
      <c r="K869" s="186" t="n"/>
      <c r="L869" s="186" t="n"/>
      <c r="M869" s="186" t="n"/>
      <c r="N869" s="186" t="n"/>
      <c r="O869" s="186" t="n"/>
      <c r="P869" s="186" t="n"/>
      <c r="Q869" s="186" t="n"/>
    </row>
    <row r="870" ht="15.75" customHeight="1" s="127">
      <c r="A870" s="186" t="n"/>
      <c r="B870" s="186" t="n"/>
      <c r="C870" s="193" t="n"/>
      <c r="D870" s="193" t="n"/>
      <c r="E870" s="193" t="n"/>
      <c r="F870" s="186" t="n"/>
      <c r="G870" s="186" t="n"/>
      <c r="H870" s="186" t="n"/>
      <c r="I870" s="186" t="n"/>
      <c r="J870" s="186" t="n"/>
      <c r="K870" s="186" t="n"/>
      <c r="L870" s="186" t="n"/>
      <c r="M870" s="186" t="n"/>
      <c r="N870" s="186" t="n"/>
      <c r="O870" s="186" t="n"/>
      <c r="P870" s="186" t="n"/>
      <c r="Q870" s="186" t="n"/>
    </row>
    <row r="871" ht="15.75" customHeight="1" s="127">
      <c r="A871" s="186" t="n"/>
      <c r="B871" s="186" t="n"/>
      <c r="C871" s="193" t="n"/>
      <c r="D871" s="193" t="n"/>
      <c r="E871" s="193" t="n"/>
      <c r="F871" s="186" t="n"/>
      <c r="G871" s="186" t="n"/>
      <c r="H871" s="186" t="n"/>
      <c r="I871" s="186" t="n"/>
      <c r="J871" s="186" t="n"/>
      <c r="K871" s="186" t="n"/>
      <c r="L871" s="186" t="n"/>
      <c r="M871" s="186" t="n"/>
      <c r="N871" s="186" t="n"/>
      <c r="O871" s="186" t="n"/>
      <c r="P871" s="186" t="n"/>
      <c r="Q871" s="186" t="n"/>
    </row>
    <row r="872" ht="15.75" customHeight="1" s="127">
      <c r="A872" s="186" t="n"/>
      <c r="B872" s="186" t="n"/>
      <c r="C872" s="193" t="n"/>
      <c r="D872" s="193" t="n"/>
      <c r="E872" s="193" t="n"/>
      <c r="F872" s="186" t="n"/>
      <c r="G872" s="186" t="n"/>
      <c r="H872" s="186" t="n"/>
      <c r="I872" s="186" t="n"/>
      <c r="J872" s="186" t="n"/>
      <c r="K872" s="186" t="n"/>
      <c r="L872" s="186" t="n"/>
      <c r="M872" s="186" t="n"/>
      <c r="N872" s="186" t="n"/>
      <c r="O872" s="186" t="n"/>
      <c r="P872" s="186" t="n"/>
      <c r="Q872" s="186" t="n"/>
    </row>
    <row r="873" ht="15.75" customHeight="1" s="127">
      <c r="A873" s="186" t="n"/>
      <c r="B873" s="186" t="n"/>
      <c r="C873" s="193" t="n"/>
      <c r="D873" s="193" t="n"/>
      <c r="E873" s="193" t="n"/>
      <c r="F873" s="186" t="n"/>
      <c r="G873" s="186" t="n"/>
      <c r="H873" s="186" t="n"/>
      <c r="I873" s="186" t="n"/>
      <c r="J873" s="186" t="n"/>
      <c r="K873" s="186" t="n"/>
      <c r="L873" s="186" t="n"/>
      <c r="M873" s="186" t="n"/>
      <c r="N873" s="186" t="n"/>
      <c r="O873" s="186" t="n"/>
      <c r="P873" s="186" t="n"/>
      <c r="Q873" s="186" t="n"/>
    </row>
    <row r="874" ht="15.75" customHeight="1" s="127">
      <c r="A874" s="186" t="n"/>
      <c r="B874" s="186" t="n"/>
      <c r="C874" s="193" t="n"/>
      <c r="D874" s="193" t="n"/>
      <c r="E874" s="193" t="n"/>
      <c r="F874" s="186" t="n"/>
      <c r="G874" s="186" t="n"/>
      <c r="H874" s="186" t="n"/>
      <c r="I874" s="186" t="n"/>
      <c r="J874" s="186" t="n"/>
      <c r="K874" s="186" t="n"/>
      <c r="L874" s="186" t="n"/>
      <c r="M874" s="186" t="n"/>
      <c r="N874" s="186" t="n"/>
      <c r="O874" s="186" t="n"/>
      <c r="P874" s="186" t="n"/>
      <c r="Q874" s="186" t="n"/>
    </row>
    <row r="875" ht="15.75" customHeight="1" s="127">
      <c r="A875" s="186" t="n"/>
      <c r="B875" s="186" t="n"/>
      <c r="C875" s="193" t="n"/>
      <c r="D875" s="193" t="n"/>
      <c r="E875" s="193" t="n"/>
      <c r="F875" s="186" t="n"/>
      <c r="G875" s="186" t="n"/>
      <c r="H875" s="186" t="n"/>
      <c r="I875" s="186" t="n"/>
      <c r="J875" s="186" t="n"/>
      <c r="K875" s="186" t="n"/>
      <c r="L875" s="186" t="n"/>
      <c r="M875" s="186" t="n"/>
      <c r="N875" s="186" t="n"/>
      <c r="O875" s="186" t="n"/>
      <c r="P875" s="186" t="n"/>
      <c r="Q875" s="186" t="n"/>
    </row>
    <row r="876" ht="15.75" customHeight="1" s="127">
      <c r="A876" s="186" t="n"/>
      <c r="B876" s="186" t="n"/>
      <c r="C876" s="193" t="n"/>
      <c r="D876" s="193" t="n"/>
      <c r="E876" s="193" t="n"/>
      <c r="F876" s="186" t="n"/>
      <c r="G876" s="186" t="n"/>
      <c r="H876" s="186" t="n"/>
      <c r="I876" s="186" t="n"/>
      <c r="J876" s="186" t="n"/>
      <c r="K876" s="186" t="n"/>
      <c r="L876" s="186" t="n"/>
      <c r="M876" s="186" t="n"/>
      <c r="N876" s="186" t="n"/>
      <c r="O876" s="186" t="n"/>
      <c r="P876" s="186" t="n"/>
      <c r="Q876" s="186" t="n"/>
    </row>
    <row r="877" ht="15.75" customHeight="1" s="127">
      <c r="A877" s="186" t="n"/>
      <c r="B877" s="186" t="n"/>
      <c r="C877" s="193" t="n"/>
      <c r="D877" s="193" t="n"/>
      <c r="E877" s="193" t="n"/>
      <c r="F877" s="186" t="n"/>
      <c r="G877" s="186" t="n"/>
      <c r="H877" s="186" t="n"/>
      <c r="I877" s="186" t="n"/>
      <c r="J877" s="186" t="n"/>
      <c r="K877" s="186" t="n"/>
      <c r="L877" s="186" t="n"/>
      <c r="M877" s="186" t="n"/>
      <c r="N877" s="186" t="n"/>
      <c r="O877" s="186" t="n"/>
      <c r="P877" s="186" t="n"/>
      <c r="Q877" s="186" t="n"/>
    </row>
    <row r="878" ht="15.75" customHeight="1" s="127">
      <c r="A878" s="186" t="n"/>
      <c r="B878" s="186" t="n"/>
      <c r="C878" s="193" t="n"/>
      <c r="D878" s="193" t="n"/>
      <c r="E878" s="193" t="n"/>
      <c r="F878" s="186" t="n"/>
      <c r="G878" s="186" t="n"/>
      <c r="H878" s="186" t="n"/>
      <c r="I878" s="186" t="n"/>
      <c r="J878" s="186" t="n"/>
      <c r="K878" s="186" t="n"/>
      <c r="L878" s="186" t="n"/>
      <c r="M878" s="186" t="n"/>
      <c r="N878" s="186" t="n"/>
      <c r="O878" s="186" t="n"/>
      <c r="P878" s="186" t="n"/>
      <c r="Q878" s="186" t="n"/>
    </row>
    <row r="879" ht="15.75" customHeight="1" s="127">
      <c r="A879" s="186" t="n"/>
      <c r="B879" s="186" t="n"/>
      <c r="C879" s="193" t="n"/>
      <c r="D879" s="193" t="n"/>
      <c r="E879" s="193" t="n"/>
      <c r="F879" s="186" t="n"/>
      <c r="G879" s="186" t="n"/>
      <c r="H879" s="186" t="n"/>
      <c r="I879" s="186" t="n"/>
      <c r="J879" s="186" t="n"/>
      <c r="K879" s="186" t="n"/>
      <c r="L879" s="186" t="n"/>
      <c r="M879" s="186" t="n"/>
      <c r="N879" s="186" t="n"/>
      <c r="O879" s="186" t="n"/>
      <c r="P879" s="186" t="n"/>
      <c r="Q879" s="186" t="n"/>
    </row>
    <row r="880" ht="15.75" customHeight="1" s="127">
      <c r="A880" s="186" t="n"/>
      <c r="B880" s="186" t="n"/>
      <c r="C880" s="193" t="n"/>
      <c r="D880" s="193" t="n"/>
      <c r="E880" s="193" t="n"/>
      <c r="F880" s="186" t="n"/>
      <c r="G880" s="186" t="n"/>
      <c r="H880" s="186" t="n"/>
      <c r="I880" s="186" t="n"/>
      <c r="J880" s="186" t="n"/>
      <c r="K880" s="186" t="n"/>
      <c r="L880" s="186" t="n"/>
      <c r="M880" s="186" t="n"/>
      <c r="N880" s="186" t="n"/>
      <c r="O880" s="186" t="n"/>
      <c r="P880" s="186" t="n"/>
      <c r="Q880" s="186" t="n"/>
    </row>
    <row r="881" ht="15.75" customHeight="1" s="127">
      <c r="A881" s="186" t="n"/>
      <c r="B881" s="186" t="n"/>
      <c r="C881" s="193" t="n"/>
      <c r="D881" s="193" t="n"/>
      <c r="E881" s="193" t="n"/>
      <c r="F881" s="186" t="n"/>
      <c r="G881" s="186" t="n"/>
      <c r="H881" s="186" t="n"/>
      <c r="I881" s="186" t="n"/>
      <c r="J881" s="186" t="n"/>
      <c r="K881" s="186" t="n"/>
      <c r="L881" s="186" t="n"/>
      <c r="M881" s="186" t="n"/>
      <c r="N881" s="186" t="n"/>
      <c r="O881" s="186" t="n"/>
      <c r="P881" s="186" t="n"/>
      <c r="Q881" s="186" t="n"/>
    </row>
    <row r="882" ht="15.75" customHeight="1" s="127">
      <c r="A882" s="186" t="n"/>
      <c r="B882" s="186" t="n"/>
      <c r="C882" s="193" t="n"/>
      <c r="D882" s="193" t="n"/>
      <c r="E882" s="193" t="n"/>
      <c r="F882" s="186" t="n"/>
      <c r="G882" s="186" t="n"/>
      <c r="H882" s="186" t="n"/>
      <c r="I882" s="186" t="n"/>
      <c r="J882" s="186" t="n"/>
      <c r="K882" s="186" t="n"/>
      <c r="L882" s="186" t="n"/>
      <c r="M882" s="186" t="n"/>
      <c r="N882" s="186" t="n"/>
      <c r="O882" s="186" t="n"/>
      <c r="P882" s="186" t="n"/>
      <c r="Q882" s="186" t="n"/>
    </row>
    <row r="883" ht="15.75" customHeight="1" s="127">
      <c r="A883" s="186" t="n"/>
      <c r="B883" s="186" t="n"/>
      <c r="C883" s="193" t="n"/>
      <c r="D883" s="193" t="n"/>
      <c r="E883" s="193" t="n"/>
      <c r="F883" s="186" t="n"/>
      <c r="G883" s="186" t="n"/>
      <c r="H883" s="186" t="n"/>
      <c r="I883" s="186" t="n"/>
      <c r="J883" s="186" t="n"/>
      <c r="K883" s="186" t="n"/>
      <c r="L883" s="186" t="n"/>
      <c r="M883" s="186" t="n"/>
      <c r="N883" s="186" t="n"/>
      <c r="O883" s="186" t="n"/>
      <c r="P883" s="186" t="n"/>
      <c r="Q883" s="186" t="n"/>
    </row>
    <row r="884" ht="15.75" customHeight="1" s="127">
      <c r="A884" s="186" t="n"/>
      <c r="B884" s="186" t="n"/>
      <c r="C884" s="193" t="n"/>
      <c r="D884" s="193" t="n"/>
      <c r="E884" s="193" t="n"/>
      <c r="F884" s="186" t="n"/>
      <c r="G884" s="186" t="n"/>
      <c r="H884" s="186" t="n"/>
      <c r="I884" s="186" t="n"/>
      <c r="J884" s="186" t="n"/>
      <c r="K884" s="186" t="n"/>
      <c r="L884" s="186" t="n"/>
      <c r="M884" s="186" t="n"/>
      <c r="N884" s="186" t="n"/>
      <c r="O884" s="186" t="n"/>
      <c r="P884" s="186" t="n"/>
      <c r="Q884" s="186" t="n"/>
    </row>
    <row r="885" ht="15.75" customHeight="1" s="127">
      <c r="A885" s="186" t="n"/>
      <c r="B885" s="186" t="n"/>
      <c r="C885" s="193" t="n"/>
      <c r="D885" s="193" t="n"/>
      <c r="E885" s="193" t="n"/>
      <c r="F885" s="186" t="n"/>
      <c r="G885" s="186" t="n"/>
      <c r="H885" s="186" t="n"/>
      <c r="I885" s="186" t="n"/>
      <c r="J885" s="186" t="n"/>
      <c r="K885" s="186" t="n"/>
      <c r="L885" s="186" t="n"/>
      <c r="M885" s="186" t="n"/>
      <c r="N885" s="186" t="n"/>
      <c r="O885" s="186" t="n"/>
      <c r="P885" s="186" t="n"/>
      <c r="Q885" s="186" t="n"/>
    </row>
    <row r="886" ht="15.75" customHeight="1" s="127">
      <c r="A886" s="186" t="n"/>
      <c r="B886" s="186" t="n"/>
      <c r="C886" s="193" t="n"/>
      <c r="D886" s="193" t="n"/>
      <c r="E886" s="193" t="n"/>
      <c r="F886" s="186" t="n"/>
      <c r="G886" s="186" t="n"/>
      <c r="H886" s="186" t="n"/>
      <c r="I886" s="186" t="n"/>
      <c r="J886" s="186" t="n"/>
      <c r="K886" s="186" t="n"/>
      <c r="L886" s="186" t="n"/>
      <c r="M886" s="186" t="n"/>
      <c r="N886" s="186" t="n"/>
      <c r="O886" s="186" t="n"/>
      <c r="P886" s="186" t="n"/>
      <c r="Q886" s="186" t="n"/>
    </row>
    <row r="887" ht="15.75" customHeight="1" s="127">
      <c r="A887" s="186" t="n"/>
      <c r="B887" s="186" t="n"/>
      <c r="C887" s="193" t="n"/>
      <c r="D887" s="193" t="n"/>
      <c r="E887" s="193" t="n"/>
      <c r="F887" s="186" t="n"/>
      <c r="G887" s="186" t="n"/>
      <c r="H887" s="186" t="n"/>
      <c r="I887" s="186" t="n"/>
      <c r="J887" s="186" t="n"/>
      <c r="K887" s="186" t="n"/>
      <c r="L887" s="186" t="n"/>
      <c r="M887" s="186" t="n"/>
      <c r="N887" s="186" t="n"/>
      <c r="O887" s="186" t="n"/>
      <c r="P887" s="186" t="n"/>
      <c r="Q887" s="186" t="n"/>
    </row>
    <row r="888" ht="15.75" customHeight="1" s="127">
      <c r="A888" s="186" t="n"/>
      <c r="B888" s="186" t="n"/>
      <c r="C888" s="193" t="n"/>
      <c r="D888" s="193" t="n"/>
      <c r="E888" s="193" t="n"/>
      <c r="F888" s="186" t="n"/>
      <c r="G888" s="186" t="n"/>
      <c r="H888" s="186" t="n"/>
      <c r="I888" s="186" t="n"/>
      <c r="J888" s="186" t="n"/>
      <c r="K888" s="186" t="n"/>
      <c r="L888" s="186" t="n"/>
      <c r="M888" s="186" t="n"/>
      <c r="N888" s="186" t="n"/>
      <c r="O888" s="186" t="n"/>
      <c r="P888" s="186" t="n"/>
      <c r="Q888" s="186" t="n"/>
    </row>
    <row r="889" ht="15.75" customHeight="1" s="127">
      <c r="A889" s="186" t="n"/>
      <c r="B889" s="186" t="n"/>
      <c r="C889" s="193" t="n"/>
      <c r="D889" s="193" t="n"/>
      <c r="E889" s="193" t="n"/>
      <c r="F889" s="186" t="n"/>
      <c r="G889" s="186" t="n"/>
      <c r="H889" s="186" t="n"/>
      <c r="I889" s="186" t="n"/>
      <c r="J889" s="186" t="n"/>
      <c r="K889" s="186" t="n"/>
      <c r="L889" s="186" t="n"/>
      <c r="M889" s="186" t="n"/>
      <c r="N889" s="186" t="n"/>
      <c r="O889" s="186" t="n"/>
      <c r="P889" s="186" t="n"/>
      <c r="Q889" s="186" t="n"/>
    </row>
    <row r="890" ht="15.75" customHeight="1" s="127">
      <c r="A890" s="186" t="n"/>
      <c r="B890" s="186" t="n"/>
      <c r="C890" s="193" t="n"/>
      <c r="D890" s="193" t="n"/>
      <c r="E890" s="193" t="n"/>
      <c r="F890" s="186" t="n"/>
      <c r="G890" s="186" t="n"/>
      <c r="H890" s="186" t="n"/>
      <c r="I890" s="186" t="n"/>
      <c r="J890" s="186" t="n"/>
      <c r="K890" s="186" t="n"/>
      <c r="L890" s="186" t="n"/>
      <c r="M890" s="186" t="n"/>
      <c r="N890" s="186" t="n"/>
      <c r="O890" s="186" t="n"/>
      <c r="P890" s="186" t="n"/>
      <c r="Q890" s="186" t="n"/>
    </row>
    <row r="891" ht="15.75" customHeight="1" s="127">
      <c r="A891" s="186" t="n"/>
      <c r="B891" s="186" t="n"/>
      <c r="C891" s="193" t="n"/>
      <c r="D891" s="193" t="n"/>
      <c r="E891" s="193" t="n"/>
      <c r="F891" s="186" t="n"/>
      <c r="G891" s="186" t="n"/>
      <c r="H891" s="186" t="n"/>
      <c r="I891" s="186" t="n"/>
      <c r="J891" s="186" t="n"/>
      <c r="K891" s="186" t="n"/>
      <c r="L891" s="186" t="n"/>
      <c r="M891" s="186" t="n"/>
      <c r="N891" s="186" t="n"/>
      <c r="O891" s="186" t="n"/>
      <c r="P891" s="186" t="n"/>
      <c r="Q891" s="186" t="n"/>
    </row>
    <row r="892" ht="15.75" customHeight="1" s="127">
      <c r="A892" s="186" t="n"/>
      <c r="B892" s="186" t="n"/>
      <c r="C892" s="193" t="n"/>
      <c r="D892" s="193" t="n"/>
      <c r="E892" s="193" t="n"/>
      <c r="F892" s="186" t="n"/>
      <c r="G892" s="186" t="n"/>
      <c r="H892" s="186" t="n"/>
      <c r="I892" s="186" t="n"/>
      <c r="J892" s="186" t="n"/>
      <c r="K892" s="186" t="n"/>
      <c r="L892" s="186" t="n"/>
      <c r="M892" s="186" t="n"/>
      <c r="N892" s="186" t="n"/>
      <c r="O892" s="186" t="n"/>
      <c r="P892" s="186" t="n"/>
      <c r="Q892" s="186" t="n"/>
    </row>
    <row r="893" ht="15.75" customHeight="1" s="127">
      <c r="A893" s="186" t="n"/>
      <c r="B893" s="186" t="n"/>
      <c r="C893" s="193" t="n"/>
      <c r="D893" s="193" t="n"/>
      <c r="E893" s="193" t="n"/>
      <c r="F893" s="186" t="n"/>
      <c r="G893" s="186" t="n"/>
      <c r="H893" s="186" t="n"/>
      <c r="I893" s="186" t="n"/>
      <c r="J893" s="186" t="n"/>
      <c r="K893" s="186" t="n"/>
      <c r="L893" s="186" t="n"/>
      <c r="M893" s="186" t="n"/>
      <c r="N893" s="186" t="n"/>
      <c r="O893" s="186" t="n"/>
      <c r="P893" s="186" t="n"/>
      <c r="Q893" s="186" t="n"/>
    </row>
    <row r="894" ht="15.75" customHeight="1" s="127">
      <c r="A894" s="186" t="n"/>
      <c r="B894" s="186" t="n"/>
      <c r="C894" s="193" t="n"/>
      <c r="D894" s="193" t="n"/>
      <c r="E894" s="193" t="n"/>
      <c r="F894" s="186" t="n"/>
      <c r="G894" s="186" t="n"/>
      <c r="H894" s="186" t="n"/>
      <c r="I894" s="186" t="n"/>
      <c r="J894" s="186" t="n"/>
      <c r="K894" s="186" t="n"/>
      <c r="L894" s="186" t="n"/>
      <c r="M894" s="186" t="n"/>
      <c r="N894" s="186" t="n"/>
      <c r="O894" s="186" t="n"/>
      <c r="P894" s="186" t="n"/>
      <c r="Q894" s="186" t="n"/>
    </row>
    <row r="895" ht="15.75" customHeight="1" s="127">
      <c r="A895" s="186" t="n"/>
      <c r="B895" s="186" t="n"/>
      <c r="C895" s="193" t="n"/>
      <c r="D895" s="193" t="n"/>
      <c r="E895" s="193" t="n"/>
      <c r="F895" s="186" t="n"/>
      <c r="G895" s="186" t="n"/>
      <c r="H895" s="186" t="n"/>
      <c r="I895" s="186" t="n"/>
      <c r="J895" s="186" t="n"/>
      <c r="K895" s="186" t="n"/>
      <c r="L895" s="186" t="n"/>
      <c r="M895" s="186" t="n"/>
      <c r="N895" s="186" t="n"/>
      <c r="O895" s="186" t="n"/>
      <c r="P895" s="186" t="n"/>
      <c r="Q895" s="186" t="n"/>
    </row>
    <row r="896" ht="15.75" customHeight="1" s="127">
      <c r="A896" s="186" t="n"/>
      <c r="B896" s="186" t="n"/>
      <c r="C896" s="193" t="n"/>
      <c r="D896" s="193" t="n"/>
      <c r="E896" s="193" t="n"/>
      <c r="F896" s="186" t="n"/>
      <c r="G896" s="186" t="n"/>
      <c r="H896" s="186" t="n"/>
      <c r="I896" s="186" t="n"/>
      <c r="J896" s="186" t="n"/>
      <c r="K896" s="186" t="n"/>
      <c r="L896" s="186" t="n"/>
      <c r="M896" s="186" t="n"/>
      <c r="N896" s="186" t="n"/>
      <c r="O896" s="186" t="n"/>
      <c r="P896" s="186" t="n"/>
      <c r="Q896" s="186" t="n"/>
    </row>
    <row r="897" ht="15.75" customHeight="1" s="127">
      <c r="A897" s="186" t="n"/>
      <c r="B897" s="186" t="n"/>
      <c r="C897" s="193" t="n"/>
      <c r="D897" s="193" t="n"/>
      <c r="E897" s="193" t="n"/>
      <c r="F897" s="186" t="n"/>
      <c r="G897" s="186" t="n"/>
      <c r="H897" s="186" t="n"/>
      <c r="I897" s="186" t="n"/>
      <c r="J897" s="186" t="n"/>
      <c r="K897" s="186" t="n"/>
      <c r="L897" s="186" t="n"/>
      <c r="M897" s="186" t="n"/>
      <c r="N897" s="186" t="n"/>
      <c r="O897" s="186" t="n"/>
      <c r="P897" s="186" t="n"/>
      <c r="Q897" s="186" t="n"/>
    </row>
    <row r="898" ht="15.75" customHeight="1" s="127">
      <c r="A898" s="186" t="n"/>
      <c r="B898" s="186" t="n"/>
      <c r="C898" s="193" t="n"/>
      <c r="D898" s="193" t="n"/>
      <c r="E898" s="193" t="n"/>
      <c r="F898" s="186" t="n"/>
      <c r="G898" s="186" t="n"/>
      <c r="H898" s="186" t="n"/>
      <c r="I898" s="186" t="n"/>
      <c r="J898" s="186" t="n"/>
      <c r="K898" s="186" t="n"/>
      <c r="L898" s="186" t="n"/>
      <c r="M898" s="186" t="n"/>
      <c r="N898" s="186" t="n"/>
      <c r="O898" s="186" t="n"/>
      <c r="P898" s="186" t="n"/>
      <c r="Q898" s="186" t="n"/>
    </row>
    <row r="899" ht="15.75" customHeight="1" s="127">
      <c r="A899" s="186" t="n"/>
      <c r="B899" s="186" t="n"/>
      <c r="C899" s="193" t="n"/>
      <c r="D899" s="193" t="n"/>
      <c r="E899" s="193" t="n"/>
      <c r="F899" s="186" t="n"/>
      <c r="G899" s="186" t="n"/>
      <c r="H899" s="186" t="n"/>
      <c r="I899" s="186" t="n"/>
      <c r="J899" s="186" t="n"/>
      <c r="K899" s="186" t="n"/>
      <c r="L899" s="186" t="n"/>
      <c r="M899" s="186" t="n"/>
      <c r="N899" s="186" t="n"/>
      <c r="O899" s="186" t="n"/>
      <c r="P899" s="186" t="n"/>
      <c r="Q899" s="186" t="n"/>
    </row>
    <row r="900" ht="15.75" customHeight="1" s="127">
      <c r="A900" s="186" t="n"/>
      <c r="B900" s="186" t="n"/>
      <c r="C900" s="193" t="n"/>
      <c r="D900" s="193" t="n"/>
      <c r="E900" s="193" t="n"/>
      <c r="F900" s="186" t="n"/>
      <c r="G900" s="186" t="n"/>
      <c r="H900" s="186" t="n"/>
      <c r="I900" s="186" t="n"/>
      <c r="J900" s="186" t="n"/>
      <c r="K900" s="186" t="n"/>
      <c r="L900" s="186" t="n"/>
      <c r="M900" s="186" t="n"/>
      <c r="N900" s="186" t="n"/>
      <c r="O900" s="186" t="n"/>
      <c r="P900" s="186" t="n"/>
      <c r="Q900" s="186" t="n"/>
    </row>
    <row r="901" ht="15.75" customHeight="1" s="127">
      <c r="A901" s="186" t="n"/>
      <c r="B901" s="186" t="n"/>
      <c r="C901" s="193" t="n"/>
      <c r="D901" s="193" t="n"/>
      <c r="E901" s="193" t="n"/>
      <c r="F901" s="186" t="n"/>
      <c r="G901" s="186" t="n"/>
      <c r="H901" s="186" t="n"/>
      <c r="I901" s="186" t="n"/>
      <c r="J901" s="186" t="n"/>
      <c r="K901" s="186" t="n"/>
      <c r="L901" s="186" t="n"/>
      <c r="M901" s="186" t="n"/>
      <c r="N901" s="186" t="n"/>
      <c r="O901" s="186" t="n"/>
      <c r="P901" s="186" t="n"/>
      <c r="Q901" s="186" t="n"/>
    </row>
    <row r="902" ht="15.75" customHeight="1" s="127">
      <c r="A902" s="186" t="n"/>
      <c r="B902" s="186" t="n"/>
      <c r="C902" s="193" t="n"/>
      <c r="D902" s="193" t="n"/>
      <c r="E902" s="193" t="n"/>
      <c r="F902" s="186" t="n"/>
      <c r="G902" s="186" t="n"/>
      <c r="H902" s="186" t="n"/>
      <c r="I902" s="186" t="n"/>
      <c r="J902" s="186" t="n"/>
      <c r="K902" s="186" t="n"/>
      <c r="L902" s="186" t="n"/>
      <c r="M902" s="186" t="n"/>
      <c r="N902" s="186" t="n"/>
      <c r="O902" s="186" t="n"/>
      <c r="P902" s="186" t="n"/>
      <c r="Q902" s="186" t="n"/>
    </row>
    <row r="903" ht="15.75" customHeight="1" s="127">
      <c r="A903" s="186" t="n"/>
      <c r="B903" s="186" t="n"/>
      <c r="C903" s="193" t="n"/>
      <c r="D903" s="193" t="n"/>
      <c r="E903" s="193" t="n"/>
      <c r="F903" s="186" t="n"/>
      <c r="G903" s="186" t="n"/>
      <c r="H903" s="186" t="n"/>
      <c r="I903" s="186" t="n"/>
      <c r="J903" s="186" t="n"/>
      <c r="K903" s="186" t="n"/>
      <c r="L903" s="186" t="n"/>
      <c r="M903" s="186" t="n"/>
      <c r="N903" s="186" t="n"/>
      <c r="O903" s="186" t="n"/>
      <c r="P903" s="186" t="n"/>
      <c r="Q903" s="186" t="n"/>
    </row>
    <row r="904" ht="15.75" customHeight="1" s="127">
      <c r="A904" s="186" t="n"/>
      <c r="B904" s="186" t="n"/>
      <c r="C904" s="193" t="n"/>
      <c r="D904" s="193" t="n"/>
      <c r="E904" s="193" t="n"/>
      <c r="F904" s="186" t="n"/>
      <c r="G904" s="186" t="n"/>
      <c r="H904" s="186" t="n"/>
      <c r="I904" s="186" t="n"/>
      <c r="J904" s="186" t="n"/>
      <c r="K904" s="186" t="n"/>
      <c r="L904" s="186" t="n"/>
      <c r="M904" s="186" t="n"/>
      <c r="N904" s="186" t="n"/>
      <c r="O904" s="186" t="n"/>
      <c r="P904" s="186" t="n"/>
      <c r="Q904" s="186" t="n"/>
    </row>
    <row r="905" ht="15.75" customHeight="1" s="127">
      <c r="A905" s="186" t="n"/>
      <c r="B905" s="186" t="n"/>
      <c r="C905" s="193" t="n"/>
      <c r="D905" s="193" t="n"/>
      <c r="E905" s="193" t="n"/>
      <c r="F905" s="186" t="n"/>
      <c r="G905" s="186" t="n"/>
      <c r="H905" s="186" t="n"/>
      <c r="I905" s="186" t="n"/>
      <c r="J905" s="186" t="n"/>
      <c r="K905" s="186" t="n"/>
      <c r="L905" s="186" t="n"/>
      <c r="M905" s="186" t="n"/>
      <c r="N905" s="186" t="n"/>
      <c r="O905" s="186" t="n"/>
      <c r="P905" s="186" t="n"/>
      <c r="Q905" s="186" t="n"/>
    </row>
    <row r="906" ht="15.75" customHeight="1" s="127">
      <c r="A906" s="186" t="n"/>
      <c r="B906" s="186" t="n"/>
      <c r="C906" s="193" t="n"/>
      <c r="D906" s="193" t="n"/>
      <c r="E906" s="193" t="n"/>
      <c r="F906" s="186" t="n"/>
      <c r="G906" s="186" t="n"/>
      <c r="H906" s="186" t="n"/>
      <c r="I906" s="186" t="n"/>
      <c r="J906" s="186" t="n"/>
      <c r="K906" s="186" t="n"/>
      <c r="L906" s="186" t="n"/>
      <c r="M906" s="186" t="n"/>
      <c r="N906" s="186" t="n"/>
      <c r="O906" s="186" t="n"/>
      <c r="P906" s="186" t="n"/>
      <c r="Q906" s="186" t="n"/>
    </row>
    <row r="907" ht="15.75" customHeight="1" s="127">
      <c r="A907" s="186" t="n"/>
      <c r="B907" s="186" t="n"/>
      <c r="C907" s="193" t="n"/>
      <c r="D907" s="193" t="n"/>
      <c r="E907" s="193" t="n"/>
      <c r="F907" s="186" t="n"/>
      <c r="G907" s="186" t="n"/>
      <c r="H907" s="186" t="n"/>
      <c r="I907" s="186" t="n"/>
      <c r="J907" s="186" t="n"/>
      <c r="K907" s="186" t="n"/>
      <c r="L907" s="186" t="n"/>
      <c r="M907" s="186" t="n"/>
      <c r="N907" s="186" t="n"/>
      <c r="O907" s="186" t="n"/>
      <c r="P907" s="186" t="n"/>
      <c r="Q907" s="186" t="n"/>
    </row>
    <row r="908" ht="15.75" customHeight="1" s="127">
      <c r="A908" s="186" t="n"/>
      <c r="B908" s="186" t="n"/>
      <c r="C908" s="193" t="n"/>
      <c r="D908" s="193" t="n"/>
      <c r="E908" s="193" t="n"/>
      <c r="F908" s="186" t="n"/>
      <c r="G908" s="186" t="n"/>
      <c r="H908" s="186" t="n"/>
      <c r="I908" s="186" t="n"/>
      <c r="J908" s="186" t="n"/>
      <c r="K908" s="186" t="n"/>
      <c r="L908" s="186" t="n"/>
      <c r="M908" s="186" t="n"/>
      <c r="N908" s="186" t="n"/>
      <c r="O908" s="186" t="n"/>
      <c r="P908" s="186" t="n"/>
      <c r="Q908" s="186" t="n"/>
    </row>
    <row r="909" ht="15.75" customHeight="1" s="127">
      <c r="A909" s="186" t="n"/>
      <c r="B909" s="186" t="n"/>
      <c r="C909" s="193" t="n"/>
      <c r="D909" s="193" t="n"/>
      <c r="E909" s="193" t="n"/>
      <c r="F909" s="186" t="n"/>
      <c r="G909" s="186" t="n"/>
      <c r="H909" s="186" t="n"/>
      <c r="I909" s="186" t="n"/>
      <c r="J909" s="186" t="n"/>
      <c r="K909" s="186" t="n"/>
      <c r="L909" s="186" t="n"/>
      <c r="M909" s="186" t="n"/>
      <c r="N909" s="186" t="n"/>
      <c r="O909" s="186" t="n"/>
      <c r="P909" s="186" t="n"/>
      <c r="Q909" s="186" t="n"/>
    </row>
    <row r="910" ht="15.75" customHeight="1" s="127">
      <c r="A910" s="186" t="n"/>
      <c r="B910" s="186" t="n"/>
      <c r="C910" s="193" t="n"/>
      <c r="D910" s="193" t="n"/>
      <c r="E910" s="193" t="n"/>
      <c r="F910" s="186" t="n"/>
      <c r="G910" s="186" t="n"/>
      <c r="H910" s="186" t="n"/>
      <c r="I910" s="186" t="n"/>
      <c r="J910" s="186" t="n"/>
      <c r="K910" s="186" t="n"/>
      <c r="L910" s="186" t="n"/>
      <c r="M910" s="186" t="n"/>
      <c r="N910" s="186" t="n"/>
      <c r="O910" s="186" t="n"/>
      <c r="P910" s="186" t="n"/>
      <c r="Q910" s="186" t="n"/>
    </row>
    <row r="911" ht="15.75" customHeight="1" s="127">
      <c r="A911" s="186" t="n"/>
      <c r="B911" s="186" t="n"/>
      <c r="C911" s="193" t="n"/>
      <c r="D911" s="193" t="n"/>
      <c r="E911" s="193" t="n"/>
      <c r="F911" s="186" t="n"/>
      <c r="G911" s="186" t="n"/>
      <c r="H911" s="186" t="n"/>
      <c r="I911" s="186" t="n"/>
      <c r="J911" s="186" t="n"/>
      <c r="K911" s="186" t="n"/>
      <c r="L911" s="186" t="n"/>
      <c r="M911" s="186" t="n"/>
      <c r="N911" s="186" t="n"/>
      <c r="O911" s="186" t="n"/>
      <c r="P911" s="186" t="n"/>
      <c r="Q911" s="186" t="n"/>
    </row>
    <row r="912" ht="15.75" customHeight="1" s="127">
      <c r="A912" s="186" t="n"/>
      <c r="B912" s="186" t="n"/>
      <c r="C912" s="193" t="n"/>
      <c r="D912" s="193" t="n"/>
      <c r="E912" s="193" t="n"/>
      <c r="F912" s="186" t="n"/>
      <c r="G912" s="186" t="n"/>
      <c r="H912" s="186" t="n"/>
      <c r="I912" s="186" t="n"/>
      <c r="J912" s="186" t="n"/>
      <c r="K912" s="186" t="n"/>
      <c r="L912" s="186" t="n"/>
      <c r="M912" s="186" t="n"/>
      <c r="N912" s="186" t="n"/>
      <c r="O912" s="186" t="n"/>
      <c r="P912" s="186" t="n"/>
      <c r="Q912" s="186" t="n"/>
    </row>
    <row r="913" ht="15.75" customHeight="1" s="127">
      <c r="A913" s="186" t="n"/>
      <c r="B913" s="186" t="n"/>
      <c r="C913" s="193" t="n"/>
      <c r="D913" s="193" t="n"/>
      <c r="E913" s="193" t="n"/>
      <c r="F913" s="186" t="n"/>
      <c r="G913" s="186" t="n"/>
      <c r="H913" s="186" t="n"/>
      <c r="I913" s="186" t="n"/>
      <c r="J913" s="186" t="n"/>
      <c r="K913" s="186" t="n"/>
      <c r="L913" s="186" t="n"/>
      <c r="M913" s="186" t="n"/>
      <c r="N913" s="186" t="n"/>
      <c r="O913" s="186" t="n"/>
      <c r="P913" s="186" t="n"/>
      <c r="Q913" s="186" t="n"/>
    </row>
    <row r="914" ht="15.75" customHeight="1" s="127">
      <c r="A914" s="186" t="n"/>
      <c r="B914" s="186" t="n"/>
      <c r="C914" s="193" t="n"/>
      <c r="D914" s="193" t="n"/>
      <c r="E914" s="193" t="n"/>
      <c r="F914" s="186" t="n"/>
      <c r="G914" s="186" t="n"/>
      <c r="H914" s="186" t="n"/>
      <c r="I914" s="186" t="n"/>
      <c r="J914" s="186" t="n"/>
      <c r="K914" s="186" t="n"/>
      <c r="L914" s="186" t="n"/>
      <c r="M914" s="186" t="n"/>
      <c r="N914" s="186" t="n"/>
      <c r="O914" s="186" t="n"/>
      <c r="P914" s="186" t="n"/>
      <c r="Q914" s="186" t="n"/>
    </row>
    <row r="915" ht="15.75" customHeight="1" s="127">
      <c r="A915" s="186" t="n"/>
      <c r="B915" s="186" t="n"/>
      <c r="C915" s="193" t="n"/>
      <c r="D915" s="193" t="n"/>
      <c r="E915" s="193" t="n"/>
      <c r="F915" s="186" t="n"/>
      <c r="G915" s="186" t="n"/>
      <c r="H915" s="186" t="n"/>
      <c r="I915" s="186" t="n"/>
      <c r="J915" s="186" t="n"/>
      <c r="K915" s="186" t="n"/>
      <c r="L915" s="186" t="n"/>
      <c r="M915" s="186" t="n"/>
      <c r="N915" s="186" t="n"/>
      <c r="O915" s="186" t="n"/>
      <c r="P915" s="186" t="n"/>
      <c r="Q915" s="186" t="n"/>
    </row>
    <row r="916" ht="15.75" customHeight="1" s="127">
      <c r="A916" s="186" t="n"/>
      <c r="B916" s="186" t="n"/>
      <c r="C916" s="193" t="n"/>
      <c r="D916" s="193" t="n"/>
      <c r="E916" s="193" t="n"/>
      <c r="F916" s="186" t="n"/>
      <c r="G916" s="186" t="n"/>
      <c r="H916" s="186" t="n"/>
      <c r="I916" s="186" t="n"/>
      <c r="J916" s="186" t="n"/>
      <c r="K916" s="186" t="n"/>
      <c r="L916" s="186" t="n"/>
      <c r="M916" s="186" t="n"/>
      <c r="N916" s="186" t="n"/>
      <c r="O916" s="186" t="n"/>
      <c r="P916" s="186" t="n"/>
      <c r="Q916" s="186" t="n"/>
    </row>
    <row r="917" ht="15.75" customHeight="1" s="127">
      <c r="A917" s="186" t="n"/>
      <c r="B917" s="186" t="n"/>
      <c r="C917" s="193" t="n"/>
      <c r="D917" s="193" t="n"/>
      <c r="E917" s="193" t="n"/>
      <c r="F917" s="186" t="n"/>
      <c r="G917" s="186" t="n"/>
      <c r="H917" s="186" t="n"/>
      <c r="I917" s="186" t="n"/>
      <c r="J917" s="186" t="n"/>
      <c r="K917" s="186" t="n"/>
      <c r="L917" s="186" t="n"/>
      <c r="M917" s="186" t="n"/>
      <c r="N917" s="186" t="n"/>
      <c r="O917" s="186" t="n"/>
      <c r="P917" s="186" t="n"/>
      <c r="Q917" s="186" t="n"/>
    </row>
    <row r="918" ht="15.75" customHeight="1" s="127">
      <c r="A918" s="186" t="n"/>
      <c r="B918" s="186" t="n"/>
      <c r="C918" s="193" t="n"/>
      <c r="D918" s="193" t="n"/>
      <c r="E918" s="193" t="n"/>
      <c r="F918" s="186" t="n"/>
      <c r="G918" s="186" t="n"/>
      <c r="H918" s="186" t="n"/>
      <c r="I918" s="186" t="n"/>
      <c r="J918" s="186" t="n"/>
      <c r="K918" s="186" t="n"/>
      <c r="L918" s="186" t="n"/>
      <c r="M918" s="186" t="n"/>
      <c r="N918" s="186" t="n"/>
      <c r="O918" s="186" t="n"/>
      <c r="P918" s="186" t="n"/>
      <c r="Q918" s="186" t="n"/>
    </row>
    <row r="919" ht="15.75" customHeight="1" s="127">
      <c r="A919" s="186" t="n"/>
      <c r="B919" s="186" t="n"/>
      <c r="C919" s="193" t="n"/>
      <c r="D919" s="193" t="n"/>
      <c r="E919" s="193" t="n"/>
      <c r="F919" s="186" t="n"/>
      <c r="G919" s="186" t="n"/>
      <c r="H919" s="186" t="n"/>
      <c r="I919" s="186" t="n"/>
      <c r="J919" s="186" t="n"/>
      <c r="K919" s="186" t="n"/>
      <c r="L919" s="186" t="n"/>
      <c r="M919" s="186" t="n"/>
      <c r="N919" s="186" t="n"/>
      <c r="O919" s="186" t="n"/>
      <c r="P919" s="186" t="n"/>
      <c r="Q919" s="186" t="n"/>
    </row>
    <row r="920" ht="15.75" customHeight="1" s="127">
      <c r="A920" s="186" t="n"/>
      <c r="B920" s="186" t="n"/>
      <c r="C920" s="193" t="n"/>
      <c r="D920" s="193" t="n"/>
      <c r="E920" s="193" t="n"/>
      <c r="F920" s="186" t="n"/>
      <c r="G920" s="186" t="n"/>
      <c r="H920" s="186" t="n"/>
      <c r="I920" s="186" t="n"/>
      <c r="J920" s="186" t="n"/>
      <c r="K920" s="186" t="n"/>
      <c r="L920" s="186" t="n"/>
      <c r="M920" s="186" t="n"/>
      <c r="N920" s="186" t="n"/>
      <c r="O920" s="186" t="n"/>
      <c r="P920" s="186" t="n"/>
      <c r="Q920" s="186" t="n"/>
    </row>
    <row r="921" ht="15.75" customHeight="1" s="127">
      <c r="A921" s="186" t="n"/>
      <c r="B921" s="186" t="n"/>
      <c r="C921" s="193" t="n"/>
      <c r="D921" s="193" t="n"/>
      <c r="E921" s="193" t="n"/>
      <c r="F921" s="186" t="n"/>
      <c r="G921" s="186" t="n"/>
      <c r="H921" s="186" t="n"/>
      <c r="I921" s="186" t="n"/>
      <c r="J921" s="186" t="n"/>
      <c r="K921" s="186" t="n"/>
      <c r="L921" s="186" t="n"/>
      <c r="M921" s="186" t="n"/>
      <c r="N921" s="186" t="n"/>
      <c r="O921" s="186" t="n"/>
      <c r="P921" s="186" t="n"/>
      <c r="Q921" s="186" t="n"/>
    </row>
    <row r="922" ht="15.75" customHeight="1" s="127">
      <c r="A922" s="186" t="n"/>
      <c r="B922" s="186" t="n"/>
      <c r="C922" s="193" t="n"/>
      <c r="D922" s="193" t="n"/>
      <c r="E922" s="193" t="n"/>
      <c r="F922" s="186" t="n"/>
      <c r="G922" s="186" t="n"/>
      <c r="H922" s="186" t="n"/>
      <c r="I922" s="186" t="n"/>
      <c r="J922" s="186" t="n"/>
      <c r="K922" s="186" t="n"/>
      <c r="L922" s="186" t="n"/>
      <c r="M922" s="186" t="n"/>
      <c r="N922" s="186" t="n"/>
      <c r="O922" s="186" t="n"/>
      <c r="P922" s="186" t="n"/>
      <c r="Q922" s="186" t="n"/>
    </row>
    <row r="923" ht="15.75" customHeight="1" s="127">
      <c r="A923" s="186" t="n"/>
      <c r="B923" s="186" t="n"/>
      <c r="C923" s="193" t="n"/>
      <c r="D923" s="193" t="n"/>
      <c r="E923" s="193" t="n"/>
      <c r="F923" s="186" t="n"/>
      <c r="G923" s="186" t="n"/>
      <c r="H923" s="186" t="n"/>
      <c r="I923" s="186" t="n"/>
      <c r="J923" s="186" t="n"/>
      <c r="K923" s="186" t="n"/>
      <c r="L923" s="186" t="n"/>
      <c r="M923" s="186" t="n"/>
      <c r="N923" s="186" t="n"/>
      <c r="O923" s="186" t="n"/>
      <c r="P923" s="186" t="n"/>
      <c r="Q923" s="186" t="n"/>
    </row>
    <row r="924" ht="15.75" customHeight="1" s="127">
      <c r="A924" s="186" t="n"/>
      <c r="B924" s="186" t="n"/>
      <c r="C924" s="193" t="n"/>
      <c r="D924" s="193" t="n"/>
      <c r="E924" s="193" t="n"/>
      <c r="F924" s="186" t="n"/>
      <c r="G924" s="186" t="n"/>
      <c r="H924" s="186" t="n"/>
      <c r="I924" s="186" t="n"/>
      <c r="J924" s="186" t="n"/>
      <c r="K924" s="186" t="n"/>
      <c r="L924" s="186" t="n"/>
      <c r="M924" s="186" t="n"/>
      <c r="N924" s="186" t="n"/>
      <c r="O924" s="186" t="n"/>
      <c r="P924" s="186" t="n"/>
      <c r="Q924" s="186" t="n"/>
    </row>
    <row r="925" ht="15.75" customHeight="1" s="127">
      <c r="A925" s="186" t="n"/>
      <c r="B925" s="186" t="n"/>
      <c r="C925" s="193" t="n"/>
      <c r="D925" s="193" t="n"/>
      <c r="E925" s="193" t="n"/>
      <c r="F925" s="186" t="n"/>
      <c r="G925" s="186" t="n"/>
      <c r="H925" s="186" t="n"/>
      <c r="I925" s="186" t="n"/>
      <c r="J925" s="186" t="n"/>
      <c r="K925" s="186" t="n"/>
      <c r="L925" s="186" t="n"/>
      <c r="M925" s="186" t="n"/>
      <c r="N925" s="186" t="n"/>
      <c r="O925" s="186" t="n"/>
      <c r="P925" s="186" t="n"/>
      <c r="Q925" s="186" t="n"/>
    </row>
    <row r="926" ht="15.75" customHeight="1" s="127">
      <c r="A926" s="186" t="n"/>
      <c r="B926" s="186" t="n"/>
      <c r="C926" s="193" t="n"/>
      <c r="D926" s="193" t="n"/>
      <c r="E926" s="193" t="n"/>
      <c r="F926" s="186" t="n"/>
      <c r="G926" s="186" t="n"/>
      <c r="H926" s="186" t="n"/>
      <c r="I926" s="186" t="n"/>
      <c r="J926" s="186" t="n"/>
      <c r="K926" s="186" t="n"/>
      <c r="L926" s="186" t="n"/>
      <c r="M926" s="186" t="n"/>
      <c r="N926" s="186" t="n"/>
      <c r="O926" s="186" t="n"/>
      <c r="P926" s="186" t="n"/>
      <c r="Q926" s="186" t="n"/>
    </row>
    <row r="927" ht="15.75" customHeight="1" s="127">
      <c r="A927" s="186" t="n"/>
      <c r="B927" s="186" t="n"/>
      <c r="C927" s="193" t="n"/>
      <c r="D927" s="193" t="n"/>
      <c r="E927" s="193" t="n"/>
      <c r="F927" s="186" t="n"/>
      <c r="G927" s="186" t="n"/>
      <c r="H927" s="186" t="n"/>
      <c r="I927" s="186" t="n"/>
      <c r="J927" s="186" t="n"/>
      <c r="K927" s="186" t="n"/>
      <c r="L927" s="186" t="n"/>
      <c r="M927" s="186" t="n"/>
      <c r="N927" s="186" t="n"/>
      <c r="O927" s="186" t="n"/>
      <c r="P927" s="186" t="n"/>
      <c r="Q927" s="186" t="n"/>
    </row>
    <row r="928" ht="15.75" customHeight="1" s="127">
      <c r="A928" s="186" t="n"/>
      <c r="B928" s="186" t="n"/>
      <c r="C928" s="193" t="n"/>
      <c r="D928" s="193" t="n"/>
      <c r="E928" s="193" t="n"/>
      <c r="F928" s="186" t="n"/>
      <c r="G928" s="186" t="n"/>
      <c r="H928" s="186" t="n"/>
      <c r="I928" s="186" t="n"/>
      <c r="J928" s="186" t="n"/>
      <c r="K928" s="186" t="n"/>
      <c r="L928" s="186" t="n"/>
      <c r="M928" s="186" t="n"/>
      <c r="N928" s="186" t="n"/>
      <c r="O928" s="186" t="n"/>
      <c r="P928" s="186" t="n"/>
      <c r="Q928" s="186" t="n"/>
    </row>
    <row r="929" ht="15.75" customHeight="1" s="127">
      <c r="A929" s="186" t="n"/>
      <c r="B929" s="186" t="n"/>
      <c r="C929" s="193" t="n"/>
      <c r="D929" s="193" t="n"/>
      <c r="E929" s="193" t="n"/>
      <c r="F929" s="186" t="n"/>
      <c r="G929" s="186" t="n"/>
      <c r="H929" s="186" t="n"/>
      <c r="I929" s="186" t="n"/>
      <c r="J929" s="186" t="n"/>
      <c r="K929" s="186" t="n"/>
      <c r="L929" s="186" t="n"/>
      <c r="M929" s="186" t="n"/>
      <c r="N929" s="186" t="n"/>
      <c r="O929" s="186" t="n"/>
      <c r="P929" s="186" t="n"/>
      <c r="Q929" s="186" t="n"/>
    </row>
    <row r="930" ht="15.75" customHeight="1" s="127">
      <c r="A930" s="186" t="n"/>
      <c r="B930" s="186" t="n"/>
      <c r="C930" s="193" t="n"/>
      <c r="D930" s="193" t="n"/>
      <c r="E930" s="193" t="n"/>
      <c r="F930" s="186" t="n"/>
      <c r="G930" s="186" t="n"/>
      <c r="H930" s="186" t="n"/>
      <c r="I930" s="186" t="n"/>
      <c r="J930" s="186" t="n"/>
      <c r="K930" s="186" t="n"/>
      <c r="L930" s="186" t="n"/>
      <c r="M930" s="186" t="n"/>
      <c r="N930" s="186" t="n"/>
      <c r="O930" s="186" t="n"/>
      <c r="P930" s="186" t="n"/>
      <c r="Q930" s="186" t="n"/>
    </row>
    <row r="931" ht="15.75" customHeight="1" s="127">
      <c r="A931" s="186" t="n"/>
      <c r="B931" s="186" t="n"/>
      <c r="C931" s="193" t="n"/>
      <c r="D931" s="193" t="n"/>
      <c r="E931" s="193" t="n"/>
      <c r="F931" s="186" t="n"/>
      <c r="G931" s="186" t="n"/>
      <c r="H931" s="186" t="n"/>
      <c r="I931" s="186" t="n"/>
      <c r="J931" s="186" t="n"/>
      <c r="K931" s="186" t="n"/>
      <c r="L931" s="186" t="n"/>
      <c r="M931" s="186" t="n"/>
      <c r="N931" s="186" t="n"/>
      <c r="O931" s="186" t="n"/>
      <c r="P931" s="186" t="n"/>
      <c r="Q931" s="186" t="n"/>
    </row>
    <row r="932" ht="15.75" customHeight="1" s="127">
      <c r="A932" s="186" t="n"/>
      <c r="B932" s="186" t="n"/>
      <c r="C932" s="193" t="n"/>
      <c r="D932" s="193" t="n"/>
      <c r="E932" s="193" t="n"/>
      <c r="F932" s="186" t="n"/>
      <c r="G932" s="186" t="n"/>
      <c r="H932" s="186" t="n"/>
      <c r="I932" s="186" t="n"/>
      <c r="J932" s="186" t="n"/>
      <c r="K932" s="186" t="n"/>
      <c r="L932" s="186" t="n"/>
      <c r="M932" s="186" t="n"/>
      <c r="N932" s="186" t="n"/>
      <c r="O932" s="186" t="n"/>
      <c r="P932" s="186" t="n"/>
      <c r="Q932" s="186" t="n"/>
    </row>
    <row r="933" ht="15.75" customHeight="1" s="127">
      <c r="A933" s="186" t="n"/>
      <c r="B933" s="186" t="n"/>
      <c r="C933" s="193" t="n"/>
      <c r="D933" s="193" t="n"/>
      <c r="E933" s="193" t="n"/>
      <c r="F933" s="186" t="n"/>
      <c r="G933" s="186" t="n"/>
      <c r="H933" s="186" t="n"/>
      <c r="I933" s="186" t="n"/>
      <c r="J933" s="186" t="n"/>
      <c r="K933" s="186" t="n"/>
      <c r="L933" s="186" t="n"/>
      <c r="M933" s="186" t="n"/>
      <c r="N933" s="186" t="n"/>
      <c r="O933" s="186" t="n"/>
      <c r="P933" s="186" t="n"/>
      <c r="Q933" s="186" t="n"/>
    </row>
    <row r="934" ht="15.75" customHeight="1" s="127">
      <c r="A934" s="186" t="n"/>
      <c r="B934" s="186" t="n"/>
      <c r="C934" s="193" t="n"/>
      <c r="D934" s="193" t="n"/>
      <c r="E934" s="193" t="n"/>
      <c r="F934" s="186" t="n"/>
      <c r="G934" s="186" t="n"/>
      <c r="H934" s="186" t="n"/>
      <c r="I934" s="186" t="n"/>
      <c r="J934" s="186" t="n"/>
      <c r="K934" s="186" t="n"/>
      <c r="L934" s="186" t="n"/>
      <c r="M934" s="186" t="n"/>
      <c r="N934" s="186" t="n"/>
      <c r="O934" s="186" t="n"/>
      <c r="P934" s="186" t="n"/>
      <c r="Q934" s="186" t="n"/>
    </row>
    <row r="935" ht="15.75" customHeight="1" s="127">
      <c r="A935" s="186" t="n"/>
      <c r="B935" s="186" t="n"/>
      <c r="C935" s="193" t="n"/>
      <c r="D935" s="193" t="n"/>
      <c r="E935" s="193" t="n"/>
      <c r="F935" s="186" t="n"/>
      <c r="G935" s="186" t="n"/>
      <c r="H935" s="186" t="n"/>
      <c r="I935" s="186" t="n"/>
      <c r="J935" s="186" t="n"/>
      <c r="K935" s="186" t="n"/>
      <c r="L935" s="186" t="n"/>
      <c r="M935" s="186" t="n"/>
      <c r="N935" s="186" t="n"/>
      <c r="O935" s="186" t="n"/>
      <c r="P935" s="186" t="n"/>
      <c r="Q935" s="186" t="n"/>
    </row>
    <row r="936" ht="15.75" customHeight="1" s="127">
      <c r="A936" s="186" t="n"/>
      <c r="B936" s="186" t="n"/>
      <c r="C936" s="193" t="n"/>
      <c r="D936" s="193" t="n"/>
      <c r="E936" s="193" t="n"/>
      <c r="F936" s="186" t="n"/>
      <c r="G936" s="186" t="n"/>
      <c r="H936" s="186" t="n"/>
      <c r="I936" s="186" t="n"/>
      <c r="J936" s="186" t="n"/>
      <c r="K936" s="186" t="n"/>
      <c r="L936" s="186" t="n"/>
      <c r="M936" s="186" t="n"/>
      <c r="N936" s="186" t="n"/>
      <c r="O936" s="186" t="n"/>
      <c r="P936" s="186" t="n"/>
      <c r="Q936" s="186" t="n"/>
    </row>
    <row r="937" ht="15.75" customHeight="1" s="127">
      <c r="A937" s="186" t="n"/>
      <c r="B937" s="186" t="n"/>
      <c r="C937" s="193" t="n"/>
      <c r="D937" s="193" t="n"/>
      <c r="E937" s="193" t="n"/>
      <c r="F937" s="186" t="n"/>
      <c r="G937" s="186" t="n"/>
      <c r="H937" s="186" t="n"/>
      <c r="I937" s="186" t="n"/>
      <c r="J937" s="186" t="n"/>
      <c r="K937" s="186" t="n"/>
      <c r="L937" s="186" t="n"/>
      <c r="M937" s="186" t="n"/>
      <c r="N937" s="186" t="n"/>
      <c r="O937" s="186" t="n"/>
      <c r="P937" s="186" t="n"/>
      <c r="Q937" s="186" t="n"/>
    </row>
    <row r="938" ht="15.75" customHeight="1" s="127">
      <c r="A938" s="186" t="n"/>
      <c r="B938" s="186" t="n"/>
      <c r="C938" s="193" t="n"/>
      <c r="D938" s="193" t="n"/>
      <c r="E938" s="193" t="n"/>
      <c r="F938" s="186" t="n"/>
      <c r="G938" s="186" t="n"/>
      <c r="H938" s="186" t="n"/>
      <c r="I938" s="186" t="n"/>
      <c r="J938" s="186" t="n"/>
      <c r="K938" s="186" t="n"/>
      <c r="L938" s="186" t="n"/>
      <c r="M938" s="186" t="n"/>
      <c r="N938" s="186" t="n"/>
      <c r="O938" s="186" t="n"/>
      <c r="P938" s="186" t="n"/>
      <c r="Q938" s="186" t="n"/>
    </row>
    <row r="939" ht="15.75" customHeight="1" s="127">
      <c r="A939" s="186" t="n"/>
      <c r="B939" s="186" t="n"/>
      <c r="C939" s="193" t="n"/>
      <c r="D939" s="193" t="n"/>
      <c r="E939" s="193" t="n"/>
      <c r="F939" s="186" t="n"/>
      <c r="G939" s="186" t="n"/>
      <c r="H939" s="186" t="n"/>
      <c r="I939" s="186" t="n"/>
      <c r="J939" s="186" t="n"/>
      <c r="K939" s="186" t="n"/>
      <c r="L939" s="186" t="n"/>
      <c r="M939" s="186" t="n"/>
      <c r="N939" s="186" t="n"/>
      <c r="O939" s="186" t="n"/>
      <c r="P939" s="186" t="n"/>
      <c r="Q939" s="186" t="n"/>
    </row>
    <row r="940" ht="15.75" customHeight="1" s="127">
      <c r="A940" s="186" t="n"/>
      <c r="B940" s="186" t="n"/>
      <c r="C940" s="193" t="n"/>
      <c r="D940" s="193" t="n"/>
      <c r="E940" s="193" t="n"/>
      <c r="F940" s="186" t="n"/>
      <c r="G940" s="186" t="n"/>
      <c r="H940" s="186" t="n"/>
      <c r="I940" s="186" t="n"/>
      <c r="J940" s="186" t="n"/>
      <c r="K940" s="186" t="n"/>
      <c r="L940" s="186" t="n"/>
      <c r="M940" s="186" t="n"/>
      <c r="N940" s="186" t="n"/>
      <c r="O940" s="186" t="n"/>
      <c r="P940" s="186" t="n"/>
      <c r="Q940" s="186" t="n"/>
    </row>
    <row r="941" ht="15.75" customHeight="1" s="127">
      <c r="A941" s="186" t="n"/>
      <c r="B941" s="186" t="n"/>
      <c r="C941" s="193" t="n"/>
      <c r="D941" s="193" t="n"/>
      <c r="E941" s="193" t="n"/>
      <c r="F941" s="186" t="n"/>
      <c r="G941" s="186" t="n"/>
      <c r="H941" s="186" t="n"/>
      <c r="I941" s="186" t="n"/>
      <c r="J941" s="186" t="n"/>
      <c r="K941" s="186" t="n"/>
      <c r="L941" s="186" t="n"/>
      <c r="M941" s="186" t="n"/>
      <c r="N941" s="186" t="n"/>
      <c r="O941" s="186" t="n"/>
      <c r="P941" s="186" t="n"/>
      <c r="Q941" s="186" t="n"/>
    </row>
    <row r="942" ht="15.75" customHeight="1" s="127">
      <c r="A942" s="186" t="n"/>
      <c r="B942" s="186" t="n"/>
      <c r="C942" s="193" t="n"/>
      <c r="D942" s="193" t="n"/>
      <c r="E942" s="193" t="n"/>
      <c r="F942" s="186" t="n"/>
      <c r="G942" s="186" t="n"/>
      <c r="H942" s="186" t="n"/>
      <c r="I942" s="186" t="n"/>
      <c r="J942" s="186" t="n"/>
      <c r="K942" s="186" t="n"/>
      <c r="L942" s="186" t="n"/>
      <c r="M942" s="186" t="n"/>
      <c r="N942" s="186" t="n"/>
      <c r="O942" s="186" t="n"/>
      <c r="P942" s="186" t="n"/>
      <c r="Q942" s="186" t="n"/>
    </row>
    <row r="943" ht="15.75" customHeight="1" s="127">
      <c r="A943" s="186" t="n"/>
      <c r="B943" s="186" t="n"/>
      <c r="C943" s="193" t="n"/>
      <c r="D943" s="193" t="n"/>
      <c r="E943" s="193" t="n"/>
      <c r="F943" s="186" t="n"/>
      <c r="G943" s="186" t="n"/>
      <c r="H943" s="186" t="n"/>
      <c r="I943" s="186" t="n"/>
      <c r="J943" s="186" t="n"/>
      <c r="K943" s="186" t="n"/>
      <c r="L943" s="186" t="n"/>
      <c r="M943" s="186" t="n"/>
      <c r="N943" s="186" t="n"/>
      <c r="O943" s="186" t="n"/>
      <c r="P943" s="186" t="n"/>
      <c r="Q943" s="186" t="n"/>
    </row>
    <row r="944" ht="15.75" customHeight="1" s="127">
      <c r="A944" s="186" t="n"/>
      <c r="B944" s="186" t="n"/>
      <c r="C944" s="193" t="n"/>
      <c r="D944" s="193" t="n"/>
      <c r="E944" s="193" t="n"/>
      <c r="F944" s="186" t="n"/>
      <c r="G944" s="186" t="n"/>
      <c r="H944" s="186" t="n"/>
      <c r="I944" s="186" t="n"/>
      <c r="J944" s="186" t="n"/>
      <c r="K944" s="186" t="n"/>
      <c r="L944" s="186" t="n"/>
      <c r="M944" s="186" t="n"/>
      <c r="N944" s="186" t="n"/>
      <c r="O944" s="186" t="n"/>
      <c r="P944" s="186" t="n"/>
      <c r="Q944" s="186" t="n"/>
    </row>
    <row r="945" ht="15.75" customHeight="1" s="127">
      <c r="A945" s="186" t="n"/>
      <c r="B945" s="186" t="n"/>
      <c r="C945" s="193" t="n"/>
      <c r="D945" s="193" t="n"/>
      <c r="E945" s="193" t="n"/>
      <c r="F945" s="186" t="n"/>
      <c r="G945" s="186" t="n"/>
      <c r="H945" s="186" t="n"/>
      <c r="I945" s="186" t="n"/>
      <c r="J945" s="186" t="n"/>
      <c r="K945" s="186" t="n"/>
      <c r="L945" s="186" t="n"/>
      <c r="M945" s="186" t="n"/>
      <c r="N945" s="186" t="n"/>
      <c r="O945" s="186" t="n"/>
      <c r="P945" s="186" t="n"/>
      <c r="Q945" s="186" t="n"/>
    </row>
    <row r="946" ht="15.75" customHeight="1" s="127">
      <c r="A946" s="186" t="n"/>
      <c r="B946" s="186" t="n"/>
      <c r="C946" s="193" t="n"/>
      <c r="D946" s="193" t="n"/>
      <c r="E946" s="193" t="n"/>
      <c r="F946" s="186" t="n"/>
      <c r="G946" s="186" t="n"/>
      <c r="H946" s="186" t="n"/>
      <c r="I946" s="186" t="n"/>
      <c r="J946" s="186" t="n"/>
      <c r="K946" s="186" t="n"/>
      <c r="L946" s="186" t="n"/>
      <c r="M946" s="186" t="n"/>
      <c r="N946" s="186" t="n"/>
      <c r="O946" s="186" t="n"/>
      <c r="P946" s="186" t="n"/>
      <c r="Q946" s="186" t="n"/>
    </row>
    <row r="947" ht="15.75" customHeight="1" s="127">
      <c r="A947" s="186" t="n"/>
      <c r="B947" s="186" t="n"/>
      <c r="C947" s="193" t="n"/>
      <c r="D947" s="193" t="n"/>
      <c r="E947" s="193" t="n"/>
      <c r="F947" s="186" t="n"/>
      <c r="G947" s="186" t="n"/>
      <c r="H947" s="186" t="n"/>
      <c r="I947" s="186" t="n"/>
      <c r="J947" s="186" t="n"/>
      <c r="K947" s="186" t="n"/>
      <c r="L947" s="186" t="n"/>
      <c r="M947" s="186" t="n"/>
      <c r="N947" s="186" t="n"/>
      <c r="O947" s="186" t="n"/>
      <c r="P947" s="186" t="n"/>
      <c r="Q947" s="186" t="n"/>
    </row>
    <row r="948" ht="15.75" customHeight="1" s="127">
      <c r="A948" s="186" t="n"/>
      <c r="B948" s="186" t="n"/>
      <c r="C948" s="193" t="n"/>
      <c r="D948" s="193" t="n"/>
      <c r="E948" s="193" t="n"/>
      <c r="F948" s="186" t="n"/>
      <c r="G948" s="186" t="n"/>
      <c r="H948" s="186" t="n"/>
      <c r="I948" s="186" t="n"/>
      <c r="J948" s="186" t="n"/>
      <c r="K948" s="186" t="n"/>
      <c r="L948" s="186" t="n"/>
      <c r="M948" s="186" t="n"/>
      <c r="N948" s="186" t="n"/>
      <c r="O948" s="186" t="n"/>
      <c r="P948" s="186" t="n"/>
      <c r="Q948" s="186" t="n"/>
    </row>
    <row r="949" ht="15.75" customHeight="1" s="127">
      <c r="A949" s="186" t="n"/>
      <c r="B949" s="186" t="n"/>
      <c r="C949" s="193" t="n"/>
      <c r="D949" s="193" t="n"/>
      <c r="E949" s="193" t="n"/>
      <c r="F949" s="186" t="n"/>
      <c r="G949" s="186" t="n"/>
      <c r="H949" s="186" t="n"/>
      <c r="I949" s="186" t="n"/>
      <c r="J949" s="186" t="n"/>
      <c r="K949" s="186" t="n"/>
      <c r="L949" s="186" t="n"/>
      <c r="M949" s="186" t="n"/>
      <c r="N949" s="186" t="n"/>
      <c r="O949" s="186" t="n"/>
      <c r="P949" s="186" t="n"/>
      <c r="Q949" s="186" t="n"/>
    </row>
    <row r="950" ht="15.75" customHeight="1" s="127">
      <c r="A950" s="186" t="n"/>
      <c r="B950" s="186" t="n"/>
      <c r="C950" s="193" t="n"/>
      <c r="D950" s="193" t="n"/>
      <c r="E950" s="193" t="n"/>
      <c r="F950" s="186" t="n"/>
      <c r="G950" s="186" t="n"/>
      <c r="H950" s="186" t="n"/>
      <c r="I950" s="186" t="n"/>
      <c r="J950" s="186" t="n"/>
      <c r="K950" s="186" t="n"/>
      <c r="L950" s="186" t="n"/>
      <c r="M950" s="186" t="n"/>
      <c r="N950" s="186" t="n"/>
      <c r="O950" s="186" t="n"/>
      <c r="P950" s="186" t="n"/>
      <c r="Q950" s="186" t="n"/>
    </row>
    <row r="951" ht="15.75" customHeight="1" s="127">
      <c r="A951" s="186" t="n"/>
      <c r="B951" s="186" t="n"/>
      <c r="C951" s="193" t="n"/>
      <c r="D951" s="193" t="n"/>
      <c r="E951" s="193" t="n"/>
      <c r="F951" s="186" t="n"/>
      <c r="G951" s="186" t="n"/>
      <c r="H951" s="186" t="n"/>
      <c r="I951" s="186" t="n"/>
      <c r="J951" s="186" t="n"/>
      <c r="K951" s="186" t="n"/>
      <c r="L951" s="186" t="n"/>
      <c r="M951" s="186" t="n"/>
      <c r="N951" s="186" t="n"/>
      <c r="O951" s="186" t="n"/>
      <c r="P951" s="186" t="n"/>
      <c r="Q951" s="186" t="n"/>
    </row>
    <row r="952" ht="15.75" customHeight="1" s="127">
      <c r="A952" s="186" t="n"/>
      <c r="B952" s="186" t="n"/>
      <c r="C952" s="193" t="n"/>
      <c r="D952" s="193" t="n"/>
      <c r="E952" s="193" t="n"/>
      <c r="F952" s="186" t="n"/>
      <c r="G952" s="186" t="n"/>
      <c r="H952" s="186" t="n"/>
      <c r="I952" s="186" t="n"/>
      <c r="J952" s="186" t="n"/>
      <c r="K952" s="186" t="n"/>
      <c r="L952" s="186" t="n"/>
      <c r="M952" s="186" t="n"/>
      <c r="N952" s="186" t="n"/>
      <c r="O952" s="186" t="n"/>
      <c r="P952" s="186" t="n"/>
      <c r="Q952" s="186" t="n"/>
    </row>
    <row r="953" ht="15.75" customHeight="1" s="127">
      <c r="A953" s="186" t="n"/>
      <c r="B953" s="186" t="n"/>
      <c r="C953" s="193" t="n"/>
      <c r="D953" s="193" t="n"/>
      <c r="E953" s="193" t="n"/>
      <c r="F953" s="186" t="n"/>
      <c r="G953" s="186" t="n"/>
      <c r="H953" s="186" t="n"/>
      <c r="I953" s="186" t="n"/>
      <c r="J953" s="186" t="n"/>
      <c r="K953" s="186" t="n"/>
      <c r="L953" s="186" t="n"/>
      <c r="M953" s="186" t="n"/>
      <c r="N953" s="186" t="n"/>
      <c r="O953" s="186" t="n"/>
      <c r="P953" s="186" t="n"/>
      <c r="Q953" s="186" t="n"/>
    </row>
    <row r="954" ht="15.75" customHeight="1" s="127">
      <c r="A954" s="186" t="n"/>
      <c r="B954" s="186" t="n"/>
      <c r="C954" s="193" t="n"/>
      <c r="D954" s="193" t="n"/>
      <c r="E954" s="193" t="n"/>
      <c r="F954" s="186" t="n"/>
      <c r="G954" s="186" t="n"/>
      <c r="H954" s="186" t="n"/>
      <c r="I954" s="186" t="n"/>
      <c r="J954" s="186" t="n"/>
      <c r="K954" s="186" t="n"/>
      <c r="L954" s="186" t="n"/>
      <c r="M954" s="186" t="n"/>
      <c r="N954" s="186" t="n"/>
      <c r="O954" s="186" t="n"/>
      <c r="P954" s="186" t="n"/>
      <c r="Q954" s="186" t="n"/>
    </row>
    <row r="955" ht="15.75" customHeight="1" s="127">
      <c r="A955" s="186" t="n"/>
      <c r="B955" s="186" t="n"/>
      <c r="C955" s="193" t="n"/>
      <c r="D955" s="193" t="n"/>
      <c r="E955" s="193" t="n"/>
      <c r="F955" s="186" t="n"/>
      <c r="G955" s="186" t="n"/>
      <c r="H955" s="186" t="n"/>
      <c r="I955" s="186" t="n"/>
      <c r="J955" s="186" t="n"/>
      <c r="K955" s="186" t="n"/>
      <c r="L955" s="186" t="n"/>
      <c r="M955" s="186" t="n"/>
      <c r="N955" s="186" t="n"/>
      <c r="O955" s="186" t="n"/>
      <c r="P955" s="186" t="n"/>
      <c r="Q955" s="186" t="n"/>
    </row>
    <row r="956" ht="15.75" customHeight="1" s="127">
      <c r="A956" s="186" t="n"/>
      <c r="B956" s="186" t="n"/>
      <c r="C956" s="193" t="n"/>
      <c r="D956" s="193" t="n"/>
      <c r="E956" s="193" t="n"/>
      <c r="F956" s="186" t="n"/>
      <c r="G956" s="186" t="n"/>
      <c r="H956" s="186" t="n"/>
      <c r="I956" s="186" t="n"/>
      <c r="J956" s="186" t="n"/>
      <c r="K956" s="186" t="n"/>
      <c r="L956" s="186" t="n"/>
      <c r="M956" s="186" t="n"/>
      <c r="N956" s="186" t="n"/>
      <c r="O956" s="186" t="n"/>
      <c r="P956" s="186" t="n"/>
      <c r="Q956" s="186" t="n"/>
    </row>
    <row r="957" ht="15.75" customHeight="1" s="127">
      <c r="A957" s="186" t="n"/>
      <c r="B957" s="186" t="n"/>
      <c r="C957" s="193" t="n"/>
      <c r="D957" s="193" t="n"/>
      <c r="E957" s="193" t="n"/>
      <c r="F957" s="186" t="n"/>
      <c r="G957" s="186" t="n"/>
      <c r="H957" s="186" t="n"/>
      <c r="I957" s="186" t="n"/>
      <c r="J957" s="186" t="n"/>
      <c r="K957" s="186" t="n"/>
      <c r="L957" s="186" t="n"/>
      <c r="M957" s="186" t="n"/>
      <c r="N957" s="186" t="n"/>
      <c r="O957" s="186" t="n"/>
      <c r="P957" s="186" t="n"/>
      <c r="Q957" s="186" t="n"/>
    </row>
    <row r="958" ht="15.75" customHeight="1" s="127">
      <c r="A958" s="186" t="n"/>
      <c r="B958" s="186" t="n"/>
      <c r="C958" s="193" t="n"/>
      <c r="D958" s="193" t="n"/>
      <c r="E958" s="193" t="n"/>
      <c r="F958" s="186" t="n"/>
      <c r="G958" s="186" t="n"/>
      <c r="H958" s="186" t="n"/>
      <c r="I958" s="186" t="n"/>
      <c r="J958" s="186" t="n"/>
      <c r="K958" s="186" t="n"/>
      <c r="L958" s="186" t="n"/>
      <c r="M958" s="186" t="n"/>
      <c r="N958" s="186" t="n"/>
      <c r="O958" s="186" t="n"/>
      <c r="P958" s="186" t="n"/>
      <c r="Q958" s="186" t="n"/>
    </row>
    <row r="959" ht="15.75" customHeight="1" s="127">
      <c r="A959" s="186" t="n"/>
      <c r="B959" s="186" t="n"/>
      <c r="C959" s="193" t="n"/>
      <c r="D959" s="193" t="n"/>
      <c r="E959" s="193" t="n"/>
      <c r="F959" s="186" t="n"/>
      <c r="G959" s="186" t="n"/>
      <c r="H959" s="186" t="n"/>
      <c r="I959" s="186" t="n"/>
      <c r="J959" s="186" t="n"/>
      <c r="K959" s="186" t="n"/>
      <c r="L959" s="186" t="n"/>
      <c r="M959" s="186" t="n"/>
      <c r="N959" s="186" t="n"/>
      <c r="O959" s="186" t="n"/>
      <c r="P959" s="186" t="n"/>
      <c r="Q959" s="186" t="n"/>
    </row>
    <row r="960" ht="15.75" customHeight="1" s="127">
      <c r="A960" s="186" t="n"/>
      <c r="B960" s="186" t="n"/>
      <c r="C960" s="193" t="n"/>
      <c r="D960" s="193" t="n"/>
      <c r="E960" s="193" t="n"/>
      <c r="F960" s="186" t="n"/>
      <c r="G960" s="186" t="n"/>
      <c r="H960" s="186" t="n"/>
      <c r="I960" s="186" t="n"/>
      <c r="J960" s="186" t="n"/>
      <c r="K960" s="186" t="n"/>
      <c r="L960" s="186" t="n"/>
      <c r="M960" s="186" t="n"/>
      <c r="N960" s="186" t="n"/>
      <c r="O960" s="186" t="n"/>
      <c r="P960" s="186" t="n"/>
      <c r="Q960" s="186" t="n"/>
    </row>
    <row r="961" ht="15.75" customHeight="1" s="127">
      <c r="A961" s="186" t="n"/>
      <c r="B961" s="186" t="n"/>
      <c r="C961" s="193" t="n"/>
      <c r="D961" s="193" t="n"/>
      <c r="E961" s="193" t="n"/>
      <c r="F961" s="186" t="n"/>
      <c r="G961" s="186" t="n"/>
      <c r="H961" s="186" t="n"/>
      <c r="I961" s="186" t="n"/>
      <c r="J961" s="186" t="n"/>
      <c r="K961" s="186" t="n"/>
      <c r="L961" s="186" t="n"/>
      <c r="M961" s="186" t="n"/>
      <c r="N961" s="186" t="n"/>
      <c r="O961" s="186" t="n"/>
      <c r="P961" s="186" t="n"/>
      <c r="Q961" s="186" t="n"/>
    </row>
    <row r="962" ht="15.75" customHeight="1" s="127">
      <c r="A962" s="186" t="n"/>
      <c r="B962" s="186" t="n"/>
      <c r="C962" s="193" t="n"/>
      <c r="D962" s="193" t="n"/>
      <c r="E962" s="193" t="n"/>
      <c r="F962" s="186" t="n"/>
      <c r="G962" s="186" t="n"/>
      <c r="H962" s="186" t="n"/>
      <c r="I962" s="186" t="n"/>
      <c r="J962" s="186" t="n"/>
      <c r="K962" s="186" t="n"/>
      <c r="L962" s="186" t="n"/>
      <c r="M962" s="186" t="n"/>
      <c r="N962" s="186" t="n"/>
      <c r="O962" s="186" t="n"/>
      <c r="P962" s="186" t="n"/>
      <c r="Q962" s="186" t="n"/>
    </row>
    <row r="963" ht="15.75" customHeight="1" s="127">
      <c r="A963" s="186" t="n"/>
      <c r="B963" s="186" t="n"/>
      <c r="C963" s="193" t="n"/>
      <c r="D963" s="193" t="n"/>
      <c r="E963" s="193" t="n"/>
      <c r="F963" s="186" t="n"/>
      <c r="G963" s="186" t="n"/>
      <c r="H963" s="186" t="n"/>
      <c r="I963" s="186" t="n"/>
      <c r="J963" s="186" t="n"/>
      <c r="K963" s="186" t="n"/>
      <c r="L963" s="186" t="n"/>
      <c r="M963" s="186" t="n"/>
      <c r="N963" s="186" t="n"/>
      <c r="O963" s="186" t="n"/>
      <c r="P963" s="186" t="n"/>
      <c r="Q963" s="186" t="n"/>
    </row>
    <row r="964" ht="15.75" customHeight="1" s="127">
      <c r="A964" s="186" t="n"/>
      <c r="B964" s="186" t="n"/>
      <c r="C964" s="193" t="n"/>
      <c r="D964" s="193" t="n"/>
      <c r="E964" s="193" t="n"/>
      <c r="F964" s="186" t="n"/>
      <c r="G964" s="186" t="n"/>
      <c r="H964" s="186" t="n"/>
      <c r="I964" s="186" t="n"/>
      <c r="J964" s="186" t="n"/>
      <c r="K964" s="186" t="n"/>
      <c r="L964" s="186" t="n"/>
      <c r="M964" s="186" t="n"/>
      <c r="N964" s="186" t="n"/>
      <c r="O964" s="186" t="n"/>
      <c r="P964" s="186" t="n"/>
      <c r="Q964" s="186" t="n"/>
    </row>
    <row r="965" ht="15.75" customHeight="1" s="127">
      <c r="A965" s="186" t="n"/>
      <c r="B965" s="186" t="n"/>
      <c r="C965" s="193" t="n"/>
      <c r="D965" s="193" t="n"/>
      <c r="E965" s="193" t="n"/>
      <c r="F965" s="186" t="n"/>
      <c r="G965" s="186" t="n"/>
      <c r="H965" s="186" t="n"/>
      <c r="I965" s="186" t="n"/>
      <c r="J965" s="186" t="n"/>
      <c r="K965" s="186" t="n"/>
      <c r="L965" s="186" t="n"/>
      <c r="M965" s="186" t="n"/>
      <c r="N965" s="186" t="n"/>
      <c r="O965" s="186" t="n"/>
      <c r="P965" s="186" t="n"/>
      <c r="Q965" s="186" t="n"/>
    </row>
    <row r="966" ht="15.75" customHeight="1" s="127">
      <c r="A966" s="186" t="n"/>
      <c r="B966" s="186" t="n"/>
      <c r="C966" s="193" t="n"/>
      <c r="D966" s="193" t="n"/>
      <c r="E966" s="193" t="n"/>
      <c r="F966" s="186" t="n"/>
      <c r="G966" s="186" t="n"/>
      <c r="H966" s="186" t="n"/>
      <c r="I966" s="186" t="n"/>
      <c r="J966" s="186" t="n"/>
      <c r="K966" s="186" t="n"/>
      <c r="L966" s="186" t="n"/>
      <c r="M966" s="186" t="n"/>
      <c r="N966" s="186" t="n"/>
      <c r="O966" s="186" t="n"/>
      <c r="P966" s="186" t="n"/>
      <c r="Q966" s="186" t="n"/>
    </row>
    <row r="967" ht="15.75" customHeight="1" s="127">
      <c r="A967" s="186" t="n"/>
      <c r="B967" s="186" t="n"/>
      <c r="C967" s="193" t="n"/>
      <c r="D967" s="193" t="n"/>
      <c r="E967" s="193" t="n"/>
      <c r="F967" s="186" t="n"/>
      <c r="G967" s="186" t="n"/>
      <c r="H967" s="186" t="n"/>
      <c r="I967" s="186" t="n"/>
      <c r="J967" s="186" t="n"/>
      <c r="K967" s="186" t="n"/>
      <c r="L967" s="186" t="n"/>
      <c r="M967" s="186" t="n"/>
      <c r="N967" s="186" t="n"/>
      <c r="O967" s="186" t="n"/>
      <c r="P967" s="186" t="n"/>
      <c r="Q967" s="186" t="n"/>
    </row>
    <row r="968" ht="15.75" customHeight="1" s="127">
      <c r="A968" s="186" t="n"/>
      <c r="B968" s="186" t="n"/>
      <c r="C968" s="193" t="n"/>
      <c r="D968" s="193" t="n"/>
      <c r="E968" s="193" t="n"/>
      <c r="F968" s="186" t="n"/>
      <c r="G968" s="186" t="n"/>
      <c r="H968" s="186" t="n"/>
      <c r="I968" s="186" t="n"/>
      <c r="J968" s="186" t="n"/>
      <c r="K968" s="186" t="n"/>
      <c r="L968" s="186" t="n"/>
      <c r="M968" s="186" t="n"/>
      <c r="N968" s="186" t="n"/>
      <c r="O968" s="186" t="n"/>
      <c r="P968" s="186" t="n"/>
      <c r="Q968" s="186" t="n"/>
    </row>
    <row r="969" ht="15.75" customHeight="1" s="127">
      <c r="A969" s="186" t="n"/>
      <c r="B969" s="186" t="n"/>
      <c r="C969" s="193" t="n"/>
      <c r="D969" s="193" t="n"/>
      <c r="E969" s="193" t="n"/>
      <c r="F969" s="186" t="n"/>
      <c r="G969" s="186" t="n"/>
      <c r="H969" s="186" t="n"/>
      <c r="I969" s="186" t="n"/>
      <c r="J969" s="186" t="n"/>
      <c r="K969" s="186" t="n"/>
      <c r="L969" s="186" t="n"/>
      <c r="M969" s="186" t="n"/>
      <c r="N969" s="186" t="n"/>
      <c r="O969" s="186" t="n"/>
      <c r="P969" s="186" t="n"/>
      <c r="Q969" s="186" t="n"/>
    </row>
    <row r="970" ht="15.75" customHeight="1" s="127">
      <c r="A970" s="186" t="n"/>
      <c r="B970" s="186" t="n"/>
      <c r="C970" s="193" t="n"/>
      <c r="D970" s="193" t="n"/>
      <c r="E970" s="193" t="n"/>
      <c r="F970" s="186" t="n"/>
      <c r="G970" s="186" t="n"/>
      <c r="H970" s="186" t="n"/>
      <c r="I970" s="186" t="n"/>
      <c r="J970" s="186" t="n"/>
      <c r="K970" s="186" t="n"/>
      <c r="L970" s="186" t="n"/>
      <c r="M970" s="186" t="n"/>
      <c r="N970" s="186" t="n"/>
      <c r="O970" s="186" t="n"/>
      <c r="P970" s="186" t="n"/>
      <c r="Q970" s="186" t="n"/>
    </row>
    <row r="971" ht="15.75" customHeight="1" s="127">
      <c r="A971" s="186" t="n"/>
      <c r="B971" s="186" t="n"/>
      <c r="C971" s="193" t="n"/>
      <c r="D971" s="193" t="n"/>
      <c r="E971" s="193" t="n"/>
      <c r="F971" s="186" t="n"/>
      <c r="G971" s="186" t="n"/>
      <c r="H971" s="186" t="n"/>
      <c r="I971" s="186" t="n"/>
      <c r="J971" s="186" t="n"/>
      <c r="K971" s="186" t="n"/>
      <c r="L971" s="186" t="n"/>
      <c r="M971" s="186" t="n"/>
      <c r="N971" s="186" t="n"/>
      <c r="O971" s="186" t="n"/>
      <c r="P971" s="186" t="n"/>
      <c r="Q971" s="186" t="n"/>
    </row>
    <row r="972" ht="15.75" customHeight="1" s="127">
      <c r="A972" s="186" t="n"/>
      <c r="B972" s="186" t="n"/>
      <c r="C972" s="193" t="n"/>
      <c r="D972" s="193" t="n"/>
      <c r="E972" s="193" t="n"/>
      <c r="F972" s="186" t="n"/>
      <c r="G972" s="186" t="n"/>
      <c r="H972" s="186" t="n"/>
      <c r="I972" s="186" t="n"/>
      <c r="J972" s="186" t="n"/>
      <c r="K972" s="186" t="n"/>
      <c r="L972" s="186" t="n"/>
      <c r="M972" s="186" t="n"/>
      <c r="N972" s="186" t="n"/>
      <c r="O972" s="186" t="n"/>
      <c r="P972" s="186" t="n"/>
      <c r="Q972" s="186" t="n"/>
    </row>
    <row r="973" ht="15.75" customHeight="1" s="127">
      <c r="A973" s="186" t="n"/>
      <c r="B973" s="186" t="n"/>
      <c r="C973" s="193" t="n"/>
      <c r="D973" s="193" t="n"/>
      <c r="E973" s="193" t="n"/>
      <c r="F973" s="186" t="n"/>
      <c r="G973" s="186" t="n"/>
      <c r="H973" s="186" t="n"/>
      <c r="I973" s="186" t="n"/>
      <c r="J973" s="186" t="n"/>
      <c r="K973" s="186" t="n"/>
      <c r="L973" s="186" t="n"/>
      <c r="M973" s="186" t="n"/>
      <c r="N973" s="186" t="n"/>
      <c r="O973" s="186" t="n"/>
      <c r="P973" s="186" t="n"/>
      <c r="Q973" s="186" t="n"/>
    </row>
    <row r="974" ht="15.75" customHeight="1" s="127">
      <c r="A974" s="186" t="n"/>
      <c r="B974" s="186" t="n"/>
      <c r="C974" s="193" t="n"/>
      <c r="D974" s="193" t="n"/>
      <c r="E974" s="193" t="n"/>
      <c r="F974" s="186" t="n"/>
      <c r="G974" s="186" t="n"/>
      <c r="H974" s="186" t="n"/>
      <c r="I974" s="186" t="n"/>
      <c r="J974" s="186" t="n"/>
      <c r="K974" s="186" t="n"/>
      <c r="L974" s="186" t="n"/>
      <c r="M974" s="186" t="n"/>
      <c r="N974" s="186" t="n"/>
      <c r="O974" s="186" t="n"/>
      <c r="P974" s="186" t="n"/>
      <c r="Q974" s="186" t="n"/>
    </row>
    <row r="975" ht="15.75" customHeight="1" s="127">
      <c r="A975" s="186" t="n"/>
      <c r="B975" s="186" t="n"/>
      <c r="C975" s="193" t="n"/>
      <c r="D975" s="193" t="n"/>
      <c r="E975" s="193" t="n"/>
      <c r="F975" s="186" t="n"/>
      <c r="G975" s="186" t="n"/>
      <c r="H975" s="186" t="n"/>
      <c r="I975" s="186" t="n"/>
      <c r="J975" s="186" t="n"/>
      <c r="K975" s="186" t="n"/>
      <c r="L975" s="186" t="n"/>
      <c r="M975" s="186" t="n"/>
      <c r="N975" s="186" t="n"/>
      <c r="O975" s="186" t="n"/>
      <c r="P975" s="186" t="n"/>
      <c r="Q975" s="186" t="n"/>
    </row>
    <row r="976" ht="15.75" customHeight="1" s="127">
      <c r="A976" s="186" t="n"/>
      <c r="B976" s="186" t="n"/>
      <c r="C976" s="193" t="n"/>
      <c r="D976" s="193" t="n"/>
      <c r="E976" s="193" t="n"/>
      <c r="F976" s="186" t="n"/>
      <c r="G976" s="186" t="n"/>
      <c r="H976" s="186" t="n"/>
      <c r="I976" s="186" t="n"/>
      <c r="J976" s="186" t="n"/>
      <c r="K976" s="186" t="n"/>
      <c r="L976" s="186" t="n"/>
      <c r="M976" s="186" t="n"/>
      <c r="N976" s="186" t="n"/>
      <c r="O976" s="186" t="n"/>
      <c r="P976" s="186" t="n"/>
      <c r="Q976" s="186" t="n"/>
    </row>
    <row r="977" ht="15.75" customHeight="1" s="127">
      <c r="A977" s="186" t="n"/>
      <c r="B977" s="186" t="n"/>
      <c r="C977" s="193" t="n"/>
      <c r="D977" s="193" t="n"/>
      <c r="E977" s="193" t="n"/>
      <c r="F977" s="186" t="n"/>
      <c r="G977" s="186" t="n"/>
      <c r="H977" s="186" t="n"/>
      <c r="I977" s="186" t="n"/>
      <c r="J977" s="186" t="n"/>
      <c r="K977" s="186" t="n"/>
      <c r="L977" s="186" t="n"/>
      <c r="M977" s="186" t="n"/>
      <c r="N977" s="186" t="n"/>
      <c r="O977" s="186" t="n"/>
      <c r="P977" s="186" t="n"/>
      <c r="Q977" s="186" t="n"/>
    </row>
    <row r="978" ht="15.75" customHeight="1" s="127">
      <c r="A978" s="186" t="n"/>
      <c r="B978" s="186" t="n"/>
      <c r="C978" s="193" t="n"/>
      <c r="D978" s="193" t="n"/>
      <c r="E978" s="193" t="n"/>
      <c r="F978" s="186" t="n"/>
      <c r="G978" s="186" t="n"/>
      <c r="H978" s="186" t="n"/>
      <c r="I978" s="186" t="n"/>
      <c r="J978" s="186" t="n"/>
      <c r="K978" s="186" t="n"/>
      <c r="L978" s="186" t="n"/>
      <c r="M978" s="186" t="n"/>
      <c r="N978" s="186" t="n"/>
      <c r="O978" s="186" t="n"/>
      <c r="P978" s="186" t="n"/>
      <c r="Q978" s="186" t="n"/>
    </row>
    <row r="979" ht="15.75" customHeight="1" s="127">
      <c r="A979" s="186" t="n"/>
      <c r="B979" s="186" t="n"/>
      <c r="C979" s="193" t="n"/>
      <c r="D979" s="193" t="n"/>
      <c r="E979" s="193" t="n"/>
      <c r="F979" s="186" t="n"/>
      <c r="G979" s="186" t="n"/>
      <c r="H979" s="186" t="n"/>
      <c r="I979" s="186" t="n"/>
      <c r="J979" s="186" t="n"/>
      <c r="K979" s="186" t="n"/>
      <c r="L979" s="186" t="n"/>
      <c r="M979" s="186" t="n"/>
      <c r="N979" s="186" t="n"/>
      <c r="O979" s="186" t="n"/>
      <c r="P979" s="186" t="n"/>
      <c r="Q979" s="186" t="n"/>
    </row>
    <row r="980" ht="15.75" customHeight="1" s="127">
      <c r="A980" s="186" t="n"/>
      <c r="B980" s="186" t="n"/>
      <c r="C980" s="193" t="n"/>
      <c r="D980" s="193" t="n"/>
      <c r="E980" s="193" t="n"/>
      <c r="F980" s="186" t="n"/>
      <c r="G980" s="186" t="n"/>
      <c r="H980" s="186" t="n"/>
      <c r="I980" s="186" t="n"/>
      <c r="J980" s="186" t="n"/>
      <c r="K980" s="186" t="n"/>
      <c r="L980" s="186" t="n"/>
      <c r="M980" s="186" t="n"/>
      <c r="N980" s="186" t="n"/>
      <c r="O980" s="186" t="n"/>
      <c r="P980" s="186" t="n"/>
      <c r="Q980" s="186" t="n"/>
    </row>
    <row r="981" ht="15.75" customHeight="1" s="127">
      <c r="A981" s="186" t="n"/>
      <c r="B981" s="186" t="n"/>
      <c r="C981" s="193" t="n"/>
      <c r="D981" s="193" t="n"/>
      <c r="E981" s="193" t="n"/>
      <c r="F981" s="186" t="n"/>
      <c r="G981" s="186" t="n"/>
      <c r="H981" s="186" t="n"/>
      <c r="I981" s="186" t="n"/>
      <c r="J981" s="186" t="n"/>
      <c r="K981" s="186" t="n"/>
      <c r="L981" s="186" t="n"/>
      <c r="M981" s="186" t="n"/>
      <c r="N981" s="186" t="n"/>
      <c r="O981" s="186" t="n"/>
      <c r="P981" s="186" t="n"/>
      <c r="Q981" s="186" t="n"/>
    </row>
    <row r="982" ht="15.75" customHeight="1" s="127">
      <c r="A982" s="186" t="n"/>
      <c r="B982" s="186" t="n"/>
      <c r="C982" s="193" t="n"/>
      <c r="D982" s="193" t="n"/>
      <c r="E982" s="193" t="n"/>
      <c r="F982" s="186" t="n"/>
      <c r="G982" s="186" t="n"/>
      <c r="H982" s="186" t="n"/>
      <c r="I982" s="186" t="n"/>
      <c r="J982" s="186" t="n"/>
      <c r="K982" s="186" t="n"/>
      <c r="L982" s="186" t="n"/>
      <c r="M982" s="186" t="n"/>
      <c r="N982" s="186" t="n"/>
      <c r="O982" s="186" t="n"/>
      <c r="P982" s="186" t="n"/>
      <c r="Q982" s="186" t="n"/>
    </row>
  </sheetData>
  <autoFilter ref="A6:R6">
    <sortState ref="A7:R123">
      <sortCondition descending="1" ref="F6"/>
    </sortState>
  </autoFilter>
  <conditionalFormatting sqref="B6:B122 B124:B982">
    <cfRule type="expression" priority="469" dxfId="335">
      <formula>COUNTIF(#REF!, "Yes") = 1</formula>
    </cfRule>
  </conditionalFormatting>
  <conditionalFormatting sqref="J8:J122">
    <cfRule type="expression" priority="19" dxfId="340">
      <formula>IF(J8="不保養","true","FALSE")</formula>
    </cfRule>
  </conditionalFormatting>
  <conditionalFormatting sqref="B123">
    <cfRule type="expression" priority="16" dxfId="335">
      <formula>COUNTIF(#REF!, "Yes") = 1</formula>
    </cfRule>
  </conditionalFormatting>
  <conditionalFormatting sqref="J123">
    <cfRule type="expression" priority="15" dxfId="340">
      <formula>IF(J123="不保養","true","FALSE")</formula>
    </cfRule>
  </conditionalFormatting>
  <conditionalFormatting sqref="J7">
    <cfRule type="expression" priority="12" dxfId="340">
      <formula>IF(J7="不保養","true","FALSE")</formula>
    </cfRule>
  </conditionalFormatting>
  <conditionalFormatting sqref="E1">
    <cfRule type="expression" priority="9" dxfId="335">
      <formula>COUNTIF($A5:$A5, "Yes") = 1</formula>
    </cfRule>
  </conditionalFormatting>
  <conditionalFormatting sqref="A1 F1">
    <cfRule type="expression" priority="10" dxfId="335">
      <formula>COUNTIF(#REF!, "Yes") = 1</formula>
    </cfRule>
  </conditionalFormatting>
  <conditionalFormatting sqref="B1">
    <cfRule type="expression" priority="11" dxfId="335">
      <formula>COUNTIF($A4:$A4, "Yes") = 1</formula>
    </cfRule>
  </conditionalFormatting>
  <conditionalFormatting sqref="G1">
    <cfRule type="expression" priority="8" dxfId="335">
      <formula>COUNTIF(#REF!, "Yes") = 1</formula>
    </cfRule>
  </conditionalFormatting>
  <conditionalFormatting sqref="G7:G123">
    <cfRule type="expression" priority="1" dxfId="333">
      <formula>G7="完工已補裝"</formula>
    </cfRule>
    <cfRule type="expression" priority="3" dxfId="332">
      <formula>G7="已PM未更換"</formula>
    </cfRule>
    <cfRule type="expression" priority="4" dxfId="331">
      <formula>G7="未更換"</formula>
    </cfRule>
    <cfRule type="expression" priority="5" dxfId="330">
      <formula>G7="已更換"</formula>
    </cfRule>
  </conditionalFormatting>
  <conditionalFormatting sqref="H7:H123">
    <cfRule type="expression" priority="2" dxfId="334">
      <formula>H7&gt;2</formula>
    </cfRule>
  </conditionalFormatting>
  <pageMargins left="0.7" right="0.7" top="0.75" bottom="0.75" header="0" footer="0"/>
  <pageSetup orientation="landscape"/>
</worksheet>
</file>

<file path=xl/worksheets/sheet6.xml><?xml version="1.0" encoding="utf-8"?>
<worksheet xmlns="http://schemas.openxmlformats.org/spreadsheetml/2006/main">
  <sheetPr>
    <tabColor rgb="FFFFFF00"/>
    <outlinePr summaryBelow="1" summaryRight="1"/>
    <pageSetUpPr/>
  </sheetPr>
  <dimension ref="A1:W986"/>
  <sheetViews>
    <sheetView zoomScaleNormal="100" workbookViewId="0">
      <pane ySplit="6" topLeftCell="A7" activePane="bottomLeft" state="frozen"/>
      <selection activeCell="AB5" sqref="AB5"/>
      <selection pane="bottomLeft" activeCell="I2" sqref="I2"/>
    </sheetView>
  </sheetViews>
  <sheetFormatPr baseColWidth="8" defaultColWidth="11.19921875" defaultRowHeight="15" customHeight="1"/>
  <cols>
    <col width="13.69921875" bestFit="1" customWidth="1" style="275" min="1" max="1"/>
    <col width="14.09765625" bestFit="1" customWidth="1" style="275" min="2" max="2"/>
    <col width="9" bestFit="1" customWidth="1" style="265" min="3" max="5"/>
    <col width="11.8984375" bestFit="1" customWidth="1" style="275" min="6" max="6"/>
    <col width="11.8984375" customWidth="1" style="275" min="7" max="8"/>
    <col width="11.69921875" bestFit="1" customWidth="1" style="275" min="9" max="9"/>
    <col width="17.69921875" bestFit="1" customWidth="1" style="275" min="10" max="10"/>
    <col hidden="1" width="1.8984375" customWidth="1" style="275" min="11" max="15"/>
    <col hidden="1" width="4" customWidth="1" style="275" min="16" max="16"/>
    <col hidden="1" width="5.09765625" customWidth="1" style="275" min="17" max="17"/>
    <col width="10" customWidth="1" style="275" min="18" max="18"/>
    <col width="11.09765625" customWidth="1" style="275" min="19" max="19"/>
    <col width="8.69921875" customWidth="1" style="275" min="20" max="20"/>
    <col width="11.19921875" customWidth="1" style="275" min="21" max="36"/>
    <col width="11.19921875" customWidth="1" style="275" min="37" max="16384"/>
  </cols>
  <sheetData>
    <row r="1" ht="20.25" customHeight="1" s="127">
      <c r="A1" s="305" t="inlineStr">
        <is>
          <t>湯家瑋</t>
        </is>
      </c>
      <c r="B1" s="270" t="inlineStr">
        <is>
          <t>月份</t>
        </is>
      </c>
      <c r="C1" s="271" t="inlineStr">
        <is>
          <t>基礎件數</t>
        </is>
      </c>
      <c r="D1" s="312" t="inlineStr">
        <is>
          <t>基礎修正</t>
        </is>
      </c>
      <c r="E1" s="272" t="inlineStr">
        <is>
          <t>PM件數</t>
        </is>
      </c>
      <c r="F1" s="270" t="inlineStr">
        <is>
          <t>未保養</t>
        </is>
      </c>
      <c r="G1" s="270" t="inlineStr">
        <is>
          <t>達成率</t>
        </is>
      </c>
      <c r="H1" s="272" t="inlineStr">
        <is>
          <t>STAR 總數</t>
        </is>
      </c>
      <c r="I1" s="273" t="inlineStr">
        <is>
          <t>已更換</t>
        </is>
      </c>
      <c r="J1" s="273" t="inlineStr">
        <is>
          <t>未更換</t>
        </is>
      </c>
      <c r="K1" s="185" t="n"/>
      <c r="L1" s="185" t="n"/>
      <c r="M1" s="185" t="n"/>
      <c r="N1" s="185" t="n"/>
      <c r="O1" s="185" t="n"/>
      <c r="P1" s="186" t="n"/>
      <c r="Q1" s="186" t="n"/>
      <c r="R1" s="274" t="n">
        <v>45748</v>
      </c>
      <c r="S1" s="274" t="n"/>
      <c r="U1" s="275" t="n">
        <v>20</v>
      </c>
      <c r="V1" s="275" t="n">
        <v>19</v>
      </c>
      <c r="W1" s="275" t="n">
        <v>19</v>
      </c>
    </row>
    <row r="2" ht="21" customHeight="1" s="127">
      <c r="A2" s="280">
        <f>COUNTA(I7:I150)</f>
        <v/>
      </c>
      <c r="B2" s="279" t="n">
        <v>4</v>
      </c>
      <c r="C2" s="280">
        <f>U1</f>
        <v/>
      </c>
      <c r="D2" s="280">
        <f>E2</f>
        <v/>
      </c>
      <c r="E2" s="279">
        <f>COUNTIF(C$7:C$150,"v")</f>
        <v/>
      </c>
      <c r="F2" s="279">
        <f>IF((C2-E2)&lt;0,"0",(C2-E2))</f>
        <v/>
      </c>
      <c r="G2" s="281">
        <f>ROUND(IF((E2/C2)&gt;1,1,(E2/C2))*100,0)&amp;"%"</f>
        <v/>
      </c>
      <c r="H2" s="280">
        <f>COUNTIFS(門市主檔!E:E,A1,門市主檔!Z:Z,"STAR")</f>
        <v/>
      </c>
      <c r="I2" s="280">
        <f>COUNTIF($G$7:$G$150,"已更換")+COUNTIF($G$7:$G$150,"完工已補裝")</f>
        <v/>
      </c>
      <c r="J2" s="280">
        <f>COUNTIF($G$7:$G$150,"未更換")+COUNTIF($G$7:$G$150,"已PM未更換")</f>
        <v/>
      </c>
      <c r="K2" s="185" t="n"/>
      <c r="L2" s="185" t="n"/>
      <c r="M2" s="185" t="n"/>
      <c r="N2" s="185" t="n"/>
      <c r="O2" s="185" t="n"/>
      <c r="P2" s="186" t="n"/>
      <c r="Q2" s="186" t="n"/>
      <c r="R2" s="274" t="n">
        <v>45778</v>
      </c>
      <c r="S2" s="204" t="n"/>
      <c r="U2" s="274">
        <f>TODAY()</f>
        <v/>
      </c>
    </row>
    <row r="3" ht="21" customHeight="1" s="127">
      <c r="A3" s="276" t="n"/>
      <c r="B3" s="279" t="n">
        <v>5</v>
      </c>
      <c r="C3" s="280">
        <f>V1</f>
        <v/>
      </c>
      <c r="D3" s="280">
        <f>A2-E2-D4</f>
        <v/>
      </c>
      <c r="E3" s="279">
        <f>COUNTIF(D$7:D$150,"v")</f>
        <v/>
      </c>
      <c r="F3" s="279">
        <f>IF((D3-E3)&lt;0,"0",(D3-E3))</f>
        <v/>
      </c>
      <c r="G3" s="281">
        <f>ROUND(IF((E3/C3)&gt;1,1,(E3/C3))*100,0)&amp;"%"</f>
        <v/>
      </c>
      <c r="H3" s="282" t="n"/>
      <c r="I3" s="283" t="n"/>
      <c r="J3" s="283" t="n"/>
      <c r="K3" s="185" t="n"/>
      <c r="L3" s="185" t="n"/>
      <c r="M3" s="185" t="n"/>
      <c r="N3" s="185" t="n"/>
      <c r="O3" s="185" t="n"/>
      <c r="P3" s="186" t="n"/>
      <c r="Q3" s="186" t="n"/>
      <c r="R3" s="274" t="n">
        <v>45809</v>
      </c>
      <c r="S3" s="274" t="n"/>
    </row>
    <row r="4" ht="21" customHeight="1" s="127">
      <c r="A4" s="187" t="n"/>
      <c r="B4" s="279" t="n">
        <v>6</v>
      </c>
      <c r="C4" s="280">
        <f>W1</f>
        <v/>
      </c>
      <c r="D4" s="280">
        <f>A2-E2-E3</f>
        <v/>
      </c>
      <c r="E4" s="279">
        <f>COUNTIF(E$7:E$150,"v")</f>
        <v/>
      </c>
      <c r="F4" s="279">
        <f>IF((D4-E4)&lt;0,"0",(D4-E4))</f>
        <v/>
      </c>
      <c r="G4" s="281">
        <f>ROUND(IF((E4/C4)&gt;1,1,(E4/C4))*100,0)&amp;"%"</f>
        <v/>
      </c>
      <c r="H4" s="282" t="n"/>
      <c r="I4" s="283" t="n"/>
      <c r="J4" s="283" t="n"/>
      <c r="K4" s="185" t="n"/>
      <c r="L4" s="185" t="n"/>
      <c r="M4" s="185" t="n"/>
      <c r="N4" s="185" t="n"/>
      <c r="O4" s="185" t="n"/>
      <c r="P4" s="186" t="n"/>
      <c r="Q4" s="186" t="n"/>
      <c r="R4" s="274" t="n">
        <v>45839</v>
      </c>
    </row>
    <row r="5" ht="22.5" customHeight="1" s="127">
      <c r="A5" s="306" t="n"/>
      <c r="B5" s="307" t="inlineStr">
        <is>
          <t>總計</t>
        </is>
      </c>
      <c r="C5" s="308">
        <f>SUM(C2:C4)</f>
        <v/>
      </c>
      <c r="D5" s="308">
        <f>SUM(D2:D4)</f>
        <v/>
      </c>
      <c r="E5" s="308">
        <f>SUM(E2:E4)</f>
        <v/>
      </c>
      <c r="F5" s="308">
        <f>SUM(F2:F4)</f>
        <v/>
      </c>
      <c r="G5" s="309">
        <f>ROUND(IF((E5/C5)&gt;1,1,(E5/C5))*100,0)&amp;"%"</f>
        <v/>
      </c>
      <c r="H5" s="310" t="n"/>
      <c r="I5" s="310" t="n"/>
      <c r="J5" s="311" t="n"/>
      <c r="K5" s="185" t="n"/>
      <c r="L5" s="185" t="n"/>
      <c r="M5" s="185" t="n"/>
      <c r="N5" s="185" t="n"/>
      <c r="O5" s="185" t="n"/>
      <c r="P5" s="186" t="n"/>
      <c r="Q5" s="186" t="n"/>
      <c r="R5" s="277" t="inlineStr">
        <is>
          <t>初戀</t>
        </is>
      </c>
      <c r="S5" s="278">
        <f t="array" ref="S5">IFERROR(HYPERLINK("#" &amp; ADDRESS(MIN(IF(ISNUMBER(SEARCH(R5, A6:J187)), ROW(A6:J187), 10000000000)), MIN(IF(ISNUMBER(SEARCH(R5, A6:J187)), COLUMN(A6:J187), 10000000000))), "搜索"), "未找到")</f>
        <v/>
      </c>
    </row>
    <row r="6" ht="25.5" customHeight="1" s="127">
      <c r="A6" s="188" t="inlineStr">
        <is>
          <t>門市編號</t>
        </is>
      </c>
      <c r="B6" s="188" t="inlineStr">
        <is>
          <t>門市名稱</t>
        </is>
      </c>
      <c r="C6" s="188" t="inlineStr">
        <is>
          <t>4月</t>
        </is>
      </c>
      <c r="D6" s="188" t="inlineStr">
        <is>
          <t>5月</t>
        </is>
      </c>
      <c r="E6" s="188" t="inlineStr">
        <is>
          <t>6月</t>
        </is>
      </c>
      <c r="F6" s="188" t="inlineStr">
        <is>
          <t>未保養</t>
        </is>
      </c>
      <c r="G6" s="188" t="inlineStr">
        <is>
          <t>STAR</t>
        </is>
      </c>
      <c r="H6" s="188" t="inlineStr">
        <is>
          <t>數量</t>
        </is>
      </c>
      <c r="I6" s="188" t="inlineStr">
        <is>
          <t>地區</t>
        </is>
      </c>
      <c r="J6" s="188" t="inlineStr">
        <is>
          <t>前季保養日期</t>
        </is>
      </c>
      <c r="K6" s="186" t="n"/>
      <c r="L6" s="186" t="n"/>
      <c r="M6" s="186" t="n"/>
      <c r="N6" s="186" t="n"/>
      <c r="O6" s="186" t="n"/>
      <c r="P6" s="186" t="n"/>
      <c r="Q6" s="186" t="n"/>
    </row>
    <row r="7" ht="21.6" customHeight="1" s="127">
      <c r="A7" s="190" t="inlineStr">
        <is>
          <t>TT01</t>
        </is>
      </c>
      <c r="B7" s="190">
        <f>VLOOKUP(A7,門市主檔!A:B,2,FALSE)</f>
        <v/>
      </c>
      <c r="C7" s="262">
        <f>IF(COUNTIFS(IM!$F:$F,A7,IM!$AD:$AD,"O",IM!$X:$X,"&gt;="&amp;$R$1, IM!$X:$X,"&lt;"&amp;$R$2)&gt;0,"V","")</f>
        <v/>
      </c>
      <c r="D7" s="262">
        <f>IF(AND(C7&lt;&gt;"V", COUNTIFS(IM!$F:$F,A7, IM!$AD:$AD, "O", IM!$X:$X, "&gt;="&amp;$R$2, IM!$X:$X, "&lt;"&amp;$R$3)&gt;0), "V", "")</f>
        <v/>
      </c>
      <c r="E7" s="262">
        <f>IF(AND(C7&lt;&gt;"V",D7&lt;&gt;"V", COUNTIFS(IM!$F:$F, A7, IM!$AD:$AD, "O", IM!$X:$X, "&gt;="&amp;$R$3, IM!$X:$X, "&lt;"&amp;$R$5)&gt;0), "V", "")</f>
        <v/>
      </c>
      <c r="F7" s="190">
        <f>IF(COUNTBLANK(C7:E7)=3,"未保養","")</f>
        <v/>
      </c>
      <c r="G7" s="190">
        <f>IF(VLOOKUP(A7,門市主檔!A:O,15,FALSE)="完工已補裝", "完工已補裝",
IF(AND(VLOOKUP(A7,門市主檔!A:Z,26,FALSE)="STAR", VLOOKUP(A7,門市主檔!A:R,18,FALSE)=""),
    IF(OR(C7="V", D7="V", E7="V"), "已PM未更換", "未更換"),
    IF(VLOOKUP(A7,門市主檔!A:Z,26,FALSE)&lt;&gt;"STAR", "無專案", "已更換")
))</f>
        <v/>
      </c>
      <c r="H7" s="247">
        <f>VLOOKUP(A7,門市主檔!A:V,22,FALSE)</f>
        <v/>
      </c>
      <c r="I7" s="190">
        <f>VLOOKUP(A7,'0919門市清單主檔'!B:V,21,FALSE)</f>
        <v/>
      </c>
      <c r="J7" s="197" t="n">
        <v>45743.64583333334</v>
      </c>
      <c r="K7" s="191" t="n"/>
      <c r="L7" s="191" t="n"/>
      <c r="M7" s="191" t="n"/>
      <c r="N7" s="191" t="n"/>
      <c r="O7" s="191" t="n"/>
      <c r="P7" s="186" t="inlineStr">
        <is>
          <t>THILF0</t>
        </is>
      </c>
      <c r="Q7" s="186" t="n"/>
    </row>
    <row r="8" ht="21.6" customHeight="1" s="127">
      <c r="A8" s="190" t="n">
        <v>2535</v>
      </c>
      <c r="B8" s="190">
        <f>VLOOKUP(A8,門市主檔!A:B,2,FALSE)</f>
        <v/>
      </c>
      <c r="C8" s="262">
        <f>IF(COUNTIFS(IM!$F:$F,A8,IM!$AD:$AD,"O",IM!$X:$X,"&gt;="&amp;$R$1, IM!$X:$X,"&lt;"&amp;$R$2)&gt;0,"V","")</f>
        <v/>
      </c>
      <c r="D8" s="262">
        <f>IF(AND(C8&lt;&gt;"V", COUNTIFS(IM!$F:$F,A8, IM!$AD:$AD, "O", IM!$X:$X, "&gt;="&amp;$R$2, IM!$X:$X, "&lt;"&amp;$R$3)&gt;0), "V", "")</f>
        <v/>
      </c>
      <c r="E8" s="262">
        <f>IF(AND(C8&lt;&gt;"V",D8&lt;&gt;"V", COUNTIFS(IM!$F:$F, A8, IM!$AD:$AD, "O", IM!$X:$X, "&gt;="&amp;$R$3, IM!$X:$X, "&lt;"&amp;$R$5)&gt;0), "V", "")</f>
        <v/>
      </c>
      <c r="F8" s="190">
        <f>IF(COUNTBLANK(C8:E8)=3,"未保養","")</f>
        <v/>
      </c>
      <c r="G8" s="190">
        <f>IF(VLOOKUP(A8,門市主檔!A:O,15,FALSE)="完工已補裝", "完工已補裝",
IF(AND(VLOOKUP(A8,門市主檔!A:Z,26,FALSE)="STAR", VLOOKUP(A8,門市主檔!A:R,18,FALSE)=""),
    IF(OR(C8="V", D8="V", E8="V"), "已PM未更換", "未更換"),
    IF(VLOOKUP(A8,門市主檔!A:Z,26,FALSE)&lt;&gt;"STAR", "無專案", "已更換")
))</f>
        <v/>
      </c>
      <c r="H8" s="247">
        <f>VLOOKUP(A8,門市主檔!A:V,22,FALSE)</f>
        <v/>
      </c>
      <c r="I8" s="190">
        <f>VLOOKUP(A8,'0919門市清單主檔'!B:V,21,FALSE)</f>
        <v/>
      </c>
      <c r="J8" s="197" t="n">
        <v>45743.59722222222</v>
      </c>
      <c r="K8" s="191" t="n"/>
      <c r="L8" s="191" t="n"/>
      <c r="M8" s="191" t="n"/>
      <c r="N8" s="191" t="n"/>
      <c r="O8" s="191" t="n"/>
      <c r="P8" s="186" t="inlineStr">
        <is>
          <t>THILF0</t>
        </is>
      </c>
      <c r="Q8" s="186" t="n"/>
    </row>
    <row r="9" ht="21.6" customHeight="1" s="127">
      <c r="A9" s="190" t="n">
        <v>2325</v>
      </c>
      <c r="B9" s="190">
        <f>VLOOKUP(A9,門市主檔!A:B,2,FALSE)</f>
        <v/>
      </c>
      <c r="C9" s="262">
        <f>IF(COUNTIFS(IM!$F:$F,A9,IM!$AD:$AD,"O",IM!$X:$X,"&gt;="&amp;$R$1, IM!$X:$X,"&lt;"&amp;$R$2)&gt;0,"V","")</f>
        <v/>
      </c>
      <c r="D9" s="262">
        <f>IF(AND(C9&lt;&gt;"V", COUNTIFS(IM!$F:$F,A9, IM!$AD:$AD, "O", IM!$X:$X, "&gt;="&amp;$R$2, IM!$X:$X, "&lt;"&amp;$R$3)&gt;0), "V", "")</f>
        <v/>
      </c>
      <c r="E9" s="262">
        <f>IF(AND(C9&lt;&gt;"V",D9&lt;&gt;"V", COUNTIFS(IM!$F:$F, A9, IM!$AD:$AD, "O", IM!$X:$X, "&gt;="&amp;$R$3, IM!$X:$X, "&lt;"&amp;$R$5)&gt;0), "V", "")</f>
        <v/>
      </c>
      <c r="F9" s="190">
        <f>IF(COUNTBLANK(C9:E9)=3,"未保養","")</f>
        <v/>
      </c>
      <c r="G9" s="190">
        <f>IF(VLOOKUP(A9,門市主檔!A:O,15,FALSE)="完工已補裝", "完工已補裝",
IF(AND(VLOOKUP(A9,門市主檔!A:Z,26,FALSE)="STAR", VLOOKUP(A9,門市主檔!A:R,18,FALSE)=""),
    IF(OR(C9="V", D9="V", E9="V"), "已PM未更換", "未更換"),
    IF(VLOOKUP(A9,門市主檔!A:Z,26,FALSE)&lt;&gt;"STAR", "無專案", "已更換")
))</f>
        <v/>
      </c>
      <c r="H9" s="247">
        <f>VLOOKUP(A9,門市主檔!A:V,22,FALSE)</f>
        <v/>
      </c>
      <c r="I9" s="190">
        <f>VLOOKUP(A9,'0919門市清單主檔'!B:V,21,FALSE)</f>
        <v/>
      </c>
      <c r="J9" s="197" t="n">
        <v>45670.57638888889</v>
      </c>
      <c r="K9" s="191" t="n"/>
      <c r="L9" s="191" t="n"/>
      <c r="M9" s="191" t="n"/>
      <c r="N9" s="191" t="n"/>
      <c r="O9" s="191" t="n"/>
      <c r="P9" s="186" t="inlineStr">
        <is>
          <t>THILF0</t>
        </is>
      </c>
      <c r="Q9" s="186" t="n"/>
    </row>
    <row r="10" ht="21.6" customHeight="1" s="127">
      <c r="A10" s="190" t="n">
        <v>3770</v>
      </c>
      <c r="B10" s="190">
        <f>VLOOKUP(A10,門市主檔!A:B,2,FALSE)</f>
        <v/>
      </c>
      <c r="C10" s="262">
        <f>IF(COUNTIFS(IM!$F:$F,A10,IM!$AD:$AD,"O",IM!$X:$X,"&gt;="&amp;$R$1, IM!$X:$X,"&lt;"&amp;$R$2)&gt;0,"V","")</f>
        <v/>
      </c>
      <c r="D10" s="262">
        <f>IF(AND(C10&lt;&gt;"V", COUNTIFS(IM!$F:$F,A10, IM!$AD:$AD, "O", IM!$X:$X, "&gt;="&amp;$R$2, IM!$X:$X, "&lt;"&amp;$R$3)&gt;0), "V", "")</f>
        <v/>
      </c>
      <c r="E10" s="262">
        <f>IF(AND(C10&lt;&gt;"V",D10&lt;&gt;"V", COUNTIFS(IM!$F:$F, A10, IM!$AD:$AD, "O", IM!$X:$X, "&gt;="&amp;$R$3, IM!$X:$X, "&lt;"&amp;$R$5)&gt;0), "V", "")</f>
        <v/>
      </c>
      <c r="F10" s="190">
        <f>IF(COUNTBLANK(C10:E10)=3,"未保養","")</f>
        <v/>
      </c>
      <c r="G10" s="190">
        <f>IF(VLOOKUP(A10,門市主檔!A:O,15,FALSE)="完工已補裝", "完工已補裝",
IF(AND(VLOOKUP(A10,門市主檔!A:Z,26,FALSE)="STAR", VLOOKUP(A10,門市主檔!A:R,18,FALSE)=""),
    IF(OR(C10="V", D10="V", E10="V"), "已PM未更換", "未更換"),
    IF(VLOOKUP(A10,門市主檔!A:Z,26,FALSE)&lt;&gt;"STAR", "無專案", "已更換")
))</f>
        <v/>
      </c>
      <c r="H10" s="247">
        <f>VLOOKUP(A10,門市主檔!A:V,22,FALSE)</f>
        <v/>
      </c>
      <c r="I10" s="190">
        <f>VLOOKUP(A10,'0919門市清單主檔'!B:V,21,FALSE)</f>
        <v/>
      </c>
      <c r="J10" s="197" t="n">
        <v>45670.5625</v>
      </c>
      <c r="K10" s="191" t="n"/>
      <c r="L10" s="191" t="n"/>
      <c r="M10" s="191" t="n"/>
      <c r="N10" s="191" t="n"/>
      <c r="O10" s="191" t="n"/>
      <c r="P10" s="186" t="inlineStr">
        <is>
          <t>THILF0</t>
        </is>
      </c>
      <c r="Q10" s="186" t="n"/>
    </row>
    <row r="11" ht="21.6" customHeight="1" s="127">
      <c r="A11" s="190" t="n">
        <v>4801</v>
      </c>
      <c r="B11" s="190">
        <f>VLOOKUP(A11,門市主檔!A:B,2,FALSE)</f>
        <v/>
      </c>
      <c r="C11" s="262">
        <f>IF(COUNTIFS(IM!$F:$F,A11,IM!$AD:$AD,"O",IM!$X:$X,"&gt;="&amp;$R$1, IM!$X:$X,"&lt;"&amp;$R$2)&gt;0,"V","")</f>
        <v/>
      </c>
      <c r="D11" s="262">
        <f>IF(AND(C11&lt;&gt;"V", COUNTIFS(IM!$F:$F,A11, IM!$AD:$AD, "O", IM!$X:$X, "&gt;="&amp;$R$2, IM!$X:$X, "&lt;"&amp;$R$3)&gt;0), "V", "")</f>
        <v/>
      </c>
      <c r="E11" s="262">
        <f>IF(AND(C11&lt;&gt;"V",D11&lt;&gt;"V", COUNTIFS(IM!$F:$F, A11, IM!$AD:$AD, "O", IM!$X:$X, "&gt;="&amp;$R$3, IM!$X:$X, "&lt;"&amp;$R$5)&gt;0), "V", "")</f>
        <v/>
      </c>
      <c r="F11" s="190">
        <f>IF(COUNTBLANK(C11:E11)=3,"未保養","")</f>
        <v/>
      </c>
      <c r="G11" s="190">
        <f>IF(VLOOKUP(A11,門市主檔!A:O,15,FALSE)="完工已補裝", "完工已補裝",
IF(AND(VLOOKUP(A11,門市主檔!A:Z,26,FALSE)="STAR", VLOOKUP(A11,門市主檔!A:R,18,FALSE)=""),
    IF(OR(C11="V", D11="V", E11="V"), "已PM未更換", "未更換"),
    IF(VLOOKUP(A11,門市主檔!A:Z,26,FALSE)&lt;&gt;"STAR", "無專案", "已更換")
))</f>
        <v/>
      </c>
      <c r="H11" s="247">
        <f>VLOOKUP(A11,門市主檔!A:V,22,FALSE)</f>
        <v/>
      </c>
      <c r="I11" s="190">
        <f>VLOOKUP(A11,'0919門市清單主檔'!B:V,21,FALSE)</f>
        <v/>
      </c>
      <c r="J11" s="197" t="n">
        <v>45670.49305555555</v>
      </c>
      <c r="K11" s="191" t="n"/>
      <c r="L11" s="191" t="n"/>
      <c r="M11" s="191" t="n"/>
      <c r="N11" s="191" t="n"/>
      <c r="O11" s="191" t="n"/>
      <c r="P11" s="186" t="inlineStr">
        <is>
          <t>THILF0</t>
        </is>
      </c>
      <c r="Q11" s="186" t="n"/>
    </row>
    <row r="12" ht="21.6" customHeight="1" s="127">
      <c r="A12" s="190" t="n">
        <v>4819</v>
      </c>
      <c r="B12" s="190">
        <f>VLOOKUP(A12,門市主檔!A:B,2,FALSE)</f>
        <v/>
      </c>
      <c r="C12" s="262">
        <f>IF(COUNTIFS(IM!$F:$F,A12,IM!$AD:$AD,"O",IM!$X:$X,"&gt;="&amp;$R$1, IM!$X:$X,"&lt;"&amp;$R$2)&gt;0,"V","")</f>
        <v/>
      </c>
      <c r="D12" s="262">
        <f>IF(AND(C12&lt;&gt;"V", COUNTIFS(IM!$F:$F,A12, IM!$AD:$AD, "O", IM!$X:$X, "&gt;="&amp;$R$2, IM!$X:$X, "&lt;"&amp;$R$3)&gt;0), "V", "")</f>
        <v/>
      </c>
      <c r="E12" s="262">
        <f>IF(AND(C12&lt;&gt;"V",D12&lt;&gt;"V", COUNTIFS(IM!$F:$F, A12, IM!$AD:$AD, "O", IM!$X:$X, "&gt;="&amp;$R$3, IM!$X:$X, "&lt;"&amp;$R$5)&gt;0), "V", "")</f>
        <v/>
      </c>
      <c r="F12" s="190">
        <f>IF(COUNTBLANK(C12:E12)=3,"未保養","")</f>
        <v/>
      </c>
      <c r="G12" s="190">
        <f>IF(VLOOKUP(A12,門市主檔!A:O,15,FALSE)="完工已補裝", "完工已補裝",
IF(AND(VLOOKUP(A12,門市主檔!A:Z,26,FALSE)="STAR", VLOOKUP(A12,門市主檔!A:R,18,FALSE)=""),
    IF(OR(C12="V", D12="V", E12="V"), "已PM未更換", "未更換"),
    IF(VLOOKUP(A12,門市主檔!A:Z,26,FALSE)&lt;&gt;"STAR", "無專案", "已更換")
))</f>
        <v/>
      </c>
      <c r="H12" s="247">
        <f>VLOOKUP(A12,門市主檔!A:V,22,FALSE)</f>
        <v/>
      </c>
      <c r="I12" s="190">
        <f>VLOOKUP(A12,'0919門市清單主檔'!B:V,21,FALSE)</f>
        <v/>
      </c>
      <c r="J12" s="197" t="n">
        <v>45670.48263888889</v>
      </c>
      <c r="K12" s="191" t="n"/>
      <c r="L12" s="191" t="n"/>
      <c r="M12" s="191" t="n"/>
      <c r="N12" s="191" t="n"/>
      <c r="O12" s="191" t="n"/>
      <c r="P12" s="186" t="inlineStr">
        <is>
          <t>THILF0</t>
        </is>
      </c>
      <c r="Q12" s="186" t="n"/>
    </row>
    <row r="13" ht="21.6" customHeight="1" s="127">
      <c r="A13" s="190" t="n">
        <v>4316</v>
      </c>
      <c r="B13" s="190">
        <f>VLOOKUP(A13,門市主檔!A:B,2,FALSE)</f>
        <v/>
      </c>
      <c r="C13" s="262">
        <f>IF(COUNTIFS(IM!$F:$F,A13,IM!$AD:$AD,"O",IM!$X:$X,"&gt;="&amp;$R$1, IM!$X:$X,"&lt;"&amp;$R$2)&gt;0,"V","")</f>
        <v/>
      </c>
      <c r="D13" s="262">
        <f>IF(AND(C13&lt;&gt;"V", COUNTIFS(IM!$F:$F,A13, IM!$AD:$AD, "O", IM!$X:$X, "&gt;="&amp;$R$2, IM!$X:$X, "&lt;"&amp;$R$3)&gt;0), "V", "")</f>
        <v/>
      </c>
      <c r="E13" s="262">
        <f>IF(AND(C13&lt;&gt;"V",D13&lt;&gt;"V", COUNTIFS(IM!$F:$F, A13, IM!$AD:$AD, "O", IM!$X:$X, "&gt;="&amp;$R$3, IM!$X:$X, "&lt;"&amp;$R$5)&gt;0), "V", "")</f>
        <v/>
      </c>
      <c r="F13" s="190">
        <f>IF(COUNTBLANK(C13:E13)=3,"未保養","")</f>
        <v/>
      </c>
      <c r="G13" s="190">
        <f>IF(VLOOKUP(A13,門市主檔!A:O,15,FALSE)="完工已補裝", "完工已補裝",
IF(AND(VLOOKUP(A13,門市主檔!A:Z,26,FALSE)="STAR", VLOOKUP(A13,門市主檔!A:R,18,FALSE)=""),
    IF(OR(C13="V", D13="V", E13="V"), "已PM未更換", "未更換"),
    IF(VLOOKUP(A13,門市主檔!A:Z,26,FALSE)&lt;&gt;"STAR", "無專案", "已更換")
))</f>
        <v/>
      </c>
      <c r="H13" s="247">
        <f>VLOOKUP(A13,門市主檔!A:V,22,FALSE)</f>
        <v/>
      </c>
      <c r="I13" s="190">
        <f>VLOOKUP(A13,'0919門市清單主檔'!B:V,21,FALSE)</f>
        <v/>
      </c>
      <c r="J13" s="197" t="n">
        <v>45692.66666666666</v>
      </c>
      <c r="K13" s="191" t="n"/>
      <c r="L13" s="191" t="n"/>
      <c r="M13" s="191" t="n"/>
      <c r="N13" s="191" t="n"/>
      <c r="O13" s="191" t="n"/>
      <c r="P13" s="186" t="inlineStr">
        <is>
          <t>THILF0</t>
        </is>
      </c>
      <c r="Q13" s="186" t="n"/>
    </row>
    <row r="14" ht="21.6" customHeight="1" s="127">
      <c r="A14" s="190" t="n">
        <v>4154</v>
      </c>
      <c r="B14" s="190">
        <f>VLOOKUP(A14,門市主檔!A:B,2,FALSE)</f>
        <v/>
      </c>
      <c r="C14" s="262">
        <f>IF(COUNTIFS(IM!$F:$F,A14,IM!$AD:$AD,"O",IM!$X:$X,"&gt;="&amp;$R$1, IM!$X:$X,"&lt;"&amp;$R$2)&gt;0,"V","")</f>
        <v/>
      </c>
      <c r="D14" s="262">
        <f>IF(AND(C14&lt;&gt;"V", COUNTIFS(IM!$F:$F,A14, IM!$AD:$AD, "O", IM!$X:$X, "&gt;="&amp;$R$2, IM!$X:$X, "&lt;"&amp;$R$3)&gt;0), "V", "")</f>
        <v/>
      </c>
      <c r="E14" s="262">
        <f>IF(AND(C14&lt;&gt;"V",D14&lt;&gt;"V", COUNTIFS(IM!$F:$F, A14, IM!$AD:$AD, "O", IM!$X:$X, "&gt;="&amp;$R$3, IM!$X:$X, "&lt;"&amp;$R$5)&gt;0), "V", "")</f>
        <v/>
      </c>
      <c r="F14" s="190">
        <f>IF(COUNTBLANK(C14:E14)=3,"未保養","")</f>
        <v/>
      </c>
      <c r="G14" s="190">
        <f>IF(VLOOKUP(A14,門市主檔!A:O,15,FALSE)="完工已補裝", "完工已補裝",
IF(AND(VLOOKUP(A14,門市主檔!A:Z,26,FALSE)="STAR", VLOOKUP(A14,門市主檔!A:R,18,FALSE)=""),
    IF(OR(C14="V", D14="V", E14="V"), "已PM未更換", "未更換"),
    IF(VLOOKUP(A14,門市主檔!A:Z,26,FALSE)&lt;&gt;"STAR", "無專案", "已更換")
))</f>
        <v/>
      </c>
      <c r="H14" s="247">
        <f>VLOOKUP(A14,門市主檔!A:V,22,FALSE)</f>
        <v/>
      </c>
      <c r="I14" s="190">
        <f>VLOOKUP(A14,'0919門市清單主檔'!B:V,21,FALSE)</f>
        <v/>
      </c>
      <c r="J14" s="197" t="n">
        <v>45728.45833333334</v>
      </c>
      <c r="K14" s="186" t="n"/>
      <c r="L14" s="186" t="n"/>
      <c r="M14" s="186" t="n"/>
      <c r="N14" s="186" t="n"/>
      <c r="O14" s="186" t="n"/>
      <c r="P14" s="186" t="inlineStr">
        <is>
          <t>THILF0</t>
        </is>
      </c>
      <c r="Q14" s="186" t="n"/>
    </row>
    <row r="15" ht="21.6" customHeight="1" s="127">
      <c r="A15" s="190" t="inlineStr">
        <is>
          <t>L551</t>
        </is>
      </c>
      <c r="B15" s="190">
        <f>VLOOKUP(A15,門市主檔!A:B,2,FALSE)</f>
        <v/>
      </c>
      <c r="C15" s="262">
        <f>IF(COUNTIFS(IM!$F:$F,A15,IM!$AD:$AD,"O",IM!$X:$X,"&gt;="&amp;$R$1, IM!$X:$X,"&lt;"&amp;$R$2)&gt;0,"V","")</f>
        <v/>
      </c>
      <c r="D15" s="262">
        <f>IF(AND(C15&lt;&gt;"V", COUNTIFS(IM!$F:$F,A15, IM!$AD:$AD, "O", IM!$X:$X, "&gt;="&amp;$R$2, IM!$X:$X, "&lt;"&amp;$R$3)&gt;0), "V", "")</f>
        <v/>
      </c>
      <c r="E15" s="262">
        <f>IF(AND(C15&lt;&gt;"V",D15&lt;&gt;"V", COUNTIFS(IM!$F:$F, A15, IM!$AD:$AD, "O", IM!$X:$X, "&gt;="&amp;$R$3, IM!$X:$X, "&lt;"&amp;$R$5)&gt;0), "V", "")</f>
        <v/>
      </c>
      <c r="F15" s="190">
        <f>IF(COUNTBLANK(C15:E15)=3,"未保養","")</f>
        <v/>
      </c>
      <c r="G15" s="190">
        <f>IF(VLOOKUP(A15,門市主檔!A:O,15,FALSE)="完工已補裝", "完工已補裝",
IF(AND(VLOOKUP(A15,門市主檔!A:Z,26,FALSE)="STAR", VLOOKUP(A15,門市主檔!A:R,18,FALSE)=""),
    IF(OR(C15="V", D15="V", E15="V"), "已PM未更換", "未更換"),
    IF(VLOOKUP(A15,門市主檔!A:Z,26,FALSE)&lt;&gt;"STAR", "無專案", "已更換")
))</f>
        <v/>
      </c>
      <c r="H15" s="247">
        <f>VLOOKUP(A15,門市主檔!A:V,22,FALSE)</f>
        <v/>
      </c>
      <c r="I15" s="190">
        <f>VLOOKUP(A15,'0919門市清單主檔'!B:V,21,FALSE)</f>
        <v/>
      </c>
      <c r="J15" s="197" t="n">
        <v>45728.47222222222</v>
      </c>
      <c r="K15" s="186" t="n"/>
      <c r="L15" s="186" t="n"/>
      <c r="M15" s="186" t="n"/>
      <c r="N15" s="186" t="n"/>
      <c r="O15" s="186" t="n"/>
      <c r="P15" s="186" t="inlineStr">
        <is>
          <t>THILF0</t>
        </is>
      </c>
      <c r="Q15" s="186" t="n"/>
    </row>
    <row r="16" ht="21.6" customHeight="1" s="127">
      <c r="A16" s="190" t="inlineStr">
        <is>
          <t>L519</t>
        </is>
      </c>
      <c r="B16" s="190">
        <f>VLOOKUP(A16,門市主檔!A:B,2,FALSE)</f>
        <v/>
      </c>
      <c r="C16" s="262">
        <f>IF(COUNTIFS(IM!$F:$F,A16,IM!$AD:$AD,"O",IM!$X:$X,"&gt;="&amp;$R$1, IM!$X:$X,"&lt;"&amp;$R$2)&gt;0,"V","")</f>
        <v/>
      </c>
      <c r="D16" s="262">
        <f>IF(AND(C16&lt;&gt;"V", COUNTIFS(IM!$F:$F,A16, IM!$AD:$AD, "O", IM!$X:$X, "&gt;="&amp;$R$2, IM!$X:$X, "&lt;"&amp;$R$3)&gt;0), "V", "")</f>
        <v/>
      </c>
      <c r="E16" s="262">
        <f>IF(AND(C16&lt;&gt;"V",D16&lt;&gt;"V", COUNTIFS(IM!$F:$F, A16, IM!$AD:$AD, "O", IM!$X:$X, "&gt;="&amp;$R$3, IM!$X:$X, "&lt;"&amp;$R$5)&gt;0), "V", "")</f>
        <v/>
      </c>
      <c r="F16" s="190">
        <f>IF(COUNTBLANK(C16:E16)=3,"未保養","")</f>
        <v/>
      </c>
      <c r="G16" s="190">
        <f>IF(VLOOKUP(A16,門市主檔!A:O,15,FALSE)="完工已補裝", "完工已補裝",
IF(AND(VLOOKUP(A16,門市主檔!A:Z,26,FALSE)="STAR", VLOOKUP(A16,門市主檔!A:R,18,FALSE)=""),
    IF(OR(C16="V", D16="V", E16="V"), "已PM未更換", "未更換"),
    IF(VLOOKUP(A16,門市主檔!A:Z,26,FALSE)&lt;&gt;"STAR", "無專案", "已更換")
))</f>
        <v/>
      </c>
      <c r="H16" s="247">
        <f>VLOOKUP(A16,門市主檔!A:V,22,FALSE)</f>
        <v/>
      </c>
      <c r="I16" s="190">
        <f>VLOOKUP(A16,'0919門市清單主檔'!B:V,21,FALSE)</f>
        <v/>
      </c>
      <c r="J16" s="197" t="n">
        <v>45728.45833333334</v>
      </c>
      <c r="K16" s="186" t="n"/>
      <c r="L16" s="186" t="n"/>
      <c r="M16" s="186" t="n"/>
      <c r="N16" s="186" t="n"/>
      <c r="O16" s="186" t="n"/>
      <c r="P16" s="186" t="inlineStr">
        <is>
          <t>THILF0</t>
        </is>
      </c>
      <c r="Q16" s="186" t="n"/>
    </row>
    <row r="17" ht="21.6" customHeight="1" s="127">
      <c r="A17" s="190" t="n">
        <v>4057</v>
      </c>
      <c r="B17" s="190">
        <f>VLOOKUP(A17,門市主檔!A:B,2,FALSE)</f>
        <v/>
      </c>
      <c r="C17" s="262">
        <f>IF(COUNTIFS(IM!$F:$F,A17,IM!$AD:$AD,"O",IM!$X:$X,"&gt;="&amp;$R$1, IM!$X:$X,"&lt;"&amp;$R$2)&gt;0,"V","")</f>
        <v/>
      </c>
      <c r="D17" s="262">
        <f>IF(AND(C17&lt;&gt;"V", COUNTIFS(IM!$F:$F,A17, IM!$AD:$AD, "O", IM!$X:$X, "&gt;="&amp;$R$2, IM!$X:$X, "&lt;"&amp;$R$3)&gt;0), "V", "")</f>
        <v/>
      </c>
      <c r="E17" s="262">
        <f>IF(AND(C17&lt;&gt;"V",D17&lt;&gt;"V", COUNTIFS(IM!$F:$F, A17, IM!$AD:$AD, "O", IM!$X:$X, "&gt;="&amp;$R$3, IM!$X:$X, "&lt;"&amp;$R$5)&gt;0), "V", "")</f>
        <v/>
      </c>
      <c r="F17" s="190">
        <f>IF(COUNTBLANK(C17:E17)=3,"未保養","")</f>
        <v/>
      </c>
      <c r="G17" s="190">
        <f>IF(VLOOKUP(A17,門市主檔!A:O,15,FALSE)="完工已補裝", "完工已補裝",
IF(AND(VLOOKUP(A17,門市主檔!A:Z,26,FALSE)="STAR", VLOOKUP(A17,門市主檔!A:R,18,FALSE)=""),
    IF(OR(C17="V", D17="V", E17="V"), "已PM未更換", "未更換"),
    IF(VLOOKUP(A17,門市主檔!A:Z,26,FALSE)&lt;&gt;"STAR", "無專案", "已更換")
))</f>
        <v/>
      </c>
      <c r="H17" s="247">
        <f>VLOOKUP(A17,門市主檔!A:V,22,FALSE)</f>
        <v/>
      </c>
      <c r="I17" s="190">
        <f>VLOOKUP(A17,'0919門市清單主檔'!B:V,21,FALSE)</f>
        <v/>
      </c>
      <c r="J17" s="197" t="n">
        <v>45679.46527777778</v>
      </c>
      <c r="K17" s="186" t="n"/>
      <c r="L17" s="186" t="n"/>
      <c r="M17" s="186" t="n"/>
      <c r="N17" s="186" t="n"/>
      <c r="O17" s="186" t="n"/>
      <c r="P17" s="186" t="inlineStr">
        <is>
          <t>THILF0</t>
        </is>
      </c>
      <c r="Q17" s="186" t="n"/>
      <c r="R17" s="192" t="n"/>
      <c r="S17" s="192" t="n"/>
      <c r="T17" s="192" t="n"/>
    </row>
    <row r="18" ht="21.6" customHeight="1" s="127">
      <c r="A18" s="190" t="n">
        <v>4538</v>
      </c>
      <c r="B18" s="190">
        <f>VLOOKUP(A18,門市主檔!A:B,2,FALSE)</f>
        <v/>
      </c>
      <c r="C18" s="262">
        <f>IF(COUNTIFS(IM!$F:$F,A18,IM!$AD:$AD,"O",IM!$X:$X,"&gt;="&amp;$R$1, IM!$X:$X,"&lt;"&amp;$R$2)&gt;0,"V","")</f>
        <v/>
      </c>
      <c r="D18" s="262">
        <f>IF(AND(C18&lt;&gt;"V", COUNTIFS(IM!$F:$F,A18, IM!$AD:$AD, "O", IM!$X:$X, "&gt;="&amp;$R$2, IM!$X:$X, "&lt;"&amp;$R$3)&gt;0), "V", "")</f>
        <v/>
      </c>
      <c r="E18" s="262">
        <f>IF(AND(C18&lt;&gt;"V",D18&lt;&gt;"V", COUNTIFS(IM!$F:$F, A18, IM!$AD:$AD, "O", IM!$X:$X, "&gt;="&amp;$R$3, IM!$X:$X, "&lt;"&amp;$R$5)&gt;0), "V", "")</f>
        <v/>
      </c>
      <c r="F18" s="190">
        <f>IF(COUNTBLANK(C18:E18)=3,"未保養","")</f>
        <v/>
      </c>
      <c r="G18" s="190">
        <f>IF(VLOOKUP(A18,門市主檔!A:O,15,FALSE)="完工已補裝", "完工已補裝",
IF(AND(VLOOKUP(A18,門市主檔!A:Z,26,FALSE)="STAR", VLOOKUP(A18,門市主檔!A:R,18,FALSE)=""),
    IF(OR(C18="V", D18="V", E18="V"), "已PM未更換", "未更換"),
    IF(VLOOKUP(A18,門市主檔!A:Z,26,FALSE)&lt;&gt;"STAR", "無專案", "已更換")
))</f>
        <v/>
      </c>
      <c r="H18" s="247">
        <f>VLOOKUP(A18,門市主檔!A:V,22,FALSE)</f>
        <v/>
      </c>
      <c r="I18" s="190">
        <f>VLOOKUP(A18,'0919門市清單主檔'!B:V,21,FALSE)</f>
        <v/>
      </c>
      <c r="J18" s="197" t="n">
        <v>45693.47916666666</v>
      </c>
      <c r="K18" s="186" t="n"/>
      <c r="L18" s="186" t="n"/>
      <c r="M18" s="186" t="n"/>
      <c r="N18" s="186" t="n"/>
      <c r="O18" s="186" t="n"/>
      <c r="P18" s="186" t="inlineStr">
        <is>
          <t>THILF0</t>
        </is>
      </c>
      <c r="Q18" s="186" t="n"/>
    </row>
    <row r="19" ht="21.6" customHeight="1" s="127">
      <c r="A19" s="190" t="n">
        <v>4679</v>
      </c>
      <c r="B19" s="190">
        <f>VLOOKUP(A19,門市主檔!A:B,2,FALSE)</f>
        <v/>
      </c>
      <c r="C19" s="262">
        <f>IF(COUNTIFS(IM!$F:$F,A19,IM!$AD:$AD,"O",IM!$X:$X,"&gt;="&amp;$R$1, IM!$X:$X,"&lt;"&amp;$R$2)&gt;0,"V","")</f>
        <v/>
      </c>
      <c r="D19" s="262">
        <f>IF(AND(C19&lt;&gt;"V", COUNTIFS(IM!$F:$F,A19, IM!$AD:$AD, "O", IM!$X:$X, "&gt;="&amp;$R$2, IM!$X:$X, "&lt;"&amp;$R$3)&gt;0), "V", "")</f>
        <v/>
      </c>
      <c r="E19" s="262">
        <f>IF(AND(C19&lt;&gt;"V",D19&lt;&gt;"V", COUNTIFS(IM!$F:$F, A19, IM!$AD:$AD, "O", IM!$X:$X, "&gt;="&amp;$R$3, IM!$X:$X, "&lt;"&amp;$R$5)&gt;0), "V", "")</f>
        <v/>
      </c>
      <c r="F19" s="190">
        <f>IF(COUNTBLANK(C19:E19)=3,"未保養","")</f>
        <v/>
      </c>
      <c r="G19" s="190">
        <f>IF(VLOOKUP(A19,門市主檔!A:O,15,FALSE)="完工已補裝", "完工已補裝",
IF(AND(VLOOKUP(A19,門市主檔!A:Z,26,FALSE)="STAR", VLOOKUP(A19,門市主檔!A:R,18,FALSE)=""),
    IF(OR(C19="V", D19="V", E19="V"), "已PM未更換", "未更換"),
    IF(VLOOKUP(A19,門市主檔!A:Z,26,FALSE)&lt;&gt;"STAR", "無專案", "已更換")
))</f>
        <v/>
      </c>
      <c r="H19" s="247">
        <f>VLOOKUP(A19,門市主檔!A:V,22,FALSE)</f>
        <v/>
      </c>
      <c r="I19" s="190">
        <f>VLOOKUP(A19,'0919門市清單主檔'!B:V,21,FALSE)</f>
        <v/>
      </c>
      <c r="J19" s="197" t="n">
        <v>45741.63194444445</v>
      </c>
      <c r="K19" s="186" t="n"/>
      <c r="L19" s="186" t="n"/>
      <c r="M19" s="186" t="n"/>
      <c r="N19" s="186" t="n"/>
      <c r="O19" s="186" t="n"/>
      <c r="P19" s="186" t="inlineStr">
        <is>
          <t>THILF0</t>
        </is>
      </c>
      <c r="Q19" s="186" t="n"/>
    </row>
    <row r="20" ht="21.6" customHeight="1" s="127">
      <c r="A20" s="190" t="inlineStr">
        <is>
          <t>L516</t>
        </is>
      </c>
      <c r="B20" s="190">
        <f>VLOOKUP(A20,門市主檔!A:B,2,FALSE)</f>
        <v/>
      </c>
      <c r="C20" s="262">
        <f>IF(COUNTIFS(IM!$F:$F,A20,IM!$AD:$AD,"O",IM!$X:$X,"&gt;="&amp;$R$1, IM!$X:$X,"&lt;"&amp;$R$2)&gt;0,"V","")</f>
        <v/>
      </c>
      <c r="D20" s="262">
        <f>IF(AND(C20&lt;&gt;"V", COUNTIFS(IM!$F:$F,A20, IM!$AD:$AD, "O", IM!$X:$X, "&gt;="&amp;$R$2, IM!$X:$X, "&lt;"&amp;$R$3)&gt;0), "V", "")</f>
        <v/>
      </c>
      <c r="E20" s="262">
        <f>IF(AND(C20&lt;&gt;"V",D20&lt;&gt;"V", COUNTIFS(IM!$F:$F, A20, IM!$AD:$AD, "O", IM!$X:$X, "&gt;="&amp;$R$3, IM!$X:$X, "&lt;"&amp;$R$5)&gt;0), "V", "")</f>
        <v/>
      </c>
      <c r="F20" s="190">
        <f>IF(COUNTBLANK(C20:E20)=3,"未保養","")</f>
        <v/>
      </c>
      <c r="G20" s="190">
        <f>IF(VLOOKUP(A20,門市主檔!A:O,15,FALSE)="完工已補裝", "完工已補裝",
IF(AND(VLOOKUP(A20,門市主檔!A:Z,26,FALSE)="STAR", VLOOKUP(A20,門市主檔!A:R,18,FALSE)=""),
    IF(OR(C20="V", D20="V", E20="V"), "已PM未更換", "未更換"),
    IF(VLOOKUP(A20,門市主檔!A:Z,26,FALSE)&lt;&gt;"STAR", "無專案", "已更換")
))</f>
        <v/>
      </c>
      <c r="H20" s="247">
        <f>VLOOKUP(A20,門市主檔!A:V,22,FALSE)</f>
        <v/>
      </c>
      <c r="I20" s="190">
        <f>VLOOKUP(A20,'0919門市清單主檔'!B:V,21,FALSE)</f>
        <v/>
      </c>
      <c r="J20" s="197" t="n">
        <v>45737.61805555555</v>
      </c>
      <c r="K20" s="186" t="n"/>
      <c r="L20" s="186" t="n"/>
      <c r="M20" s="186" t="n"/>
      <c r="N20" s="186" t="n"/>
      <c r="O20" s="186" t="n"/>
      <c r="P20" s="186" t="inlineStr">
        <is>
          <t>THILF0</t>
        </is>
      </c>
      <c r="Q20" s="186" t="n"/>
    </row>
    <row r="21" ht="21.6" customHeight="1" s="127">
      <c r="A21" s="190" t="n">
        <v>4552</v>
      </c>
      <c r="B21" s="190">
        <f>VLOOKUP(A21,門市主檔!A:B,2,FALSE)</f>
        <v/>
      </c>
      <c r="C21" s="262">
        <f>IF(COUNTIFS(IM!$F:$F,A21,IM!$AD:$AD,"O",IM!$X:$X,"&gt;="&amp;$R$1, IM!$X:$X,"&lt;"&amp;$R$2)&gt;0,"V","")</f>
        <v/>
      </c>
      <c r="D21" s="262">
        <f>IF(AND(C21&lt;&gt;"V", COUNTIFS(IM!$F:$F,A21, IM!$AD:$AD, "O", IM!$X:$X, "&gt;="&amp;$R$2, IM!$X:$X, "&lt;"&amp;$R$3)&gt;0), "V", "")</f>
        <v/>
      </c>
      <c r="E21" s="262">
        <f>IF(AND(C21&lt;&gt;"V",D21&lt;&gt;"V", COUNTIFS(IM!$F:$F, A21, IM!$AD:$AD, "O", IM!$X:$X, "&gt;="&amp;$R$3, IM!$X:$X, "&lt;"&amp;$R$5)&gt;0), "V", "")</f>
        <v/>
      </c>
      <c r="F21" s="190">
        <f>IF(COUNTBLANK(C21:E21)=3,"未保養","")</f>
        <v/>
      </c>
      <c r="G21" s="190">
        <f>IF(VLOOKUP(A21,門市主檔!A:O,15,FALSE)="完工已補裝", "完工已補裝",
IF(AND(VLOOKUP(A21,門市主檔!A:Z,26,FALSE)="STAR", VLOOKUP(A21,門市主檔!A:R,18,FALSE)=""),
    IF(OR(C21="V", D21="V", E21="V"), "已PM未更換", "未更換"),
    IF(VLOOKUP(A21,門市主檔!A:Z,26,FALSE)&lt;&gt;"STAR", "無專案", "已更換")
))</f>
        <v/>
      </c>
      <c r="H21" s="247">
        <f>VLOOKUP(A21,門市主檔!A:V,22,FALSE)</f>
        <v/>
      </c>
      <c r="I21" s="190">
        <f>VLOOKUP(A21,'0919門市清單主檔'!B:V,21,FALSE)</f>
        <v/>
      </c>
      <c r="J21" s="197" t="n">
        <v>45737.59722222222</v>
      </c>
      <c r="K21" s="186" t="n"/>
      <c r="L21" s="186" t="n"/>
      <c r="M21" s="186" t="n"/>
      <c r="N21" s="186" t="n"/>
      <c r="O21" s="186" t="n"/>
      <c r="P21" s="186" t="inlineStr">
        <is>
          <t>THILF0</t>
        </is>
      </c>
      <c r="Q21" s="186" t="n"/>
    </row>
    <row r="22" ht="21.6" customHeight="1" s="127">
      <c r="A22" s="190" t="n">
        <v>4194</v>
      </c>
      <c r="B22" s="190">
        <f>VLOOKUP(A22,門市主檔!A:B,2,FALSE)</f>
        <v/>
      </c>
      <c r="C22" s="262">
        <f>IF(COUNTIFS(IM!$F:$F,A22,IM!$AD:$AD,"O",IM!$X:$X,"&gt;="&amp;$R$1, IM!$X:$X,"&lt;"&amp;$R$2)&gt;0,"V","")</f>
        <v/>
      </c>
      <c r="D22" s="262">
        <f>IF(AND(C22&lt;&gt;"V", COUNTIFS(IM!$F:$F,A22, IM!$AD:$AD, "O", IM!$X:$X, "&gt;="&amp;$R$2, IM!$X:$X, "&lt;"&amp;$R$3)&gt;0), "V", "")</f>
        <v/>
      </c>
      <c r="E22" s="262">
        <f>IF(AND(C22&lt;&gt;"V",D22&lt;&gt;"V", COUNTIFS(IM!$F:$F, A22, IM!$AD:$AD, "O", IM!$X:$X, "&gt;="&amp;$R$3, IM!$X:$X, "&lt;"&amp;$R$5)&gt;0), "V", "")</f>
        <v/>
      </c>
      <c r="F22" s="190">
        <f>IF(COUNTBLANK(C22:E22)=3,"未保養","")</f>
        <v/>
      </c>
      <c r="G22" s="190">
        <f>IF(VLOOKUP(A22,門市主檔!A:O,15,FALSE)="完工已補裝", "完工已補裝",
IF(AND(VLOOKUP(A22,門市主檔!A:Z,26,FALSE)="STAR", VLOOKUP(A22,門市主檔!A:R,18,FALSE)=""),
    IF(OR(C22="V", D22="V", E22="V"), "已PM未更換", "未更換"),
    IF(VLOOKUP(A22,門市主檔!A:Z,26,FALSE)&lt;&gt;"STAR", "無專案", "已更換")
))</f>
        <v/>
      </c>
      <c r="H22" s="247">
        <f>VLOOKUP(A22,門市主檔!A:V,22,FALSE)</f>
        <v/>
      </c>
      <c r="I22" s="190">
        <f>VLOOKUP(A22,'0919門市清單主檔'!B:V,21,FALSE)</f>
        <v/>
      </c>
      <c r="J22" s="197" t="n">
        <v>45700.60416666666</v>
      </c>
      <c r="K22" s="186" t="n"/>
      <c r="L22" s="186" t="n"/>
      <c r="M22" s="186" t="n"/>
      <c r="N22" s="186" t="n"/>
      <c r="O22" s="186" t="n"/>
      <c r="P22" s="186" t="inlineStr">
        <is>
          <t>THILF0</t>
        </is>
      </c>
      <c r="Q22" s="186" t="n"/>
    </row>
    <row r="23" ht="21.6" customHeight="1" s="127">
      <c r="A23" s="190" t="n">
        <v>4701</v>
      </c>
      <c r="B23" s="190">
        <f>VLOOKUP(A23,門市主檔!A:B,2,FALSE)</f>
        <v/>
      </c>
      <c r="C23" s="262">
        <f>IF(COUNTIFS(IM!$F:$F,A23,IM!$AD:$AD,"O",IM!$X:$X,"&gt;="&amp;$R$1, IM!$X:$X,"&lt;"&amp;$R$2)&gt;0,"V","")</f>
        <v/>
      </c>
      <c r="D23" s="262">
        <f>IF(AND(C23&lt;&gt;"V", COUNTIFS(IM!$F:$F,A23, IM!$AD:$AD, "O", IM!$X:$X, "&gt;="&amp;$R$2, IM!$X:$X, "&lt;"&amp;$R$3)&gt;0), "V", "")</f>
        <v/>
      </c>
      <c r="E23" s="262">
        <f>IF(AND(C23&lt;&gt;"V",D23&lt;&gt;"V", COUNTIFS(IM!$F:$F, A23, IM!$AD:$AD, "O", IM!$X:$X, "&gt;="&amp;$R$3, IM!$X:$X, "&lt;"&amp;$R$5)&gt;0), "V", "")</f>
        <v/>
      </c>
      <c r="F23" s="190">
        <f>IF(COUNTBLANK(C23:E23)=3,"未保養","")</f>
        <v/>
      </c>
      <c r="G23" s="190">
        <f>IF(VLOOKUP(A23,門市主檔!A:O,15,FALSE)="完工已補裝", "完工已補裝",
IF(AND(VLOOKUP(A23,門市主檔!A:Z,26,FALSE)="STAR", VLOOKUP(A23,門市主檔!A:R,18,FALSE)=""),
    IF(OR(C23="V", D23="V", E23="V"), "已PM未更換", "未更換"),
    IF(VLOOKUP(A23,門市主檔!A:Z,26,FALSE)&lt;&gt;"STAR", "無專案", "已更換")
))</f>
        <v/>
      </c>
      <c r="H23" s="247">
        <f>VLOOKUP(A23,門市主檔!A:V,22,FALSE)</f>
        <v/>
      </c>
      <c r="I23" s="190">
        <f>VLOOKUP(A23,'0919門市清單主檔'!B:V,21,FALSE)</f>
        <v/>
      </c>
      <c r="J23" s="197" t="n">
        <v>45712.60416666666</v>
      </c>
      <c r="K23" s="186" t="n"/>
      <c r="L23" s="186" t="n"/>
      <c r="M23" s="186" t="n"/>
      <c r="N23" s="186" t="n"/>
      <c r="O23" s="186" t="n"/>
      <c r="P23" s="186" t="inlineStr">
        <is>
          <t>THILF0</t>
        </is>
      </c>
      <c r="Q23" s="186" t="n"/>
    </row>
    <row r="24" ht="21.6" customHeight="1" s="127">
      <c r="A24" s="190" t="n">
        <v>3999</v>
      </c>
      <c r="B24" s="190">
        <f>VLOOKUP(A24,門市主檔!A:B,2,FALSE)</f>
        <v/>
      </c>
      <c r="C24" s="262">
        <f>IF(COUNTIFS(IM!$F:$F,A24,IM!$AD:$AD,"O",IM!$X:$X,"&gt;="&amp;$R$1, IM!$X:$X,"&lt;"&amp;$R$2)&gt;0,"V","")</f>
        <v/>
      </c>
      <c r="D24" s="262">
        <f>IF(AND(C24&lt;&gt;"V", COUNTIFS(IM!$F:$F,A24, IM!$AD:$AD, "O", IM!$X:$X, "&gt;="&amp;$R$2, IM!$X:$X, "&lt;"&amp;$R$3)&gt;0), "V", "")</f>
        <v/>
      </c>
      <c r="E24" s="262">
        <f>IF(AND(C24&lt;&gt;"V",D24&lt;&gt;"V", COUNTIFS(IM!$F:$F, A24, IM!$AD:$AD, "O", IM!$X:$X, "&gt;="&amp;$R$3, IM!$X:$X, "&lt;"&amp;$R$5)&gt;0), "V", "")</f>
        <v/>
      </c>
      <c r="F24" s="190">
        <f>IF(COUNTBLANK(C24:E24)=3,"未保養","")</f>
        <v/>
      </c>
      <c r="G24" s="190">
        <f>IF(VLOOKUP(A24,門市主檔!A:O,15,FALSE)="完工已補裝", "完工已補裝",
IF(AND(VLOOKUP(A24,門市主檔!A:Z,26,FALSE)="STAR", VLOOKUP(A24,門市主檔!A:R,18,FALSE)=""),
    IF(OR(C24="V", D24="V", E24="V"), "已PM未更換", "未更換"),
    IF(VLOOKUP(A24,門市主檔!A:Z,26,FALSE)&lt;&gt;"STAR", "無專案", "已更換")
))</f>
        <v/>
      </c>
      <c r="H24" s="247">
        <f>VLOOKUP(A24,門市主檔!A:V,22,FALSE)</f>
        <v/>
      </c>
      <c r="I24" s="190">
        <f>VLOOKUP(A24,'0919門市清單主檔'!B:V,21,FALSE)</f>
        <v/>
      </c>
      <c r="J24" s="197" t="n">
        <v>45712.61805555555</v>
      </c>
      <c r="K24" s="186" t="n"/>
      <c r="L24" s="186" t="n"/>
      <c r="M24" s="186" t="n"/>
      <c r="N24" s="186" t="n"/>
      <c r="O24" s="186" t="n"/>
      <c r="P24" s="186" t="inlineStr">
        <is>
          <t>THILF0</t>
        </is>
      </c>
      <c r="Q24" s="186" t="n"/>
    </row>
    <row r="25" ht="21.6" customHeight="1" s="127">
      <c r="A25" s="190" t="n">
        <v>4144</v>
      </c>
      <c r="B25" s="190">
        <f>VLOOKUP(A25,門市主檔!A:B,2,FALSE)</f>
        <v/>
      </c>
      <c r="C25" s="262">
        <f>IF(COUNTIFS(IM!$F:$F,A25,IM!$AD:$AD,"O",IM!$X:$X,"&gt;="&amp;$R$1, IM!$X:$X,"&lt;"&amp;$R$2)&gt;0,"V","")</f>
        <v/>
      </c>
      <c r="D25" s="262">
        <f>IF(AND(C25&lt;&gt;"V", COUNTIFS(IM!$F:$F,A25, IM!$AD:$AD, "O", IM!$X:$X, "&gt;="&amp;$R$2, IM!$X:$X, "&lt;"&amp;$R$3)&gt;0), "V", "")</f>
        <v/>
      </c>
      <c r="E25" s="262">
        <f>IF(AND(C25&lt;&gt;"V",D25&lt;&gt;"V", COUNTIFS(IM!$F:$F, A25, IM!$AD:$AD, "O", IM!$X:$X, "&gt;="&amp;$R$3, IM!$X:$X, "&lt;"&amp;$R$5)&gt;0), "V", "")</f>
        <v/>
      </c>
      <c r="F25" s="190">
        <f>IF(COUNTBLANK(C25:E25)=3,"未保養","")</f>
        <v/>
      </c>
      <c r="G25" s="190">
        <f>IF(VLOOKUP(A25,門市主檔!A:O,15,FALSE)="完工已補裝", "完工已補裝",
IF(AND(VLOOKUP(A25,門市主檔!A:Z,26,FALSE)="STAR", VLOOKUP(A25,門市主檔!A:R,18,FALSE)=""),
    IF(OR(C25="V", D25="V", E25="V"), "已PM未更換", "未更換"),
    IF(VLOOKUP(A25,門市主檔!A:Z,26,FALSE)&lt;&gt;"STAR", "無專案", "已更換")
))</f>
        <v/>
      </c>
      <c r="H25" s="247">
        <f>VLOOKUP(A25,門市主檔!A:V,22,FALSE)</f>
        <v/>
      </c>
      <c r="I25" s="190">
        <f>VLOOKUP(A25,'0919門市清單主檔'!B:V,21,FALSE)</f>
        <v/>
      </c>
      <c r="J25" s="197" t="n">
        <v>45691.5625</v>
      </c>
      <c r="K25" s="186" t="n"/>
      <c r="L25" s="186" t="n"/>
      <c r="M25" s="186" t="n"/>
      <c r="N25" s="186" t="n"/>
      <c r="O25" s="186" t="n"/>
      <c r="P25" s="186" t="inlineStr">
        <is>
          <t>THILF0</t>
        </is>
      </c>
      <c r="Q25" s="186" t="n"/>
    </row>
    <row r="26" ht="21.6" customHeight="1" s="127">
      <c r="A26" s="190" t="n">
        <v>3785</v>
      </c>
      <c r="B26" s="190">
        <f>VLOOKUP(A26,門市主檔!A:B,2,FALSE)</f>
        <v/>
      </c>
      <c r="C26" s="262">
        <f>IF(COUNTIFS(IM!$F:$F,A26,IM!$AD:$AD,"O",IM!$X:$X,"&gt;="&amp;$R$1, IM!$X:$X,"&lt;"&amp;$R$2)&gt;0,"V","")</f>
        <v/>
      </c>
      <c r="D26" s="262">
        <f>IF(AND(C26&lt;&gt;"V", COUNTIFS(IM!$F:$F,A26, IM!$AD:$AD, "O", IM!$X:$X, "&gt;="&amp;$R$2, IM!$X:$X, "&lt;"&amp;$R$3)&gt;0), "V", "")</f>
        <v/>
      </c>
      <c r="E26" s="262">
        <f>IF(AND(C26&lt;&gt;"V",D26&lt;&gt;"V", COUNTIFS(IM!$F:$F, A26, IM!$AD:$AD, "O", IM!$X:$X, "&gt;="&amp;$R$3, IM!$X:$X, "&lt;"&amp;$R$5)&gt;0), "V", "")</f>
        <v/>
      </c>
      <c r="F26" s="190">
        <f>IF(COUNTBLANK(C26:E26)=3,"未保養","")</f>
        <v/>
      </c>
      <c r="G26" s="190">
        <f>IF(VLOOKUP(A26,門市主檔!A:O,15,FALSE)="完工已補裝", "完工已補裝",
IF(AND(VLOOKUP(A26,門市主檔!A:Z,26,FALSE)="STAR", VLOOKUP(A26,門市主檔!A:R,18,FALSE)=""),
    IF(OR(C26="V", D26="V", E26="V"), "已PM未更換", "未更換"),
    IF(VLOOKUP(A26,門市主檔!A:Z,26,FALSE)&lt;&gt;"STAR", "無專案", "已更換")
))</f>
        <v/>
      </c>
      <c r="H26" s="247">
        <f>VLOOKUP(A26,門市主檔!A:V,22,FALSE)</f>
        <v/>
      </c>
      <c r="I26" s="190">
        <f>VLOOKUP(A26,'0919門市清單主檔'!B:V,21,FALSE)</f>
        <v/>
      </c>
      <c r="J26" s="197" t="n">
        <v>45695.65277777778</v>
      </c>
      <c r="K26" s="186" t="n"/>
      <c r="L26" s="186" t="n"/>
      <c r="M26" s="186" t="n"/>
      <c r="N26" s="186" t="n"/>
      <c r="O26" s="186" t="n"/>
      <c r="P26" s="186" t="inlineStr">
        <is>
          <t>THILF0</t>
        </is>
      </c>
      <c r="Q26" s="186" t="n"/>
    </row>
    <row r="27" ht="21.6" customHeight="1" s="127">
      <c r="A27" s="190" t="n">
        <v>4228</v>
      </c>
      <c r="B27" s="190">
        <f>VLOOKUP(A27,門市主檔!A:B,2,FALSE)</f>
        <v/>
      </c>
      <c r="C27" s="262">
        <f>IF(COUNTIFS(IM!$F:$F,A27,IM!$AD:$AD,"O",IM!$X:$X,"&gt;="&amp;$R$1, IM!$X:$X,"&lt;"&amp;$R$2)&gt;0,"V","")</f>
        <v/>
      </c>
      <c r="D27" s="262">
        <f>IF(AND(C27&lt;&gt;"V", COUNTIFS(IM!$F:$F,A27, IM!$AD:$AD, "O", IM!$X:$X, "&gt;="&amp;$R$2, IM!$X:$X, "&lt;"&amp;$R$3)&gt;0), "V", "")</f>
        <v/>
      </c>
      <c r="E27" s="262">
        <f>IF(AND(C27&lt;&gt;"V",D27&lt;&gt;"V", COUNTIFS(IM!$F:$F, A27, IM!$AD:$AD, "O", IM!$X:$X, "&gt;="&amp;$R$3, IM!$X:$X, "&lt;"&amp;$R$5)&gt;0), "V", "")</f>
        <v/>
      </c>
      <c r="F27" s="190">
        <f>IF(COUNTBLANK(C27:E27)=3,"未保養","")</f>
        <v/>
      </c>
      <c r="G27" s="190">
        <f>IF(VLOOKUP(A27,門市主檔!A:O,15,FALSE)="完工已補裝", "完工已補裝",
IF(AND(VLOOKUP(A27,門市主檔!A:Z,26,FALSE)="STAR", VLOOKUP(A27,門市主檔!A:R,18,FALSE)=""),
    IF(OR(C27="V", D27="V", E27="V"), "已PM未更換", "未更換"),
    IF(VLOOKUP(A27,門市主檔!A:Z,26,FALSE)&lt;&gt;"STAR", "無專案", "已更換")
))</f>
        <v/>
      </c>
      <c r="H27" s="247">
        <f>VLOOKUP(A27,門市主檔!A:V,22,FALSE)</f>
        <v/>
      </c>
      <c r="I27" s="190">
        <f>VLOOKUP(A27,'0919門市清單主檔'!B:V,21,FALSE)</f>
        <v/>
      </c>
      <c r="J27" s="197" t="n">
        <v>45741.64583333334</v>
      </c>
      <c r="K27" s="186" t="n"/>
      <c r="L27" s="186" t="n"/>
      <c r="M27" s="186" t="n"/>
      <c r="N27" s="186" t="n"/>
      <c r="O27" s="186" t="n"/>
      <c r="P27" s="186" t="inlineStr">
        <is>
          <t>THILF0</t>
        </is>
      </c>
      <c r="Q27" s="186" t="n"/>
    </row>
    <row r="28" ht="21.6" customHeight="1" s="127">
      <c r="A28" s="190" t="n">
        <v>4341</v>
      </c>
      <c r="B28" s="190">
        <f>VLOOKUP(A28,門市主檔!A:B,2,FALSE)</f>
        <v/>
      </c>
      <c r="C28" s="262">
        <f>IF(COUNTIFS(IM!$F:$F,A28,IM!$AD:$AD,"O",IM!$X:$X,"&gt;="&amp;$R$1, IM!$X:$X,"&lt;"&amp;$R$2)&gt;0,"V","")</f>
        <v/>
      </c>
      <c r="D28" s="262">
        <f>IF(AND(C28&lt;&gt;"V", COUNTIFS(IM!$F:$F,A28, IM!$AD:$AD, "O", IM!$X:$X, "&gt;="&amp;$R$2, IM!$X:$X, "&lt;"&amp;$R$3)&gt;0), "V", "")</f>
        <v/>
      </c>
      <c r="E28" s="262">
        <f>IF(AND(C28&lt;&gt;"V",D28&lt;&gt;"V", COUNTIFS(IM!$F:$F, A28, IM!$AD:$AD, "O", IM!$X:$X, "&gt;="&amp;$R$3, IM!$X:$X, "&lt;"&amp;$R$5)&gt;0), "V", "")</f>
        <v/>
      </c>
      <c r="F28" s="190">
        <f>IF(COUNTBLANK(C28:E28)=3,"未保養","")</f>
        <v/>
      </c>
      <c r="G28" s="190">
        <f>IF(VLOOKUP(A28,門市主檔!A:O,15,FALSE)="完工已補裝", "完工已補裝",
IF(AND(VLOOKUP(A28,門市主檔!A:Z,26,FALSE)="STAR", VLOOKUP(A28,門市主檔!A:R,18,FALSE)=""),
    IF(OR(C28="V", D28="V", E28="V"), "已PM未更換", "未更換"),
    IF(VLOOKUP(A28,門市主檔!A:Z,26,FALSE)&lt;&gt;"STAR", "無專案", "已更換")
))</f>
        <v/>
      </c>
      <c r="H28" s="247">
        <f>VLOOKUP(A28,門市主檔!A:V,22,FALSE)</f>
        <v/>
      </c>
      <c r="I28" s="190">
        <f>VLOOKUP(A28,'0919門市清單主檔'!B:V,21,FALSE)</f>
        <v/>
      </c>
      <c r="J28" s="197" t="n">
        <v>45736.67361111111</v>
      </c>
      <c r="K28" s="186" t="n"/>
      <c r="L28" s="186" t="n"/>
      <c r="M28" s="186" t="n"/>
      <c r="N28" s="186" t="n"/>
      <c r="O28" s="186" t="n"/>
      <c r="P28" s="186" t="inlineStr">
        <is>
          <t>THILF0</t>
        </is>
      </c>
      <c r="Q28" s="186" t="n"/>
    </row>
    <row r="29" ht="21.6" customHeight="1" s="127">
      <c r="A29" s="190" t="n">
        <v>4483</v>
      </c>
      <c r="B29" s="190">
        <f>VLOOKUP(A29,門市主檔!A:B,2,FALSE)</f>
        <v/>
      </c>
      <c r="C29" s="262">
        <f>IF(COUNTIFS(IM!$F:$F,A29,IM!$AD:$AD,"O",IM!$X:$X,"&gt;="&amp;$R$1, IM!$X:$X,"&lt;"&amp;$R$2)&gt;0,"V","")</f>
        <v/>
      </c>
      <c r="D29" s="262">
        <f>IF(AND(C29&lt;&gt;"V", COUNTIFS(IM!$F:$F,A29, IM!$AD:$AD, "O", IM!$X:$X, "&gt;="&amp;$R$2, IM!$X:$X, "&lt;"&amp;$R$3)&gt;0), "V", "")</f>
        <v/>
      </c>
      <c r="E29" s="262">
        <f>IF(AND(C29&lt;&gt;"V",D29&lt;&gt;"V", COUNTIFS(IM!$F:$F, A29, IM!$AD:$AD, "O", IM!$X:$X, "&gt;="&amp;$R$3, IM!$X:$X, "&lt;"&amp;$R$5)&gt;0), "V", "")</f>
        <v/>
      </c>
      <c r="F29" s="190">
        <f>IF(COUNTBLANK(C29:E29)=3,"未保養","")</f>
        <v/>
      </c>
      <c r="G29" s="190">
        <f>IF(VLOOKUP(A29,門市主檔!A:O,15,FALSE)="完工已補裝", "完工已補裝",
IF(AND(VLOOKUP(A29,門市主檔!A:Z,26,FALSE)="STAR", VLOOKUP(A29,門市主檔!A:R,18,FALSE)=""),
    IF(OR(C29="V", D29="V", E29="V"), "已PM未更換", "未更換"),
    IF(VLOOKUP(A29,門市主檔!A:Z,26,FALSE)&lt;&gt;"STAR", "無專案", "已更換")
))</f>
        <v/>
      </c>
      <c r="H29" s="247">
        <f>VLOOKUP(A29,門市主檔!A:V,22,FALSE)</f>
        <v/>
      </c>
      <c r="I29" s="190">
        <f>VLOOKUP(A29,'0919門市清單主檔'!B:V,21,FALSE)</f>
        <v/>
      </c>
      <c r="J29" s="197" t="n">
        <v>45728.5</v>
      </c>
      <c r="K29" s="186" t="n"/>
      <c r="L29" s="186" t="n"/>
      <c r="M29" s="186" t="n"/>
      <c r="N29" s="186" t="n"/>
      <c r="O29" s="186" t="n"/>
      <c r="P29" s="186" t="inlineStr">
        <is>
          <t>THILF0</t>
        </is>
      </c>
      <c r="Q29" s="186" t="n"/>
    </row>
    <row r="30" ht="21.6" customHeight="1" s="127">
      <c r="A30" s="190" t="n">
        <v>4514</v>
      </c>
      <c r="B30" s="190">
        <f>VLOOKUP(A30,門市主檔!A:B,2,FALSE)</f>
        <v/>
      </c>
      <c r="C30" s="262">
        <f>IF(COUNTIFS(IM!$F:$F,A30,IM!$AD:$AD,"O",IM!$X:$X,"&gt;="&amp;$R$1, IM!$X:$X,"&lt;"&amp;$R$2)&gt;0,"V","")</f>
        <v/>
      </c>
      <c r="D30" s="262">
        <f>IF(AND(C30&lt;&gt;"V", COUNTIFS(IM!$F:$F,A30, IM!$AD:$AD, "O", IM!$X:$X, "&gt;="&amp;$R$2, IM!$X:$X, "&lt;"&amp;$R$3)&gt;0), "V", "")</f>
        <v/>
      </c>
      <c r="E30" s="262">
        <f>IF(AND(C30&lt;&gt;"V",D30&lt;&gt;"V", COUNTIFS(IM!$F:$F, A30, IM!$AD:$AD, "O", IM!$X:$X, "&gt;="&amp;$R$3, IM!$X:$X, "&lt;"&amp;$R$5)&gt;0), "V", "")</f>
        <v/>
      </c>
      <c r="F30" s="190">
        <f>IF(COUNTBLANK(C30:E30)=3,"未保養","")</f>
        <v/>
      </c>
      <c r="G30" s="190">
        <f>IF(VLOOKUP(A30,門市主檔!A:O,15,FALSE)="完工已補裝", "完工已補裝",
IF(AND(VLOOKUP(A30,門市主檔!A:Z,26,FALSE)="STAR", VLOOKUP(A30,門市主檔!A:R,18,FALSE)=""),
    IF(OR(C30="V", D30="V", E30="V"), "已PM未更換", "未更換"),
    IF(VLOOKUP(A30,門市主檔!A:Z,26,FALSE)&lt;&gt;"STAR", "無專案", "已更換")
))</f>
        <v/>
      </c>
      <c r="H30" s="247">
        <f>VLOOKUP(A30,門市主檔!A:V,22,FALSE)</f>
        <v/>
      </c>
      <c r="I30" s="190">
        <f>VLOOKUP(A30,'0919門市清單主檔'!B:V,21,FALSE)</f>
        <v/>
      </c>
      <c r="J30" s="197" t="n">
        <v>45693.54861111111</v>
      </c>
      <c r="K30" s="186" t="n"/>
      <c r="L30" s="186" t="n"/>
      <c r="M30" s="186" t="n"/>
      <c r="N30" s="186" t="n"/>
      <c r="O30" s="186" t="n"/>
      <c r="P30" s="186" t="inlineStr">
        <is>
          <t>THILF0</t>
        </is>
      </c>
      <c r="Q30" s="186" t="n"/>
    </row>
    <row r="31" ht="21.6" customHeight="1" s="127">
      <c r="A31" s="190" t="n">
        <v>3137</v>
      </c>
      <c r="B31" s="190">
        <f>VLOOKUP(A31,門市主檔!A:B,2,FALSE)</f>
        <v/>
      </c>
      <c r="C31" s="262">
        <f>IF(COUNTIFS(IM!$F:$F,A31,IM!$AD:$AD,"O",IM!$X:$X,"&gt;="&amp;$R$1, IM!$X:$X,"&lt;"&amp;$R$2)&gt;0,"V","")</f>
        <v/>
      </c>
      <c r="D31" s="262">
        <f>IF(AND(C31&lt;&gt;"V", COUNTIFS(IM!$F:$F,A31, IM!$AD:$AD, "O", IM!$X:$X, "&gt;="&amp;$R$2, IM!$X:$X, "&lt;"&amp;$R$3)&gt;0), "V", "")</f>
        <v/>
      </c>
      <c r="E31" s="262">
        <f>IF(AND(C31&lt;&gt;"V",D31&lt;&gt;"V", COUNTIFS(IM!$F:$F, A31, IM!$AD:$AD, "O", IM!$X:$X, "&gt;="&amp;$R$3, IM!$X:$X, "&lt;"&amp;$R$5)&gt;0), "V", "")</f>
        <v/>
      </c>
      <c r="F31" s="190">
        <f>IF(COUNTBLANK(C31:E31)=3,"未保養","")</f>
        <v/>
      </c>
      <c r="G31" s="190">
        <f>IF(VLOOKUP(A31,門市主檔!A:O,15,FALSE)="完工已補裝", "完工已補裝",
IF(AND(VLOOKUP(A31,門市主檔!A:Z,26,FALSE)="STAR", VLOOKUP(A31,門市主檔!A:R,18,FALSE)=""),
    IF(OR(C31="V", D31="V", E31="V"), "已PM未更換", "未更換"),
    IF(VLOOKUP(A31,門市主檔!A:Z,26,FALSE)&lt;&gt;"STAR", "無專案", "已更換")
))</f>
        <v/>
      </c>
      <c r="H31" s="247">
        <f>VLOOKUP(A31,門市主檔!A:V,22,FALSE)</f>
        <v/>
      </c>
      <c r="I31" s="190">
        <f>VLOOKUP(A31,'0919門市清單主檔'!B:V,21,FALSE)</f>
        <v/>
      </c>
      <c r="J31" s="197" t="n">
        <v>45728.58333333334</v>
      </c>
      <c r="K31" s="186" t="n"/>
      <c r="L31" s="186" t="n"/>
      <c r="M31" s="186" t="n"/>
      <c r="N31" s="186" t="n"/>
      <c r="O31" s="186" t="n"/>
      <c r="P31" s="186" t="inlineStr">
        <is>
          <t>THILF0</t>
        </is>
      </c>
      <c r="Q31" s="186" t="n"/>
    </row>
    <row r="32" ht="21.6" customHeight="1" s="127">
      <c r="A32" s="190" t="n">
        <v>3380</v>
      </c>
      <c r="B32" s="190">
        <f>VLOOKUP(A32,門市主檔!A:B,2,FALSE)</f>
        <v/>
      </c>
      <c r="C32" s="262">
        <f>IF(COUNTIFS(IM!$F:$F,A32,IM!$AD:$AD,"O",IM!$X:$X,"&gt;="&amp;$R$1, IM!$X:$X,"&lt;"&amp;$R$2)&gt;0,"V","")</f>
        <v/>
      </c>
      <c r="D32" s="262">
        <f>IF(AND(C32&lt;&gt;"V", COUNTIFS(IM!$F:$F,A32, IM!$AD:$AD, "O", IM!$X:$X, "&gt;="&amp;$R$2, IM!$X:$X, "&lt;"&amp;$R$3)&gt;0), "V", "")</f>
        <v/>
      </c>
      <c r="E32" s="262">
        <f>IF(AND(C32&lt;&gt;"V",D32&lt;&gt;"V", COUNTIFS(IM!$F:$F, A32, IM!$AD:$AD, "O", IM!$X:$X, "&gt;="&amp;$R$3, IM!$X:$X, "&lt;"&amp;$R$5)&gt;0), "V", "")</f>
        <v/>
      </c>
      <c r="F32" s="190">
        <f>IF(COUNTBLANK(C32:E32)=3,"未保養","")</f>
        <v/>
      </c>
      <c r="G32" s="190">
        <f>IF(VLOOKUP(A32,門市主檔!A:O,15,FALSE)="完工已補裝", "完工已補裝",
IF(AND(VLOOKUP(A32,門市主檔!A:Z,26,FALSE)="STAR", VLOOKUP(A32,門市主檔!A:R,18,FALSE)=""),
    IF(OR(C32="V", D32="V", E32="V"), "已PM未更換", "未更換"),
    IF(VLOOKUP(A32,門市主檔!A:Z,26,FALSE)&lt;&gt;"STAR", "無專案", "已更換")
))</f>
        <v/>
      </c>
      <c r="H32" s="247">
        <f>VLOOKUP(A32,門市主檔!A:V,22,FALSE)</f>
        <v/>
      </c>
      <c r="I32" s="190">
        <f>VLOOKUP(A32,'0919門市清單主檔'!B:V,21,FALSE)</f>
        <v/>
      </c>
      <c r="J32" s="197" t="n">
        <v>45663.67361111111</v>
      </c>
      <c r="K32" s="186" t="n"/>
      <c r="L32" s="186" t="n"/>
      <c r="M32" s="186" t="n"/>
      <c r="N32" s="186" t="n"/>
      <c r="O32" s="186" t="n"/>
      <c r="P32" s="186" t="inlineStr">
        <is>
          <t>THILF0</t>
        </is>
      </c>
      <c r="Q32" s="186" t="n"/>
    </row>
    <row r="33" ht="21.6" customHeight="1" s="127">
      <c r="A33" s="190" t="n">
        <v>5057</v>
      </c>
      <c r="B33" s="190">
        <f>VLOOKUP(A33,門市主檔!A:B,2,FALSE)</f>
        <v/>
      </c>
      <c r="C33" s="262">
        <f>IF(COUNTIFS(IM!$F:$F,A33,IM!$AD:$AD,"O",IM!$X:$X,"&gt;="&amp;$R$1, IM!$X:$X,"&lt;"&amp;$R$2)&gt;0,"V","")</f>
        <v/>
      </c>
      <c r="D33" s="262">
        <f>IF(AND(C33&lt;&gt;"V", COUNTIFS(IM!$F:$F,A33, IM!$AD:$AD, "O", IM!$X:$X, "&gt;="&amp;$R$2, IM!$X:$X, "&lt;"&amp;$R$3)&gt;0), "V", "")</f>
        <v/>
      </c>
      <c r="E33" s="262">
        <f>IF(AND(C33&lt;&gt;"V",D33&lt;&gt;"V", COUNTIFS(IM!$F:$F, A33, IM!$AD:$AD, "O", IM!$X:$X, "&gt;="&amp;$R$3, IM!$X:$X, "&lt;"&amp;$R$5)&gt;0), "V", "")</f>
        <v/>
      </c>
      <c r="F33" s="190">
        <f>IF(COUNTBLANK(C33:E33)=3,"未保養","")</f>
        <v/>
      </c>
      <c r="G33" s="190">
        <f>IF(VLOOKUP(A33,門市主檔!A:O,15,FALSE)="完工已補裝", "完工已補裝",
IF(AND(VLOOKUP(A33,門市主檔!A:Z,26,FALSE)="STAR", VLOOKUP(A33,門市主檔!A:R,18,FALSE)=""),
    IF(OR(C33="V", D33="V", E33="V"), "已PM未更換", "未更換"),
    IF(VLOOKUP(A33,門市主檔!A:Z,26,FALSE)&lt;&gt;"STAR", "無專案", "已更換")
))</f>
        <v/>
      </c>
      <c r="H33" s="247">
        <f>VLOOKUP(A33,門市主檔!A:V,22,FALSE)</f>
        <v/>
      </c>
      <c r="I33" s="190">
        <f>VLOOKUP(A33,'0919門市清單主檔'!B:V,21,FALSE)</f>
        <v/>
      </c>
      <c r="J33" s="197" t="n">
        <v>45730.66666666666</v>
      </c>
      <c r="K33" s="186" t="n"/>
      <c r="L33" s="186" t="n"/>
      <c r="M33" s="186" t="n"/>
      <c r="N33" s="186" t="n"/>
      <c r="O33" s="186" t="n"/>
      <c r="P33" s="186" t="inlineStr">
        <is>
          <t>THILF0</t>
        </is>
      </c>
      <c r="Q33" s="186" t="n"/>
    </row>
    <row r="34" ht="21.6" customHeight="1" s="127">
      <c r="A34" s="190" t="n">
        <v>2390</v>
      </c>
      <c r="B34" s="190">
        <f>VLOOKUP(A34,門市主檔!A:B,2,FALSE)</f>
        <v/>
      </c>
      <c r="C34" s="262">
        <f>IF(COUNTIFS(IM!$F:$F,A34,IM!$AD:$AD,"O",IM!$X:$X,"&gt;="&amp;$R$1, IM!$X:$X,"&lt;"&amp;$R$2)&gt;0,"V","")</f>
        <v/>
      </c>
      <c r="D34" s="262">
        <f>IF(AND(C34&lt;&gt;"V", COUNTIFS(IM!$F:$F,A34, IM!$AD:$AD, "O", IM!$X:$X, "&gt;="&amp;$R$2, IM!$X:$X, "&lt;"&amp;$R$3)&gt;0), "V", "")</f>
        <v/>
      </c>
      <c r="E34" s="262">
        <f>IF(AND(C34&lt;&gt;"V",D34&lt;&gt;"V", COUNTIFS(IM!$F:$F, A34, IM!$AD:$AD, "O", IM!$X:$X, "&gt;="&amp;$R$3, IM!$X:$X, "&lt;"&amp;$R$5)&gt;0), "V", "")</f>
        <v/>
      </c>
      <c r="F34" s="190">
        <f>IF(COUNTBLANK(C34:E34)=3,"未保養","")</f>
        <v/>
      </c>
      <c r="G34" s="190">
        <f>IF(VLOOKUP(A34,門市主檔!A:O,15,FALSE)="完工已補裝", "完工已補裝",
IF(AND(VLOOKUP(A34,門市主檔!A:Z,26,FALSE)="STAR", VLOOKUP(A34,門市主檔!A:R,18,FALSE)=""),
    IF(OR(C34="V", D34="V", E34="V"), "已PM未更換", "未更換"),
    IF(VLOOKUP(A34,門市主檔!A:Z,26,FALSE)&lt;&gt;"STAR", "無專案", "已更換")
))</f>
        <v/>
      </c>
      <c r="H34" s="247">
        <f>VLOOKUP(A34,門市主檔!A:V,22,FALSE)</f>
        <v/>
      </c>
      <c r="I34" s="190">
        <f>VLOOKUP(A34,'0919門市清單主檔'!B:V,21,FALSE)</f>
        <v/>
      </c>
      <c r="J34" s="197" t="n">
        <v>45670.44444444445</v>
      </c>
      <c r="K34" s="191" t="n"/>
      <c r="L34" s="191" t="n"/>
      <c r="M34" s="191" t="n"/>
      <c r="N34" s="191" t="n"/>
      <c r="O34" s="191" t="n"/>
      <c r="P34" s="186" t="inlineStr">
        <is>
          <t>THILF0</t>
        </is>
      </c>
      <c r="Q34" s="186" t="n"/>
    </row>
    <row r="35" ht="21.6" customHeight="1" s="127">
      <c r="A35" s="190" t="n">
        <v>2691</v>
      </c>
      <c r="B35" s="190">
        <f>VLOOKUP(A35,門市主檔!A:B,2,FALSE)</f>
        <v/>
      </c>
      <c r="C35" s="262">
        <f>IF(COUNTIFS(IM!$F:$F,A35,IM!$AD:$AD,"O",IM!$X:$X,"&gt;="&amp;$R$1, IM!$X:$X,"&lt;"&amp;$R$2)&gt;0,"V","")</f>
        <v/>
      </c>
      <c r="D35" s="262">
        <f>IF(AND(C35&lt;&gt;"V", COUNTIFS(IM!$F:$F,A35, IM!$AD:$AD, "O", IM!$X:$X, "&gt;="&amp;$R$2, IM!$X:$X, "&lt;"&amp;$R$3)&gt;0), "V", "")</f>
        <v/>
      </c>
      <c r="E35" s="262">
        <f>IF(AND(C35&lt;&gt;"V",D35&lt;&gt;"V", COUNTIFS(IM!$F:$F, A35, IM!$AD:$AD, "O", IM!$X:$X, "&gt;="&amp;$R$3, IM!$X:$X, "&lt;"&amp;$R$5)&gt;0), "V", "")</f>
        <v/>
      </c>
      <c r="F35" s="190">
        <f>IF(COUNTBLANK(C35:E35)=3,"未保養","")</f>
        <v/>
      </c>
      <c r="G35" s="190">
        <f>IF(VLOOKUP(A35,門市主檔!A:O,15,FALSE)="完工已補裝", "完工已補裝",
IF(AND(VLOOKUP(A35,門市主檔!A:Z,26,FALSE)="STAR", VLOOKUP(A35,門市主檔!A:R,18,FALSE)=""),
    IF(OR(C35="V", D35="V", E35="V"), "已PM未更換", "未更換"),
    IF(VLOOKUP(A35,門市主檔!A:Z,26,FALSE)&lt;&gt;"STAR", "無專案", "已更換")
))</f>
        <v/>
      </c>
      <c r="H35" s="247">
        <f>VLOOKUP(A35,門市主檔!A:V,22,FALSE)</f>
        <v/>
      </c>
      <c r="I35" s="190">
        <f>VLOOKUP(A35,'0919門市清單主檔'!B:V,21,FALSE)</f>
        <v/>
      </c>
      <c r="J35" s="197" t="n">
        <v>45670.43055555555</v>
      </c>
      <c r="K35" s="191" t="n"/>
      <c r="L35" s="191" t="n"/>
      <c r="M35" s="191" t="n"/>
      <c r="N35" s="191" t="n"/>
      <c r="O35" s="191" t="n"/>
      <c r="P35" s="186" t="inlineStr">
        <is>
          <t>THILF0</t>
        </is>
      </c>
      <c r="Q35" s="186" t="n"/>
    </row>
    <row r="36" ht="21.6" customHeight="1" s="127">
      <c r="A36" s="190" t="n">
        <v>5291</v>
      </c>
      <c r="B36" s="190">
        <f>VLOOKUP(A36,門市主檔!A:B,2,FALSE)</f>
        <v/>
      </c>
      <c r="C36" s="262">
        <f>IF(COUNTIFS(IM!$F:$F,A36,IM!$AD:$AD,"O",IM!$X:$X,"&gt;="&amp;$R$1, IM!$X:$X,"&lt;"&amp;$R$2)&gt;0,"V","")</f>
        <v/>
      </c>
      <c r="D36" s="262">
        <f>IF(AND(C36&lt;&gt;"V", COUNTIFS(IM!$F:$F,A36, IM!$AD:$AD, "O", IM!$X:$X, "&gt;="&amp;$R$2, IM!$X:$X, "&lt;"&amp;$R$3)&gt;0), "V", "")</f>
        <v/>
      </c>
      <c r="E36" s="262">
        <f>IF(AND(C36&lt;&gt;"V",D36&lt;&gt;"V", COUNTIFS(IM!$F:$F, A36, IM!$AD:$AD, "O", IM!$X:$X, "&gt;="&amp;$R$3, IM!$X:$X, "&lt;"&amp;$R$5)&gt;0), "V", "")</f>
        <v/>
      </c>
      <c r="F36" s="190">
        <f>IF(COUNTBLANK(C36:E36)=3,"未保養","")</f>
        <v/>
      </c>
      <c r="G36" s="190">
        <f>IF(VLOOKUP(A36,門市主檔!A:O,15,FALSE)="完工已補裝", "完工已補裝",
IF(AND(VLOOKUP(A36,門市主檔!A:Z,26,FALSE)="STAR", VLOOKUP(A36,門市主檔!A:R,18,FALSE)=""),
    IF(OR(C36="V", D36="V", E36="V"), "已PM未更換", "未更換"),
    IF(VLOOKUP(A36,門市主檔!A:Z,26,FALSE)&lt;&gt;"STAR", "無專案", "已更換")
))</f>
        <v/>
      </c>
      <c r="H36" s="247">
        <f>VLOOKUP(A36,門市主檔!A:V,22,FALSE)</f>
        <v/>
      </c>
      <c r="I36" s="190">
        <f>VLOOKUP(A36,'0919門市清單主檔'!B:V,21,FALSE)</f>
        <v/>
      </c>
      <c r="J36" s="198" t="inlineStr">
        <is>
          <t>新開</t>
        </is>
      </c>
      <c r="K36" s="186" t="n"/>
      <c r="L36" s="186" t="n"/>
      <c r="M36" s="186" t="n"/>
      <c r="N36" s="186" t="n"/>
      <c r="O36" s="186" t="n"/>
      <c r="P36" s="186" t="inlineStr">
        <is>
          <t>THILF0</t>
        </is>
      </c>
      <c r="Q36" s="186" t="n"/>
    </row>
    <row r="37" ht="21.6" customHeight="1" s="127">
      <c r="A37" s="190" t="n">
        <v>2743</v>
      </c>
      <c r="B37" s="190">
        <f>VLOOKUP(A37,門市主檔!A:B,2,FALSE)</f>
        <v/>
      </c>
      <c r="C37" s="262">
        <f>IF(COUNTIFS(IM!$F:$F,A37,IM!$AD:$AD,"O",IM!$X:$X,"&gt;="&amp;$R$1, IM!$X:$X,"&lt;"&amp;$R$2)&gt;0,"V","")</f>
        <v/>
      </c>
      <c r="D37" s="262">
        <f>IF(AND(C37&lt;&gt;"V", COUNTIFS(IM!$F:$F,A37, IM!$AD:$AD, "O", IM!$X:$X, "&gt;="&amp;$R$2, IM!$X:$X, "&lt;"&amp;$R$3)&gt;0), "V", "")</f>
        <v/>
      </c>
      <c r="E37" s="262">
        <f>IF(AND(C37&lt;&gt;"V",D37&lt;&gt;"V", COUNTIFS(IM!$F:$F, A37, IM!$AD:$AD, "O", IM!$X:$X, "&gt;="&amp;$R$3, IM!$X:$X, "&lt;"&amp;$R$5)&gt;0), "V", "")</f>
        <v/>
      </c>
      <c r="F37" s="190">
        <f>IF(COUNTBLANK(C37:E37)=3,"未保養","")</f>
        <v/>
      </c>
      <c r="G37" s="190">
        <f>IF(VLOOKUP(A37,門市主檔!A:O,15,FALSE)="完工已補裝", "完工已補裝",
IF(AND(VLOOKUP(A37,門市主檔!A:Z,26,FALSE)="STAR", VLOOKUP(A37,門市主檔!A:R,18,FALSE)=""),
    IF(OR(C37="V", D37="V", E37="V"), "已PM未更換", "未更換"),
    IF(VLOOKUP(A37,門市主檔!A:Z,26,FALSE)&lt;&gt;"STAR", "無專案", "已更換")
))</f>
        <v/>
      </c>
      <c r="H37" s="247">
        <f>VLOOKUP(A37,門市主檔!A:V,22,FALSE)</f>
        <v/>
      </c>
      <c r="I37" s="190">
        <f>VLOOKUP(A37,'0919門市清單主檔'!B:V,21,FALSE)</f>
        <v/>
      </c>
      <c r="J37" s="197" t="n">
        <v>45695.63541666666</v>
      </c>
      <c r="K37" s="186" t="n"/>
      <c r="L37" s="186" t="n"/>
      <c r="M37" s="186" t="n"/>
      <c r="N37" s="186" t="n"/>
      <c r="O37" s="186" t="n"/>
      <c r="P37" s="186" t="inlineStr">
        <is>
          <t>THILF0</t>
        </is>
      </c>
      <c r="Q37" s="186" t="n"/>
    </row>
    <row r="38" ht="21.6" customHeight="1" s="127">
      <c r="A38" s="190" t="n">
        <v>2109</v>
      </c>
      <c r="B38" s="190">
        <f>VLOOKUP(A38,門市主檔!A:B,2,FALSE)</f>
        <v/>
      </c>
      <c r="C38" s="262">
        <f>IF(COUNTIFS(IM!$F:$F,A38,IM!$AD:$AD,"O",IM!$X:$X,"&gt;="&amp;$R$1, IM!$X:$X,"&lt;"&amp;$R$2)&gt;0,"V","")</f>
        <v/>
      </c>
      <c r="D38" s="262">
        <f>IF(AND(C38&lt;&gt;"V", COUNTIFS(IM!$F:$F,A38, IM!$AD:$AD, "O", IM!$X:$X, "&gt;="&amp;$R$2, IM!$X:$X, "&lt;"&amp;$R$3)&gt;0), "V", "")</f>
        <v/>
      </c>
      <c r="E38" s="262">
        <f>IF(AND(C38&lt;&gt;"V",D38&lt;&gt;"V", COUNTIFS(IM!$F:$F, A38, IM!$AD:$AD, "O", IM!$X:$X, "&gt;="&amp;$R$3, IM!$X:$X, "&lt;"&amp;$R$5)&gt;0), "V", "")</f>
        <v/>
      </c>
      <c r="F38" s="190">
        <f>IF(COUNTBLANK(C38:E38)=3,"未保養","")</f>
        <v/>
      </c>
      <c r="G38" s="190">
        <f>IF(VLOOKUP(A38,門市主檔!A:O,15,FALSE)="完工已補裝", "完工已補裝",
IF(AND(VLOOKUP(A38,門市主檔!A:Z,26,FALSE)="STAR", VLOOKUP(A38,門市主檔!A:R,18,FALSE)=""),
    IF(OR(C38="V", D38="V", E38="V"), "已PM未更換", "未更換"),
    IF(VLOOKUP(A38,門市主檔!A:Z,26,FALSE)&lt;&gt;"STAR", "無專案", "已更換")
))</f>
        <v/>
      </c>
      <c r="H38" s="247">
        <f>VLOOKUP(A38,門市主檔!A:V,22,FALSE)</f>
        <v/>
      </c>
      <c r="I38" s="190">
        <f>VLOOKUP(A38,'0919門市清單主檔'!B:V,21,FALSE)</f>
        <v/>
      </c>
      <c r="J38" s="197" t="n">
        <v>45695.60416666666</v>
      </c>
      <c r="K38" s="186" t="n"/>
      <c r="L38" s="186" t="n"/>
      <c r="M38" s="186" t="n"/>
      <c r="N38" s="186" t="n"/>
      <c r="O38" s="186" t="n"/>
      <c r="P38" s="186" t="inlineStr">
        <is>
          <t>THILF0</t>
        </is>
      </c>
      <c r="Q38" s="186" t="n"/>
    </row>
    <row r="39" ht="21.6" customHeight="1" s="127">
      <c r="A39" s="190" t="n">
        <v>4208</v>
      </c>
      <c r="B39" s="190">
        <f>VLOOKUP(A39,門市主檔!A:B,2,FALSE)</f>
        <v/>
      </c>
      <c r="C39" s="262">
        <f>IF(COUNTIFS(IM!$F:$F,A39,IM!$AD:$AD,"O",IM!$X:$X,"&gt;="&amp;$R$1, IM!$X:$X,"&lt;"&amp;$R$2)&gt;0,"V","")</f>
        <v/>
      </c>
      <c r="D39" s="262">
        <f>IF(AND(C39&lt;&gt;"V", COUNTIFS(IM!$F:$F,A39, IM!$AD:$AD, "O", IM!$X:$X, "&gt;="&amp;$R$2, IM!$X:$X, "&lt;"&amp;$R$3)&gt;0), "V", "")</f>
        <v/>
      </c>
      <c r="E39" s="262">
        <f>IF(AND(C39&lt;&gt;"V",D39&lt;&gt;"V", COUNTIFS(IM!$F:$F, A39, IM!$AD:$AD, "O", IM!$X:$X, "&gt;="&amp;$R$3, IM!$X:$X, "&lt;"&amp;$R$5)&gt;0), "V", "")</f>
        <v/>
      </c>
      <c r="F39" s="190">
        <f>IF(COUNTBLANK(C39:E39)=3,"未保養","")</f>
        <v/>
      </c>
      <c r="G39" s="190">
        <f>IF(VLOOKUP(A39,門市主檔!A:O,15,FALSE)="完工已補裝", "完工已補裝",
IF(AND(VLOOKUP(A39,門市主檔!A:Z,26,FALSE)="STAR", VLOOKUP(A39,門市主檔!A:R,18,FALSE)=""),
    IF(OR(C39="V", D39="V", E39="V"), "已PM未更換", "未更換"),
    IF(VLOOKUP(A39,門市主檔!A:Z,26,FALSE)&lt;&gt;"STAR", "無專案", "已更換")
))</f>
        <v/>
      </c>
      <c r="H39" s="247">
        <f>VLOOKUP(A39,門市主檔!A:V,22,FALSE)</f>
        <v/>
      </c>
      <c r="I39" s="190">
        <f>VLOOKUP(A39,'0919門市清單主檔'!B:V,21,FALSE)</f>
        <v/>
      </c>
      <c r="J39" s="197" t="n">
        <v>45695.61805555555</v>
      </c>
      <c r="K39" s="186" t="n"/>
      <c r="L39" s="186" t="n"/>
      <c r="M39" s="186" t="n"/>
      <c r="N39" s="186" t="n"/>
      <c r="O39" s="186" t="n"/>
      <c r="P39" s="186" t="inlineStr">
        <is>
          <t>THILF0</t>
        </is>
      </c>
      <c r="Q39" s="186" t="n"/>
    </row>
    <row r="40" ht="21.6" customHeight="1" s="127">
      <c r="A40" s="190" t="n">
        <v>3921</v>
      </c>
      <c r="B40" s="190">
        <f>VLOOKUP(A40,門市主檔!A:B,2,FALSE)</f>
        <v/>
      </c>
      <c r="C40" s="262">
        <f>IF(COUNTIFS(IM!$F:$F,A40,IM!$AD:$AD,"O",IM!$X:$X,"&gt;="&amp;$R$1, IM!$X:$X,"&lt;"&amp;$R$2)&gt;0,"V","")</f>
        <v/>
      </c>
      <c r="D40" s="262">
        <f>IF(AND(C40&lt;&gt;"V", COUNTIFS(IM!$F:$F,A40, IM!$AD:$AD, "O", IM!$X:$X, "&gt;="&amp;$R$2, IM!$X:$X, "&lt;"&amp;$R$3)&gt;0), "V", "")</f>
        <v/>
      </c>
      <c r="E40" s="262">
        <f>IF(AND(C40&lt;&gt;"V",D40&lt;&gt;"V", COUNTIFS(IM!$F:$F, A40, IM!$AD:$AD, "O", IM!$X:$X, "&gt;="&amp;$R$3, IM!$X:$X, "&lt;"&amp;$R$5)&gt;0), "V", "")</f>
        <v/>
      </c>
      <c r="F40" s="190">
        <f>IF(COUNTBLANK(C40:E40)=3,"未保養","")</f>
        <v/>
      </c>
      <c r="G40" s="190">
        <f>IF(VLOOKUP(A40,門市主檔!A:O,15,FALSE)="完工已補裝", "完工已補裝",
IF(AND(VLOOKUP(A40,門市主檔!A:Z,26,FALSE)="STAR", VLOOKUP(A40,門市主檔!A:R,18,FALSE)=""),
    IF(OR(C40="V", D40="V", E40="V"), "已PM未更換", "未更換"),
    IF(VLOOKUP(A40,門市主檔!A:Z,26,FALSE)&lt;&gt;"STAR", "無專案", "已更換")
))</f>
        <v/>
      </c>
      <c r="H40" s="247">
        <f>VLOOKUP(A40,門市主檔!A:V,22,FALSE)</f>
        <v/>
      </c>
      <c r="I40" s="190">
        <f>VLOOKUP(A40,'0919門市清單主檔'!B:V,21,FALSE)</f>
        <v/>
      </c>
      <c r="J40" s="197" t="n">
        <v>45692.64583333334</v>
      </c>
      <c r="K40" s="191" t="n"/>
      <c r="L40" s="191" t="n"/>
      <c r="M40" s="191" t="n"/>
      <c r="N40" s="191" t="n"/>
      <c r="O40" s="191" t="n"/>
      <c r="P40" s="186" t="inlineStr">
        <is>
          <t>THILF0</t>
        </is>
      </c>
      <c r="Q40" s="186" t="n"/>
    </row>
    <row r="41" ht="21.6" customHeight="1" s="127">
      <c r="A41" s="190" t="n">
        <v>3243</v>
      </c>
      <c r="B41" s="190">
        <f>VLOOKUP(A41,門市主檔!A:B,2,FALSE)</f>
        <v/>
      </c>
      <c r="C41" s="262">
        <f>IF(COUNTIFS(IM!$F:$F,A41,IM!$AD:$AD,"O",IM!$X:$X,"&gt;="&amp;$R$1, IM!$X:$X,"&lt;"&amp;$R$2)&gt;0,"V","")</f>
        <v/>
      </c>
      <c r="D41" s="262">
        <f>IF(AND(C41&lt;&gt;"V", COUNTIFS(IM!$F:$F,A41, IM!$AD:$AD, "O", IM!$X:$X, "&gt;="&amp;$R$2, IM!$X:$X, "&lt;"&amp;$R$3)&gt;0), "V", "")</f>
        <v/>
      </c>
      <c r="E41" s="262">
        <f>IF(AND(C41&lt;&gt;"V",D41&lt;&gt;"V", COUNTIFS(IM!$F:$F, A41, IM!$AD:$AD, "O", IM!$X:$X, "&gt;="&amp;$R$3, IM!$X:$X, "&lt;"&amp;$R$5)&gt;0), "V", "")</f>
        <v/>
      </c>
      <c r="F41" s="190">
        <f>IF(COUNTBLANK(C41:E41)=3,"未保養","")</f>
        <v/>
      </c>
      <c r="G41" s="190">
        <f>IF(VLOOKUP(A41,門市主檔!A:O,15,FALSE)="完工已補裝", "完工已補裝",
IF(AND(VLOOKUP(A41,門市主檔!A:Z,26,FALSE)="STAR", VLOOKUP(A41,門市主檔!A:R,18,FALSE)=""),
    IF(OR(C41="V", D41="V", E41="V"), "已PM未更換", "未更換"),
    IF(VLOOKUP(A41,門市主檔!A:Z,26,FALSE)&lt;&gt;"STAR", "無專案", "已更換")
))</f>
        <v/>
      </c>
      <c r="H41" s="247">
        <f>VLOOKUP(A41,門市主檔!A:V,22,FALSE)</f>
        <v/>
      </c>
      <c r="I41" s="190">
        <f>VLOOKUP(A41,'0919門市清單主檔'!B:V,21,FALSE)</f>
        <v/>
      </c>
      <c r="J41" s="197" t="n">
        <v>45728.5625</v>
      </c>
      <c r="K41" s="186" t="n"/>
      <c r="L41" s="186" t="n"/>
      <c r="M41" s="186" t="n"/>
      <c r="N41" s="186" t="n"/>
      <c r="O41" s="186" t="n"/>
      <c r="P41" s="186" t="inlineStr">
        <is>
          <t>THILF0</t>
        </is>
      </c>
      <c r="Q41" s="186" t="n"/>
    </row>
    <row r="42" ht="21.6" customHeight="1" s="127">
      <c r="A42" s="190" t="n">
        <v>4715</v>
      </c>
      <c r="B42" s="190">
        <f>VLOOKUP(A42,門市主檔!A:B,2,FALSE)</f>
        <v/>
      </c>
      <c r="C42" s="262">
        <f>IF(COUNTIFS(IM!$F:$F,A42,IM!$AD:$AD,"O",IM!$X:$X,"&gt;="&amp;$R$1, IM!$X:$X,"&lt;"&amp;$R$2)&gt;0,"V","")</f>
        <v/>
      </c>
      <c r="D42" s="262">
        <f>IF(AND(C42&lt;&gt;"V", COUNTIFS(IM!$F:$F,A42, IM!$AD:$AD, "O", IM!$X:$X, "&gt;="&amp;$R$2, IM!$X:$X, "&lt;"&amp;$R$3)&gt;0), "V", "")</f>
        <v/>
      </c>
      <c r="E42" s="262">
        <f>IF(AND(C42&lt;&gt;"V",D42&lt;&gt;"V", COUNTIFS(IM!$F:$F, A42, IM!$AD:$AD, "O", IM!$X:$X, "&gt;="&amp;$R$3, IM!$X:$X, "&lt;"&amp;$R$5)&gt;0), "V", "")</f>
        <v/>
      </c>
      <c r="F42" s="190">
        <f>IF(COUNTBLANK(C42:E42)=3,"未保養","")</f>
        <v/>
      </c>
      <c r="G42" s="190">
        <f>IF(VLOOKUP(A42,門市主檔!A:O,15,FALSE)="完工已補裝", "完工已補裝",
IF(AND(VLOOKUP(A42,門市主檔!A:Z,26,FALSE)="STAR", VLOOKUP(A42,門市主檔!A:R,18,FALSE)=""),
    IF(OR(C42="V", D42="V", E42="V"), "已PM未更換", "未更換"),
    IF(VLOOKUP(A42,門市主檔!A:Z,26,FALSE)&lt;&gt;"STAR", "無專案", "已更換")
))</f>
        <v/>
      </c>
      <c r="H42" s="247">
        <f>VLOOKUP(A42,門市主檔!A:V,22,FALSE)</f>
        <v/>
      </c>
      <c r="I42" s="190">
        <f>VLOOKUP(A42,'0919門市清單主檔'!B:V,21,FALSE)</f>
        <v/>
      </c>
      <c r="J42" s="197" t="n">
        <v>45705.4375</v>
      </c>
      <c r="K42" s="186" t="n"/>
      <c r="L42" s="186" t="n"/>
      <c r="M42" s="186" t="n"/>
      <c r="N42" s="186" t="n"/>
      <c r="O42" s="186" t="n"/>
      <c r="P42" s="186" t="inlineStr">
        <is>
          <t>THILF0</t>
        </is>
      </c>
      <c r="Q42" s="186" t="n"/>
    </row>
    <row r="43" ht="21.6" customHeight="1" s="127">
      <c r="A43" s="190" t="n">
        <v>4834</v>
      </c>
      <c r="B43" s="190">
        <f>VLOOKUP(A43,門市主檔!A:B,2,FALSE)</f>
        <v/>
      </c>
      <c r="C43" s="262">
        <f>IF(COUNTIFS(IM!$F:$F,A43,IM!$AD:$AD,"O",IM!$X:$X,"&gt;="&amp;$R$1, IM!$X:$X,"&lt;"&amp;$R$2)&gt;0,"V","")</f>
        <v/>
      </c>
      <c r="D43" s="262">
        <f>IF(AND(C43&lt;&gt;"V", COUNTIFS(IM!$F:$F,A43, IM!$AD:$AD, "O", IM!$X:$X, "&gt;="&amp;$R$2, IM!$X:$X, "&lt;"&amp;$R$3)&gt;0), "V", "")</f>
        <v/>
      </c>
      <c r="E43" s="262">
        <f>IF(AND(C43&lt;&gt;"V",D43&lt;&gt;"V", COUNTIFS(IM!$F:$F, A43, IM!$AD:$AD, "O", IM!$X:$X, "&gt;="&amp;$R$3, IM!$X:$X, "&lt;"&amp;$R$5)&gt;0), "V", "")</f>
        <v/>
      </c>
      <c r="F43" s="190">
        <f>IF(COUNTBLANK(C43:E43)=3,"未保養","")</f>
        <v/>
      </c>
      <c r="G43" s="190">
        <f>IF(VLOOKUP(A43,門市主檔!A:O,15,FALSE)="完工已補裝", "完工已補裝",
IF(AND(VLOOKUP(A43,門市主檔!A:Z,26,FALSE)="STAR", VLOOKUP(A43,門市主檔!A:R,18,FALSE)=""),
    IF(OR(C43="V", D43="V", E43="V"), "已PM未更換", "未更換"),
    IF(VLOOKUP(A43,門市主檔!A:Z,26,FALSE)&lt;&gt;"STAR", "無專案", "已更換")
))</f>
        <v/>
      </c>
      <c r="H43" s="247">
        <f>VLOOKUP(A43,門市主檔!A:V,22,FALSE)</f>
        <v/>
      </c>
      <c r="I43" s="190">
        <f>VLOOKUP(A43,'0919門市清單主檔'!B:V,21,FALSE)</f>
        <v/>
      </c>
      <c r="J43" s="197" t="n">
        <v>45705.47222222222</v>
      </c>
      <c r="K43" s="186" t="n"/>
      <c r="L43" s="186" t="n"/>
      <c r="M43" s="186" t="n"/>
      <c r="N43" s="186" t="n"/>
      <c r="O43" s="186" t="n"/>
      <c r="P43" s="186" t="inlineStr">
        <is>
          <t>THILF0</t>
        </is>
      </c>
      <c r="Q43" s="186" t="n"/>
    </row>
    <row r="44" ht="21.6" customHeight="1" s="127">
      <c r="A44" s="190" t="n">
        <v>4856</v>
      </c>
      <c r="B44" s="190">
        <f>VLOOKUP(A44,門市主檔!A:B,2,FALSE)</f>
        <v/>
      </c>
      <c r="C44" s="262">
        <f>IF(COUNTIFS(IM!$F:$F,A44,IM!$AD:$AD,"O",IM!$X:$X,"&gt;="&amp;$R$1, IM!$X:$X,"&lt;"&amp;$R$2)&gt;0,"V","")</f>
        <v/>
      </c>
      <c r="D44" s="262">
        <f>IF(AND(C44&lt;&gt;"V", COUNTIFS(IM!$F:$F,A44, IM!$AD:$AD, "O", IM!$X:$X, "&gt;="&amp;$R$2, IM!$X:$X, "&lt;"&amp;$R$3)&gt;0), "V", "")</f>
        <v/>
      </c>
      <c r="E44" s="262">
        <f>IF(AND(C44&lt;&gt;"V",D44&lt;&gt;"V", COUNTIFS(IM!$F:$F, A44, IM!$AD:$AD, "O", IM!$X:$X, "&gt;="&amp;$R$3, IM!$X:$X, "&lt;"&amp;$R$5)&gt;0), "V", "")</f>
        <v/>
      </c>
      <c r="F44" s="190">
        <f>IF(COUNTBLANK(C44:E44)=3,"未保養","")</f>
        <v/>
      </c>
      <c r="G44" s="190">
        <f>IF(VLOOKUP(A44,門市主檔!A:O,15,FALSE)="完工已補裝", "完工已補裝",
IF(AND(VLOOKUP(A44,門市主檔!A:Z,26,FALSE)="STAR", VLOOKUP(A44,門市主檔!A:R,18,FALSE)=""),
    IF(OR(C44="V", D44="V", E44="V"), "已PM未更換", "未更換"),
    IF(VLOOKUP(A44,門市主檔!A:Z,26,FALSE)&lt;&gt;"STAR", "無專案", "已更換")
))</f>
        <v/>
      </c>
      <c r="H44" s="247">
        <f>VLOOKUP(A44,門市主檔!A:V,22,FALSE)</f>
        <v/>
      </c>
      <c r="I44" s="190">
        <f>VLOOKUP(A44,'0919門市清單主檔'!B:V,21,FALSE)</f>
        <v/>
      </c>
      <c r="J44" s="197" t="n">
        <v>45665.44444444445</v>
      </c>
      <c r="K44" s="186" t="n"/>
      <c r="L44" s="186" t="n"/>
      <c r="M44" s="186" t="n"/>
      <c r="N44" s="186" t="n"/>
      <c r="O44" s="186" t="n"/>
      <c r="P44" s="186" t="n"/>
      <c r="Q44" s="186" t="n"/>
    </row>
    <row r="45" ht="21.6" customHeight="1" s="127">
      <c r="A45" s="190" t="n">
        <v>3358</v>
      </c>
      <c r="B45" s="190">
        <f>VLOOKUP(A45,門市主檔!A:B,2,FALSE)</f>
        <v/>
      </c>
      <c r="C45" s="262">
        <f>IF(COUNTIFS(IM!$F:$F,A45,IM!$AD:$AD,"O",IM!$X:$X,"&gt;="&amp;$R$1, IM!$X:$X,"&lt;"&amp;$R$2)&gt;0,"V","")</f>
        <v/>
      </c>
      <c r="D45" s="262">
        <f>IF(AND(C45&lt;&gt;"V", COUNTIFS(IM!$F:$F,A45, IM!$AD:$AD, "O", IM!$X:$X, "&gt;="&amp;$R$2, IM!$X:$X, "&lt;"&amp;$R$3)&gt;0), "V", "")</f>
        <v/>
      </c>
      <c r="E45" s="262">
        <f>IF(AND(C45&lt;&gt;"V",D45&lt;&gt;"V", COUNTIFS(IM!$F:$F, A45, IM!$AD:$AD, "O", IM!$X:$X, "&gt;="&amp;$R$3, IM!$X:$X, "&lt;"&amp;$R$5)&gt;0), "V", "")</f>
        <v/>
      </c>
      <c r="F45" s="190">
        <f>IF(COUNTBLANK(C45:E45)=3,"未保養","")</f>
        <v/>
      </c>
      <c r="G45" s="190">
        <f>IF(VLOOKUP(A45,門市主檔!A:O,15,FALSE)="完工已補裝", "完工已補裝",
IF(AND(VLOOKUP(A45,門市主檔!A:Z,26,FALSE)="STAR", VLOOKUP(A45,門市主檔!A:R,18,FALSE)=""),
    IF(OR(C45="V", D45="V", E45="V"), "已PM未更換", "未更換"),
    IF(VLOOKUP(A45,門市主檔!A:Z,26,FALSE)&lt;&gt;"STAR", "無專案", "已更換")
))</f>
        <v/>
      </c>
      <c r="H45" s="247">
        <f>VLOOKUP(A45,門市主檔!A:V,22,FALSE)</f>
        <v/>
      </c>
      <c r="I45" s="190">
        <f>VLOOKUP(A45,'0919門市清單主檔'!B:V,21,FALSE)</f>
        <v/>
      </c>
      <c r="J45" s="197" t="n">
        <v>45736.6875</v>
      </c>
      <c r="K45" s="186" t="n"/>
      <c r="L45" s="186" t="n"/>
      <c r="M45" s="186" t="n"/>
      <c r="N45" s="186" t="n"/>
      <c r="O45" s="186" t="n"/>
      <c r="P45" s="186" t="n"/>
      <c r="Q45" s="186" t="n"/>
    </row>
    <row r="46" ht="21.6" customHeight="1" s="127">
      <c r="A46" s="190" t="n">
        <v>3052</v>
      </c>
      <c r="B46" s="190">
        <f>VLOOKUP(A46,門市主檔!A:B,2,FALSE)</f>
        <v/>
      </c>
      <c r="C46" s="262">
        <f>IF(COUNTIFS(IM!$F:$F,A46,IM!$AD:$AD,"O",IM!$X:$X,"&gt;="&amp;$R$1, IM!$X:$X,"&lt;"&amp;$R$2)&gt;0,"V","")</f>
        <v/>
      </c>
      <c r="D46" s="262">
        <f>IF(AND(C46&lt;&gt;"V", COUNTIFS(IM!$F:$F,A46, IM!$AD:$AD, "O", IM!$X:$X, "&gt;="&amp;$R$2, IM!$X:$X, "&lt;"&amp;$R$3)&gt;0), "V", "")</f>
        <v/>
      </c>
      <c r="E46" s="262">
        <f>IF(AND(C46&lt;&gt;"V",D46&lt;&gt;"V", COUNTIFS(IM!$F:$F, A46, IM!$AD:$AD, "O", IM!$X:$X, "&gt;="&amp;$R$3, IM!$X:$X, "&lt;"&amp;$R$5)&gt;0), "V", "")</f>
        <v/>
      </c>
      <c r="F46" s="190">
        <f>IF(COUNTBLANK(C46:E46)=3,"未保養","")</f>
        <v/>
      </c>
      <c r="G46" s="190">
        <f>IF(VLOOKUP(A46,門市主檔!A:O,15,FALSE)="完工已補裝", "完工已補裝",
IF(AND(VLOOKUP(A46,門市主檔!A:Z,26,FALSE)="STAR", VLOOKUP(A46,門市主檔!A:R,18,FALSE)=""),
    IF(OR(C46="V", D46="V", E46="V"), "已PM未更換", "未更換"),
    IF(VLOOKUP(A46,門市主檔!A:Z,26,FALSE)&lt;&gt;"STAR", "無專案", "已更換")
))</f>
        <v/>
      </c>
      <c r="H46" s="247">
        <f>VLOOKUP(A46,門市主檔!A:V,22,FALSE)</f>
        <v/>
      </c>
      <c r="I46" s="190">
        <f>VLOOKUP(A46,'0919門市清單主檔'!B:V,21,FALSE)</f>
        <v/>
      </c>
      <c r="J46" s="197" t="n">
        <v>45663.63541666666</v>
      </c>
      <c r="K46" s="186" t="n"/>
      <c r="L46" s="186" t="n"/>
      <c r="M46" s="186" t="n"/>
      <c r="N46" s="186" t="n"/>
      <c r="O46" s="186" t="n"/>
      <c r="P46" s="186" t="n"/>
      <c r="Q46" s="186" t="n"/>
    </row>
    <row r="47" ht="21.6" customHeight="1" s="127">
      <c r="A47" s="190" t="n">
        <v>3878</v>
      </c>
      <c r="B47" s="190">
        <f>VLOOKUP(A47,門市主檔!A:B,2,FALSE)</f>
        <v/>
      </c>
      <c r="C47" s="262">
        <f>IF(COUNTIFS(IM!$F:$F,A47,IM!$AD:$AD,"O",IM!$X:$X,"&gt;="&amp;$R$1, IM!$X:$X,"&lt;"&amp;$R$2)&gt;0,"V","")</f>
        <v/>
      </c>
      <c r="D47" s="262">
        <f>IF(AND(C47&lt;&gt;"V", COUNTIFS(IM!$F:$F,A47, IM!$AD:$AD, "O", IM!$X:$X, "&gt;="&amp;$R$2, IM!$X:$X, "&lt;"&amp;$R$3)&gt;0), "V", "")</f>
        <v/>
      </c>
      <c r="E47" s="262">
        <f>IF(AND(C47&lt;&gt;"V",D47&lt;&gt;"V", COUNTIFS(IM!$F:$F, A47, IM!$AD:$AD, "O", IM!$X:$X, "&gt;="&amp;$R$3, IM!$X:$X, "&lt;"&amp;$R$5)&gt;0), "V", "")</f>
        <v/>
      </c>
      <c r="F47" s="190">
        <f>IF(COUNTBLANK(C47:E47)=3,"未保養","")</f>
        <v/>
      </c>
      <c r="G47" s="190">
        <f>IF(VLOOKUP(A47,門市主檔!A:O,15,FALSE)="完工已補裝", "完工已補裝",
IF(AND(VLOOKUP(A47,門市主檔!A:Z,26,FALSE)="STAR", VLOOKUP(A47,門市主檔!A:R,18,FALSE)=""),
    IF(OR(C47="V", D47="V", E47="V"), "已PM未更換", "未更換"),
    IF(VLOOKUP(A47,門市主檔!A:Z,26,FALSE)&lt;&gt;"STAR", "無專案", "已更換")
))</f>
        <v/>
      </c>
      <c r="H47" s="247">
        <f>VLOOKUP(A47,門市主檔!A:V,22,FALSE)</f>
        <v/>
      </c>
      <c r="I47" s="190">
        <f>VLOOKUP(A47,'0919門市清單主檔'!B:V,21,FALSE)</f>
        <v/>
      </c>
      <c r="J47" s="197" t="n">
        <v>45693.49652777778</v>
      </c>
      <c r="K47" s="186" t="n"/>
      <c r="L47" s="186" t="n"/>
      <c r="M47" s="186" t="n"/>
      <c r="N47" s="186" t="n"/>
      <c r="O47" s="186" t="n"/>
      <c r="P47" s="186" t="n"/>
      <c r="Q47" s="186" t="n"/>
    </row>
    <row r="48" ht="21.6" customHeight="1" s="127">
      <c r="A48" s="190" t="n">
        <v>3652</v>
      </c>
      <c r="B48" s="190">
        <f>VLOOKUP(A48,門市主檔!A:B,2,FALSE)</f>
        <v/>
      </c>
      <c r="C48" s="262">
        <f>IF(COUNTIFS(IM!$F:$F,A48,IM!$AD:$AD,"O",IM!$X:$X,"&gt;="&amp;$R$1, IM!$X:$X,"&lt;"&amp;$R$2)&gt;0,"V","")</f>
        <v/>
      </c>
      <c r="D48" s="262">
        <f>IF(AND(C48&lt;&gt;"V", COUNTIFS(IM!$F:$F,A48, IM!$AD:$AD, "O", IM!$X:$X, "&gt;="&amp;$R$2, IM!$X:$X, "&lt;"&amp;$R$3)&gt;0), "V", "")</f>
        <v/>
      </c>
      <c r="E48" s="262">
        <f>IF(AND(C48&lt;&gt;"V",D48&lt;&gt;"V", COUNTIFS(IM!$F:$F, A48, IM!$AD:$AD, "O", IM!$X:$X, "&gt;="&amp;$R$3, IM!$X:$X, "&lt;"&amp;$R$5)&gt;0), "V", "")</f>
        <v/>
      </c>
      <c r="F48" s="190">
        <f>IF(COUNTBLANK(C48:E48)=3,"未保養","")</f>
        <v/>
      </c>
      <c r="G48" s="190">
        <f>IF(VLOOKUP(A48,門市主檔!A:O,15,FALSE)="完工已補裝", "完工已補裝",
IF(AND(VLOOKUP(A48,門市主檔!A:Z,26,FALSE)="STAR", VLOOKUP(A48,門市主檔!A:R,18,FALSE)=""),
    IF(OR(C48="V", D48="V", E48="V"), "已PM未更換", "未更換"),
    IF(VLOOKUP(A48,門市主檔!A:Z,26,FALSE)&lt;&gt;"STAR", "無專案", "已更換")
))</f>
        <v/>
      </c>
      <c r="H48" s="247">
        <f>VLOOKUP(A48,門市主檔!A:V,22,FALSE)</f>
        <v/>
      </c>
      <c r="I48" s="190">
        <f>VLOOKUP(A48,'0919門市清單主檔'!B:V,21,FALSE)</f>
        <v/>
      </c>
      <c r="J48" s="197" t="n">
        <v>45730.64583333334</v>
      </c>
      <c r="K48" s="186" t="n"/>
      <c r="L48" s="186" t="n"/>
      <c r="M48" s="186" t="n"/>
      <c r="N48" s="186" t="n"/>
      <c r="O48" s="186" t="n"/>
      <c r="P48" s="186" t="n"/>
      <c r="Q48" s="186" t="n"/>
    </row>
    <row r="49" ht="21.6" customHeight="1" s="127">
      <c r="A49" s="190" t="n">
        <v>4025</v>
      </c>
      <c r="B49" s="190">
        <f>VLOOKUP(A49,門市主檔!A:B,2,FALSE)</f>
        <v/>
      </c>
      <c r="C49" s="262">
        <f>IF(COUNTIFS(IM!$F:$F,A49,IM!$AD:$AD,"O",IM!$X:$X,"&gt;="&amp;$R$1, IM!$X:$X,"&lt;"&amp;$R$2)&gt;0,"V","")</f>
        <v/>
      </c>
      <c r="D49" s="262">
        <f>IF(AND(C49&lt;&gt;"V", COUNTIFS(IM!$F:$F,A49, IM!$AD:$AD, "O", IM!$X:$X, "&gt;="&amp;$R$2, IM!$X:$X, "&lt;"&amp;$R$3)&gt;0), "V", "")</f>
        <v/>
      </c>
      <c r="E49" s="262">
        <f>IF(AND(C49&lt;&gt;"V",D49&lt;&gt;"V", COUNTIFS(IM!$F:$F, A49, IM!$AD:$AD, "O", IM!$X:$X, "&gt;="&amp;$R$3, IM!$X:$X, "&lt;"&amp;$R$5)&gt;0), "V", "")</f>
        <v/>
      </c>
      <c r="F49" s="190">
        <f>IF(COUNTBLANK(C49:E49)=3,"未保養","")</f>
        <v/>
      </c>
      <c r="G49" s="190">
        <f>IF(VLOOKUP(A49,門市主檔!A:O,15,FALSE)="完工已補裝", "完工已補裝",
IF(AND(VLOOKUP(A49,門市主檔!A:Z,26,FALSE)="STAR", VLOOKUP(A49,門市主檔!A:R,18,FALSE)=""),
    IF(OR(C49="V", D49="V", E49="V"), "已PM未更換", "未更換"),
    IF(VLOOKUP(A49,門市主檔!A:Z,26,FALSE)&lt;&gt;"STAR", "無專案", "已更換")
))</f>
        <v/>
      </c>
      <c r="H49" s="247">
        <f>VLOOKUP(A49,門市主檔!A:V,22,FALSE)</f>
        <v/>
      </c>
      <c r="I49" s="190">
        <f>VLOOKUP(A49,'0919門市清單主檔'!B:V,21,FALSE)</f>
        <v/>
      </c>
      <c r="J49" s="197" t="n">
        <v>45736.65972222222</v>
      </c>
      <c r="K49" s="186" t="n"/>
      <c r="L49" s="186" t="n"/>
      <c r="M49" s="186" t="n"/>
      <c r="N49" s="186" t="n"/>
      <c r="O49" s="186" t="n"/>
      <c r="P49" s="186" t="n"/>
      <c r="Q49" s="186" t="n"/>
    </row>
    <row r="50" ht="21.6" customHeight="1" s="127">
      <c r="A50" s="190" t="n">
        <v>4163</v>
      </c>
      <c r="B50" s="190">
        <f>VLOOKUP(A50,門市主檔!A:B,2,FALSE)</f>
        <v/>
      </c>
      <c r="C50" s="262">
        <f>IF(COUNTIFS(IM!$F:$F,A50,IM!$AD:$AD,"O",IM!$X:$X,"&gt;="&amp;$R$1, IM!$X:$X,"&lt;"&amp;$R$2)&gt;0,"V","")</f>
        <v/>
      </c>
      <c r="D50" s="262">
        <f>IF(AND(C50&lt;&gt;"V", COUNTIFS(IM!$F:$F,A50, IM!$AD:$AD, "O", IM!$X:$X, "&gt;="&amp;$R$2, IM!$X:$X, "&lt;"&amp;$R$3)&gt;0), "V", "")</f>
        <v/>
      </c>
      <c r="E50" s="262">
        <f>IF(AND(C50&lt;&gt;"V",D50&lt;&gt;"V", COUNTIFS(IM!$F:$F, A50, IM!$AD:$AD, "O", IM!$X:$X, "&gt;="&amp;$R$3, IM!$X:$X, "&lt;"&amp;$R$5)&gt;0), "V", "")</f>
        <v/>
      </c>
      <c r="F50" s="190">
        <f>IF(COUNTBLANK(C50:E50)=3,"未保養","")</f>
        <v/>
      </c>
      <c r="G50" s="190">
        <f>IF(VLOOKUP(A50,門市主檔!A:O,15,FALSE)="完工已補裝", "完工已補裝",
IF(AND(VLOOKUP(A50,門市主檔!A:Z,26,FALSE)="STAR", VLOOKUP(A50,門市主檔!A:R,18,FALSE)=""),
    IF(OR(C50="V", D50="V", E50="V"), "已PM未更換", "未更換"),
    IF(VLOOKUP(A50,門市主檔!A:Z,26,FALSE)&lt;&gt;"STAR", "無專案", "已更換")
))</f>
        <v/>
      </c>
      <c r="H50" s="247">
        <f>VLOOKUP(A50,門市主檔!A:V,22,FALSE)</f>
        <v/>
      </c>
      <c r="I50" s="190">
        <f>VLOOKUP(A50,'0919門市清單主檔'!B:V,21,FALSE)</f>
        <v/>
      </c>
      <c r="J50" s="197" t="n">
        <v>45666.65625</v>
      </c>
      <c r="K50" s="186" t="n"/>
      <c r="L50" s="186" t="n"/>
      <c r="M50" s="186" t="n"/>
      <c r="N50" s="186" t="n"/>
      <c r="O50" s="186" t="n"/>
      <c r="P50" s="186" t="n"/>
      <c r="Q50" s="186" t="n"/>
    </row>
    <row r="51" ht="21.6" customHeight="1" s="127">
      <c r="A51" s="190" t="inlineStr">
        <is>
          <t>D148</t>
        </is>
      </c>
      <c r="B51" s="190">
        <f>VLOOKUP(A51,門市主檔!A:B,2,FALSE)</f>
        <v/>
      </c>
      <c r="C51" s="262">
        <f>IF(COUNTIFS(IM!$F:$F,A51,IM!$AD:$AD,"O",IM!$X:$X,"&gt;="&amp;$R$1, IM!$X:$X,"&lt;"&amp;$R$2)&gt;0,"V","")</f>
        <v/>
      </c>
      <c r="D51" s="262">
        <f>IF(AND(C51&lt;&gt;"V", COUNTIFS(IM!$F:$F,A51, IM!$AD:$AD, "O", IM!$X:$X, "&gt;="&amp;$R$2, IM!$X:$X, "&lt;"&amp;$R$3)&gt;0), "V", "")</f>
        <v/>
      </c>
      <c r="E51" s="262">
        <f>IF(AND(C51&lt;&gt;"V",D51&lt;&gt;"V", COUNTIFS(IM!$F:$F, A51, IM!$AD:$AD, "O", IM!$X:$X, "&gt;="&amp;$R$3, IM!$X:$X, "&lt;"&amp;$R$5)&gt;0), "V", "")</f>
        <v/>
      </c>
      <c r="F51" s="190">
        <f>IF(COUNTBLANK(C51:E51)=3,"未保養","")</f>
        <v/>
      </c>
      <c r="G51" s="190">
        <f>IF(VLOOKUP(A51,門市主檔!A:O,15,FALSE)="完工已補裝", "完工已補裝",
IF(AND(VLOOKUP(A51,門市主檔!A:Z,26,FALSE)="STAR", VLOOKUP(A51,門市主檔!A:R,18,FALSE)=""),
    IF(OR(C51="V", D51="V", E51="V"), "已PM未更換", "未更換"),
    IF(VLOOKUP(A51,門市主檔!A:Z,26,FALSE)&lt;&gt;"STAR", "無專案", "已更換")
))</f>
        <v/>
      </c>
      <c r="H51" s="247">
        <f>VLOOKUP(A51,門市主檔!A:V,22,FALSE)</f>
        <v/>
      </c>
      <c r="I51" s="190">
        <f>VLOOKUP(A51,'0919門市清單主檔'!B:V,21,FALSE)</f>
        <v/>
      </c>
      <c r="J51" s="197" t="n">
        <v>45665.65625</v>
      </c>
      <c r="K51" s="186" t="n"/>
      <c r="L51" s="186" t="n"/>
      <c r="M51" s="186" t="n"/>
      <c r="N51" s="186" t="n"/>
      <c r="O51" s="186" t="n"/>
      <c r="P51" s="186" t="n"/>
      <c r="Q51" s="186" t="n"/>
    </row>
    <row r="52" ht="19.5" customHeight="1" s="127">
      <c r="A52" s="190" t="inlineStr">
        <is>
          <t>D174</t>
        </is>
      </c>
      <c r="B52" s="190">
        <f>VLOOKUP(A52,門市主檔!A:B,2,FALSE)</f>
        <v/>
      </c>
      <c r="C52" s="262">
        <f>IF(COUNTIFS(IM!$F:$F,A52,IM!$AD:$AD,"O",IM!$X:$X,"&gt;="&amp;$R$1, IM!$X:$X,"&lt;"&amp;$R$2)&gt;0,"V","")</f>
        <v/>
      </c>
      <c r="D52" s="262">
        <f>IF(AND(C52&lt;&gt;"V", COUNTIFS(IM!$F:$F,A52, IM!$AD:$AD, "O", IM!$X:$X, "&gt;="&amp;$R$2, IM!$X:$X, "&lt;"&amp;$R$3)&gt;0), "V", "")</f>
        <v/>
      </c>
      <c r="E52" s="262">
        <f>IF(AND(C52&lt;&gt;"V",D52&lt;&gt;"V", COUNTIFS(IM!$F:$F, A52, IM!$AD:$AD, "O", IM!$X:$X, "&gt;="&amp;$R$3, IM!$X:$X, "&lt;"&amp;$R$5)&gt;0), "V", "")</f>
        <v/>
      </c>
      <c r="F52" s="190">
        <f>IF(COUNTBLANK(C52:E52)=3,"未保養","")</f>
        <v/>
      </c>
      <c r="G52" s="190">
        <f>IF(VLOOKUP(A52,門市主檔!A:O,15,FALSE)="完工已補裝", "完工已補裝",
IF(AND(VLOOKUP(A52,門市主檔!A:Z,26,FALSE)="STAR", VLOOKUP(A52,門市主檔!A:R,18,FALSE)=""),
    IF(OR(C52="V", D52="V", E52="V"), "已PM未更換", "未更換"),
    IF(VLOOKUP(A52,門市主檔!A:Z,26,FALSE)&lt;&gt;"STAR", "無專案", "已更換")
))</f>
        <v/>
      </c>
      <c r="H52" s="247">
        <f>VLOOKUP(A52,門市主檔!A:V,22,FALSE)</f>
        <v/>
      </c>
      <c r="I52" s="190">
        <f>VLOOKUP(A52,'0919門市清單主檔'!B:V,21,FALSE)</f>
        <v/>
      </c>
      <c r="J52" s="197" t="n">
        <v>45663.54861111111</v>
      </c>
      <c r="K52" s="186" t="n"/>
      <c r="L52" s="186" t="n"/>
      <c r="M52" s="186" t="n"/>
      <c r="N52" s="186" t="n"/>
      <c r="O52" s="186" t="n"/>
      <c r="P52" s="186" t="inlineStr">
        <is>
          <t>THILF0</t>
        </is>
      </c>
      <c r="Q52" s="195" t="inlineStr">
        <is>
          <t>萊爾富</t>
        </is>
      </c>
    </row>
    <row r="53" ht="19.5" customHeight="1" s="127">
      <c r="A53" s="190" t="inlineStr">
        <is>
          <t>L562</t>
        </is>
      </c>
      <c r="B53" s="190">
        <f>VLOOKUP(A53,門市主檔!A:B,2,FALSE)</f>
        <v/>
      </c>
      <c r="C53" s="262">
        <f>IF(COUNTIFS(IM!$F:$F,A53,IM!$AD:$AD,"O",IM!$X:$X,"&gt;="&amp;$R$1, IM!$X:$X,"&lt;"&amp;$R$2)&gt;0,"V","")</f>
        <v/>
      </c>
      <c r="D53" s="262">
        <f>IF(AND(C53&lt;&gt;"V", COUNTIFS(IM!$F:$F,A53, IM!$AD:$AD, "O", IM!$X:$X, "&gt;="&amp;$R$2, IM!$X:$X, "&lt;"&amp;$R$3)&gt;0), "V", "")</f>
        <v/>
      </c>
      <c r="E53" s="262">
        <f>IF(AND(C53&lt;&gt;"V",D53&lt;&gt;"V", COUNTIFS(IM!$F:$F, A53, IM!$AD:$AD, "O", IM!$X:$X, "&gt;="&amp;$R$3, IM!$X:$X, "&lt;"&amp;$R$5)&gt;0), "V", "")</f>
        <v/>
      </c>
      <c r="F53" s="190">
        <f>IF(COUNTBLANK(C53:E53)=3,"未保養","")</f>
        <v/>
      </c>
      <c r="G53" s="190">
        <f>IF(VLOOKUP(A53,門市主檔!A:O,15,FALSE)="完工已補裝", "完工已補裝",
IF(AND(VLOOKUP(A53,門市主檔!A:Z,26,FALSE)="STAR", VLOOKUP(A53,門市主檔!A:R,18,FALSE)=""),
    IF(OR(C53="V", D53="V", E53="V"), "已PM未更換", "未更換"),
    IF(VLOOKUP(A53,門市主檔!A:Z,26,FALSE)&lt;&gt;"STAR", "無專案", "已更換")
))</f>
        <v/>
      </c>
      <c r="H53" s="247">
        <f>VLOOKUP(A53,門市主檔!A:V,22,FALSE)</f>
        <v/>
      </c>
      <c r="I53" s="190">
        <f>VLOOKUP(A53,'0919門市清單主檔'!B:V,21,FALSE)</f>
        <v/>
      </c>
      <c r="J53" s="197" t="n">
        <v>45665.64583333334</v>
      </c>
      <c r="K53" s="186" t="n"/>
      <c r="L53" s="186" t="n"/>
      <c r="M53" s="186" t="n"/>
      <c r="N53" s="186" t="n"/>
      <c r="O53" s="186" t="n"/>
      <c r="P53" s="186" t="inlineStr">
        <is>
          <t>THILF0</t>
        </is>
      </c>
      <c r="Q53" s="195" t="inlineStr">
        <is>
          <t>萊爾富</t>
        </is>
      </c>
    </row>
    <row r="54" ht="19.5" customHeight="1" s="127">
      <c r="A54" s="190" t="inlineStr">
        <is>
          <t>L535</t>
        </is>
      </c>
      <c r="B54" s="190">
        <f>VLOOKUP(A54,門市主檔!A:B,2,FALSE)</f>
        <v/>
      </c>
      <c r="C54" s="262">
        <f>IF(COUNTIFS(IM!$F:$F,A54,IM!$AD:$AD,"O",IM!$X:$X,"&gt;="&amp;$R$1, IM!$X:$X,"&lt;"&amp;$R$2)&gt;0,"V","")</f>
        <v/>
      </c>
      <c r="D54" s="262">
        <f>IF(AND(C54&lt;&gt;"V", COUNTIFS(IM!$F:$F,A54, IM!$AD:$AD, "O", IM!$X:$X, "&gt;="&amp;$R$2, IM!$X:$X, "&lt;"&amp;$R$3)&gt;0), "V", "")</f>
        <v/>
      </c>
      <c r="E54" s="262">
        <f>IF(AND(C54&lt;&gt;"V",D54&lt;&gt;"V", COUNTIFS(IM!$F:$F, A54, IM!$AD:$AD, "O", IM!$X:$X, "&gt;="&amp;$R$3, IM!$X:$X, "&lt;"&amp;$R$5)&gt;0), "V", "")</f>
        <v/>
      </c>
      <c r="F54" s="190">
        <f>IF(COUNTBLANK(C54:E54)=3,"未保養","")</f>
        <v/>
      </c>
      <c r="G54" s="190">
        <f>IF(VLOOKUP(A54,門市主檔!A:O,15,FALSE)="完工已補裝", "完工已補裝",
IF(AND(VLOOKUP(A54,門市主檔!A:Z,26,FALSE)="STAR", VLOOKUP(A54,門市主檔!A:R,18,FALSE)=""),
    IF(OR(C54="V", D54="V", E54="V"), "已PM未更換", "未更換"),
    IF(VLOOKUP(A54,門市主檔!A:Z,26,FALSE)&lt;&gt;"STAR", "無專案", "已更換")
))</f>
        <v/>
      </c>
      <c r="H54" s="247">
        <f>VLOOKUP(A54,門市主檔!A:V,22,FALSE)</f>
        <v/>
      </c>
      <c r="I54" s="190">
        <f>VLOOKUP(A54,'0919門市清單主檔'!B:V,21,FALSE)</f>
        <v/>
      </c>
      <c r="J54" s="197" t="n">
        <v>45695.58333333334</v>
      </c>
      <c r="K54" s="186" t="n"/>
      <c r="L54" s="186" t="n"/>
      <c r="M54" s="186" t="n"/>
      <c r="N54" s="186" t="n"/>
      <c r="O54" s="186" t="n"/>
      <c r="P54" s="186" t="inlineStr">
        <is>
          <t>THILF0</t>
        </is>
      </c>
      <c r="Q54" s="195" t="inlineStr">
        <is>
          <t>萊爾富</t>
        </is>
      </c>
    </row>
    <row r="55" ht="18.75" customHeight="1" s="127">
      <c r="A55" s="190" t="n">
        <v>3227</v>
      </c>
      <c r="B55" s="190">
        <f>VLOOKUP(A55,門市主檔!A:B,2,FALSE)</f>
        <v/>
      </c>
      <c r="C55" s="262">
        <f>IF(COUNTIFS(IM!$F:$F,A55,IM!$AD:$AD,"O",IM!$X:$X,"&gt;="&amp;$R$1, IM!$X:$X,"&lt;"&amp;$R$2)&gt;0,"V","")</f>
        <v/>
      </c>
      <c r="D55" s="262">
        <f>IF(AND(C55&lt;&gt;"V", COUNTIFS(IM!$F:$F,A55, IM!$AD:$AD, "O", IM!$X:$X, "&gt;="&amp;$R$2, IM!$X:$X, "&lt;"&amp;$R$3)&gt;0), "V", "")</f>
        <v/>
      </c>
      <c r="E55" s="262">
        <f>IF(AND(C55&lt;&gt;"V",D55&lt;&gt;"V", COUNTIFS(IM!$F:$F, A55, IM!$AD:$AD, "O", IM!$X:$X, "&gt;="&amp;$R$3, IM!$X:$X, "&lt;"&amp;$R$5)&gt;0), "V", "")</f>
        <v/>
      </c>
      <c r="F55" s="190">
        <f>IF(COUNTBLANK(C55:E55)=3,"未保養","")</f>
        <v/>
      </c>
      <c r="G55" s="190">
        <f>IF(VLOOKUP(A55,門市主檔!A:O,15,FALSE)="完工已補裝", "完工已補裝",
IF(AND(VLOOKUP(A55,門市主檔!A:Z,26,FALSE)="STAR", VLOOKUP(A55,門市主檔!A:R,18,FALSE)=""),
    IF(OR(C55="V", D55="V", E55="V"), "已PM未更換", "未更換"),
    IF(VLOOKUP(A55,門市主檔!A:Z,26,FALSE)&lt;&gt;"STAR", "無專案", "已更換")
))</f>
        <v/>
      </c>
      <c r="H55" s="247">
        <f>VLOOKUP(A55,門市主檔!A:V,22,FALSE)</f>
        <v/>
      </c>
      <c r="I55" s="190">
        <f>VLOOKUP(A55,'0919門市清單主檔'!B:V,21,FALSE)</f>
        <v/>
      </c>
      <c r="J55" s="197" t="n">
        <v>45673.47222222222</v>
      </c>
      <c r="K55" s="191" t="n"/>
      <c r="L55" s="191" t="n"/>
      <c r="M55" s="191" t="n"/>
      <c r="N55" s="191" t="n"/>
      <c r="O55" s="191" t="n"/>
      <c r="P55" s="186" t="inlineStr">
        <is>
          <t>THILF0</t>
        </is>
      </c>
      <c r="Q55" s="195" t="inlineStr">
        <is>
          <t>萊爾富</t>
        </is>
      </c>
    </row>
    <row r="56" ht="18.75" customHeight="1" s="127">
      <c r="A56" s="190" t="n">
        <v>5003</v>
      </c>
      <c r="B56" s="190">
        <f>VLOOKUP(A56,門市主檔!A:B,2,FALSE)</f>
        <v/>
      </c>
      <c r="C56" s="262">
        <f>IF(COUNTIFS(IM!$F:$F,A56,IM!$AD:$AD,"O",IM!$X:$X,"&gt;="&amp;$R$1, IM!$X:$X,"&lt;"&amp;$R$2)&gt;0,"V","")</f>
        <v/>
      </c>
      <c r="D56" s="262">
        <f>IF(AND(C56&lt;&gt;"V", COUNTIFS(IM!$F:$F,A56, IM!$AD:$AD, "O", IM!$X:$X, "&gt;="&amp;$R$2, IM!$X:$X, "&lt;"&amp;$R$3)&gt;0), "V", "")</f>
        <v/>
      </c>
      <c r="E56" s="262">
        <f>IF(AND(C56&lt;&gt;"V",D56&lt;&gt;"V", COUNTIFS(IM!$F:$F, A56, IM!$AD:$AD, "O", IM!$X:$X, "&gt;="&amp;$R$3, IM!$X:$X, "&lt;"&amp;$R$5)&gt;0), "V", "")</f>
        <v/>
      </c>
      <c r="F56" s="190">
        <f>IF(COUNTBLANK(C56:E56)=3,"未保養","")</f>
        <v/>
      </c>
      <c r="G56" s="190">
        <f>IF(VLOOKUP(A56,門市主檔!A:O,15,FALSE)="完工已補裝", "完工已補裝",
IF(AND(VLOOKUP(A56,門市主檔!A:Z,26,FALSE)="STAR", VLOOKUP(A56,門市主檔!A:R,18,FALSE)=""),
    IF(OR(C56="V", D56="V", E56="V"), "已PM未更換", "未更換"),
    IF(VLOOKUP(A56,門市主檔!A:Z,26,FALSE)&lt;&gt;"STAR", "無專案", "已更換")
))</f>
        <v/>
      </c>
      <c r="H56" s="247">
        <f>VLOOKUP(A56,門市主檔!A:V,22,FALSE)</f>
        <v/>
      </c>
      <c r="I56" s="190">
        <f>VLOOKUP(A56,'0919門市清單主檔'!B:V,21,FALSE)</f>
        <v/>
      </c>
      <c r="J56" s="197" t="n">
        <v>45673.48611111111</v>
      </c>
      <c r="K56" s="191" t="n"/>
      <c r="L56" s="191" t="n"/>
      <c r="M56" s="191" t="n"/>
      <c r="N56" s="191" t="n"/>
      <c r="O56" s="191" t="n"/>
      <c r="P56" s="186" t="n"/>
      <c r="Q56" s="195" t="inlineStr">
        <is>
          <t>萊爾富</t>
        </is>
      </c>
    </row>
    <row r="57" ht="18.75" customHeight="1" s="127">
      <c r="A57" s="190" t="n">
        <v>4005</v>
      </c>
      <c r="B57" s="190">
        <f>VLOOKUP(A57,門市主檔!A:B,2,FALSE)</f>
        <v/>
      </c>
      <c r="C57" s="262">
        <f>IF(COUNTIFS(IM!$F:$F,A57,IM!$AD:$AD,"O",IM!$X:$X,"&gt;="&amp;$R$1, IM!$X:$X,"&lt;"&amp;$R$2)&gt;0,"V","")</f>
        <v/>
      </c>
      <c r="D57" s="262">
        <f>IF(AND(C57&lt;&gt;"V", COUNTIFS(IM!$F:$F,A57, IM!$AD:$AD, "O", IM!$X:$X, "&gt;="&amp;$R$2, IM!$X:$X, "&lt;"&amp;$R$3)&gt;0), "V", "")</f>
        <v/>
      </c>
      <c r="E57" s="262">
        <f>IF(AND(C57&lt;&gt;"V",D57&lt;&gt;"V", COUNTIFS(IM!$F:$F, A57, IM!$AD:$AD, "O", IM!$X:$X, "&gt;="&amp;$R$3, IM!$X:$X, "&lt;"&amp;$R$5)&gt;0), "V", "")</f>
        <v/>
      </c>
      <c r="F57" s="190">
        <f>IF(COUNTBLANK(C57:E57)=3,"未保養","")</f>
        <v/>
      </c>
      <c r="G57" s="190">
        <f>IF(VLOOKUP(A57,門市主檔!A:O,15,FALSE)="完工已補裝", "完工已補裝",
IF(AND(VLOOKUP(A57,門市主檔!A:Z,26,FALSE)="STAR", VLOOKUP(A57,門市主檔!A:R,18,FALSE)=""),
    IF(OR(C57="V", D57="V", E57="V"), "已PM未更換", "未更換"),
    IF(VLOOKUP(A57,門市主檔!A:Z,26,FALSE)&lt;&gt;"STAR", "無專案", "已更換")
))</f>
        <v/>
      </c>
      <c r="H57" s="247">
        <f>VLOOKUP(A57,門市主檔!A:V,22,FALSE)</f>
        <v/>
      </c>
      <c r="I57" s="190">
        <f>VLOOKUP(A57,'0919門市清單主檔'!B:V,21,FALSE)</f>
        <v/>
      </c>
      <c r="J57" s="197" t="n">
        <v>45678.5625</v>
      </c>
      <c r="K57" s="186" t="n"/>
      <c r="L57" s="186" t="n"/>
      <c r="M57" s="186" t="n"/>
      <c r="N57" s="186" t="n"/>
      <c r="O57" s="186" t="n"/>
      <c r="P57" s="186" t="n"/>
      <c r="Q57" s="195" t="inlineStr">
        <is>
          <t>萊爾富</t>
        </is>
      </c>
    </row>
    <row r="58" ht="18.75" customHeight="1" s="127">
      <c r="A58" s="190" t="n">
        <v>3606</v>
      </c>
      <c r="B58" s="190">
        <f>VLOOKUP(A58,門市主檔!A:B,2,FALSE)</f>
        <v/>
      </c>
      <c r="C58" s="262">
        <f>IF(COUNTIFS(IM!$F:$F,A58,IM!$AD:$AD,"O",IM!$X:$X,"&gt;="&amp;$R$1, IM!$X:$X,"&lt;"&amp;$R$2)&gt;0,"V","")</f>
        <v/>
      </c>
      <c r="D58" s="262">
        <f>IF(AND(C58&lt;&gt;"V", COUNTIFS(IM!$F:$F,A58, IM!$AD:$AD, "O", IM!$X:$X, "&gt;="&amp;$R$2, IM!$X:$X, "&lt;"&amp;$R$3)&gt;0), "V", "")</f>
        <v/>
      </c>
      <c r="E58" s="262">
        <f>IF(AND(C58&lt;&gt;"V",D58&lt;&gt;"V", COUNTIFS(IM!$F:$F, A58, IM!$AD:$AD, "O", IM!$X:$X, "&gt;="&amp;$R$3, IM!$X:$X, "&lt;"&amp;$R$5)&gt;0), "V", "")</f>
        <v/>
      </c>
      <c r="F58" s="190">
        <f>IF(COUNTBLANK(C58:E58)=3,"未保養","")</f>
        <v/>
      </c>
      <c r="G58" s="190">
        <f>IF(VLOOKUP(A58,門市主檔!A:O,15,FALSE)="完工已補裝", "完工已補裝",
IF(AND(VLOOKUP(A58,門市主檔!A:Z,26,FALSE)="STAR", VLOOKUP(A58,門市主檔!A:R,18,FALSE)=""),
    IF(OR(C58="V", D58="V", E58="V"), "已PM未更換", "未更換"),
    IF(VLOOKUP(A58,門市主檔!A:Z,26,FALSE)&lt;&gt;"STAR", "無專案", "已更換")
))</f>
        <v/>
      </c>
      <c r="H58" s="247">
        <f>VLOOKUP(A58,門市主檔!A:V,22,FALSE)</f>
        <v/>
      </c>
      <c r="I58" s="190">
        <f>VLOOKUP(A58,'0919門市清單主檔'!B:V,21,FALSE)</f>
        <v/>
      </c>
      <c r="J58" s="197" t="n">
        <v>45678.60416666666</v>
      </c>
      <c r="K58" s="186" t="n"/>
      <c r="L58" s="186" t="n"/>
      <c r="M58" s="186" t="n"/>
      <c r="N58" s="186" t="n"/>
      <c r="O58" s="186" t="n"/>
      <c r="P58" s="186" t="n"/>
      <c r="Q58" s="195" t="inlineStr">
        <is>
          <t>萊爾富</t>
        </is>
      </c>
    </row>
    <row r="59" ht="18.75" customHeight="1" s="127">
      <c r="A59" s="190" t="n">
        <v>4656</v>
      </c>
      <c r="B59" s="190">
        <f>VLOOKUP(A59,門市主檔!A:B,2,FALSE)</f>
        <v/>
      </c>
      <c r="C59" s="262">
        <f>IF(COUNTIFS(IM!$F:$F,A59,IM!$AD:$AD,"O",IM!$X:$X,"&gt;="&amp;$R$1, IM!$X:$X,"&lt;"&amp;$R$2)&gt;0,"V","")</f>
        <v/>
      </c>
      <c r="D59" s="262">
        <f>IF(AND(C59&lt;&gt;"V", COUNTIFS(IM!$F:$F,A59, IM!$AD:$AD, "O", IM!$X:$X, "&gt;="&amp;$R$2, IM!$X:$X, "&lt;"&amp;$R$3)&gt;0), "V", "")</f>
        <v/>
      </c>
      <c r="E59" s="262">
        <f>IF(AND(C59&lt;&gt;"V",D59&lt;&gt;"V", COUNTIFS(IM!$F:$F, A59, IM!$AD:$AD, "O", IM!$X:$X, "&gt;="&amp;$R$3, IM!$X:$X, "&lt;"&amp;$R$5)&gt;0), "V", "")</f>
        <v/>
      </c>
      <c r="F59" s="190">
        <f>IF(COUNTBLANK(C59:E59)=3,"未保養","")</f>
        <v/>
      </c>
      <c r="G59" s="190">
        <f>IF(VLOOKUP(A59,門市主檔!A:O,15,FALSE)="完工已補裝", "完工已補裝",
IF(AND(VLOOKUP(A59,門市主檔!A:Z,26,FALSE)="STAR", VLOOKUP(A59,門市主檔!A:R,18,FALSE)=""),
    IF(OR(C59="V", D59="V", E59="V"), "已PM未更換", "未更換"),
    IF(VLOOKUP(A59,門市主檔!A:Z,26,FALSE)&lt;&gt;"STAR", "無專案", "已更換")
))</f>
        <v/>
      </c>
      <c r="H59" s="247">
        <f>VLOOKUP(A59,門市主檔!A:V,22,FALSE)</f>
        <v/>
      </c>
      <c r="I59" s="190">
        <f>VLOOKUP(A59,'0919門市清單主檔'!B:V,21,FALSE)</f>
        <v/>
      </c>
      <c r="J59" s="197" t="n">
        <v>45678.58333333334</v>
      </c>
      <c r="K59" s="186" t="n"/>
      <c r="L59" s="186" t="n"/>
      <c r="M59" s="186" t="n"/>
      <c r="N59" s="186" t="n"/>
      <c r="O59" s="186" t="n"/>
      <c r="P59" s="186" t="inlineStr">
        <is>
          <t>THILF0</t>
        </is>
      </c>
      <c r="Q59" s="195" t="inlineStr">
        <is>
          <t>萊爾富</t>
        </is>
      </c>
    </row>
    <row r="60" ht="18.75" customHeight="1" s="127">
      <c r="A60" s="190" t="n">
        <v>3851</v>
      </c>
      <c r="B60" s="190">
        <f>VLOOKUP(A60,門市主檔!A:B,2,FALSE)</f>
        <v/>
      </c>
      <c r="C60" s="262">
        <f>IF(COUNTIFS(IM!$F:$F,A60,IM!$AD:$AD,"O",IM!$X:$X,"&gt;="&amp;$R$1, IM!$X:$X,"&lt;"&amp;$R$2)&gt;0,"V","")</f>
        <v/>
      </c>
      <c r="D60" s="262">
        <f>IF(AND(C60&lt;&gt;"V", COUNTIFS(IM!$F:$F,A60, IM!$AD:$AD, "O", IM!$X:$X, "&gt;="&amp;$R$2, IM!$X:$X, "&lt;"&amp;$R$3)&gt;0), "V", "")</f>
        <v/>
      </c>
      <c r="E60" s="262">
        <f>IF(AND(C60&lt;&gt;"V",D60&lt;&gt;"V", COUNTIFS(IM!$F:$F, A60, IM!$AD:$AD, "O", IM!$X:$X, "&gt;="&amp;$R$3, IM!$X:$X, "&lt;"&amp;$R$5)&gt;0), "V", "")</f>
        <v/>
      </c>
      <c r="F60" s="190">
        <f>IF(COUNTBLANK(C60:E60)=3,"未保養","")</f>
        <v/>
      </c>
      <c r="G60" s="190">
        <f>IF(VLOOKUP(A60,門市主檔!A:O,15,FALSE)="完工已補裝", "完工已補裝",
IF(AND(VLOOKUP(A60,門市主檔!A:Z,26,FALSE)="STAR", VLOOKUP(A60,門市主檔!A:R,18,FALSE)=""),
    IF(OR(C60="V", D60="V", E60="V"), "已PM未更換", "未更換"),
    IF(VLOOKUP(A60,門市主檔!A:Z,26,FALSE)&lt;&gt;"STAR", "無專案", "已更換")
))</f>
        <v/>
      </c>
      <c r="H60" s="247">
        <f>VLOOKUP(A60,門市主檔!A:V,22,FALSE)</f>
        <v/>
      </c>
      <c r="I60" s="190">
        <f>VLOOKUP(A60,'0919門市清單主檔'!B:V,21,FALSE)</f>
        <v/>
      </c>
      <c r="J60" s="197" t="n">
        <v>45733.58333333334</v>
      </c>
      <c r="K60" s="186" t="n"/>
      <c r="L60" s="186" t="n"/>
      <c r="M60" s="186" t="n"/>
      <c r="N60" s="186" t="n"/>
      <c r="O60" s="186" t="n"/>
      <c r="P60" s="186" t="n"/>
      <c r="Q60" s="195" t="inlineStr">
        <is>
          <t>萊爾富</t>
        </is>
      </c>
    </row>
    <row r="61" ht="18.75" customHeight="1" s="127">
      <c r="A61" s="190" t="n">
        <v>4326</v>
      </c>
      <c r="B61" s="190">
        <f>VLOOKUP(A61,門市主檔!A:B,2,FALSE)</f>
        <v/>
      </c>
      <c r="C61" s="262">
        <f>IF(COUNTIFS(IM!$F:$F,A61,IM!$AD:$AD,"O",IM!$X:$X,"&gt;="&amp;$R$1, IM!$X:$X,"&lt;"&amp;$R$2)&gt;0,"V","")</f>
        <v/>
      </c>
      <c r="D61" s="262">
        <f>IF(AND(C61&lt;&gt;"V", COUNTIFS(IM!$F:$F,A61, IM!$AD:$AD, "O", IM!$X:$X, "&gt;="&amp;$R$2, IM!$X:$X, "&lt;"&amp;$R$3)&gt;0), "V", "")</f>
        <v/>
      </c>
      <c r="E61" s="262">
        <f>IF(AND(C61&lt;&gt;"V",D61&lt;&gt;"V", COUNTIFS(IM!$F:$F, A61, IM!$AD:$AD, "O", IM!$X:$X, "&gt;="&amp;$R$3, IM!$X:$X, "&lt;"&amp;$R$5)&gt;0), "V", "")</f>
        <v/>
      </c>
      <c r="F61" s="190">
        <f>IF(COUNTBLANK(C61:E61)=3,"未保養","")</f>
        <v/>
      </c>
      <c r="G61" s="190">
        <f>IF(VLOOKUP(A61,門市主檔!A:O,15,FALSE)="完工已補裝", "完工已補裝",
IF(AND(VLOOKUP(A61,門市主檔!A:Z,26,FALSE)="STAR", VLOOKUP(A61,門市主檔!A:R,18,FALSE)=""),
    IF(OR(C61="V", D61="V", E61="V"), "已PM未更換", "未更換"),
    IF(VLOOKUP(A61,門市主檔!A:Z,26,FALSE)&lt;&gt;"STAR", "無專案", "已更換")
))</f>
        <v/>
      </c>
      <c r="H61" s="247">
        <f>VLOOKUP(A61,門市主檔!A:V,22,FALSE)</f>
        <v/>
      </c>
      <c r="I61" s="190">
        <f>VLOOKUP(A61,'0919門市清單主檔'!B:V,21,FALSE)</f>
        <v/>
      </c>
      <c r="J61" s="197" t="n">
        <v>45705.54861111111</v>
      </c>
      <c r="K61" s="186" t="n"/>
      <c r="L61" s="186" t="n"/>
      <c r="M61" s="186" t="n"/>
      <c r="N61" s="186" t="n"/>
      <c r="O61" s="186" t="n"/>
      <c r="P61" s="186" t="n"/>
      <c r="Q61" s="195" t="inlineStr">
        <is>
          <t>萊爾富</t>
        </is>
      </c>
    </row>
    <row r="62" ht="18.75" customHeight="1" s="127">
      <c r="A62" s="190" t="n">
        <v>4282</v>
      </c>
      <c r="B62" s="190">
        <f>VLOOKUP(A62,門市主檔!A:B,2,FALSE)</f>
        <v/>
      </c>
      <c r="C62" s="262">
        <f>IF(COUNTIFS(IM!$F:$F,A62,IM!$AD:$AD,"O",IM!$X:$X,"&gt;="&amp;$R$1, IM!$X:$X,"&lt;"&amp;$R$2)&gt;0,"V","")</f>
        <v/>
      </c>
      <c r="D62" s="262">
        <f>IF(AND(C62&lt;&gt;"V", COUNTIFS(IM!$F:$F,A62, IM!$AD:$AD, "O", IM!$X:$X, "&gt;="&amp;$R$2, IM!$X:$X, "&lt;"&amp;$R$3)&gt;0), "V", "")</f>
        <v/>
      </c>
      <c r="E62" s="262">
        <f>IF(AND(C62&lt;&gt;"V",D62&lt;&gt;"V", COUNTIFS(IM!$F:$F, A62, IM!$AD:$AD, "O", IM!$X:$X, "&gt;="&amp;$R$3, IM!$X:$X, "&lt;"&amp;$R$5)&gt;0), "V", "")</f>
        <v/>
      </c>
      <c r="F62" s="190">
        <f>IF(COUNTBLANK(C62:E62)=3,"未保養","")</f>
        <v/>
      </c>
      <c r="G62" s="190">
        <f>IF(VLOOKUP(A62,門市主檔!A:O,15,FALSE)="完工已補裝", "完工已補裝",
IF(AND(VLOOKUP(A62,門市主檔!A:Z,26,FALSE)="STAR", VLOOKUP(A62,門市主檔!A:R,18,FALSE)=""),
    IF(OR(C62="V", D62="V", E62="V"), "已PM未更換", "未更換"),
    IF(VLOOKUP(A62,門市主檔!A:Z,26,FALSE)&lt;&gt;"STAR", "無專案", "已更換")
))</f>
        <v/>
      </c>
      <c r="H62" s="247">
        <f>VLOOKUP(A62,門市主檔!A:V,22,FALSE)</f>
        <v/>
      </c>
      <c r="I62" s="190">
        <f>VLOOKUP(A62,'0919門市清單主檔'!B:V,21,FALSE)</f>
        <v/>
      </c>
      <c r="J62" s="197" t="n">
        <v>45705.45833333334</v>
      </c>
      <c r="K62" s="186" t="n"/>
      <c r="L62" s="186" t="n"/>
      <c r="M62" s="186" t="n"/>
      <c r="N62" s="186" t="n"/>
      <c r="O62" s="186" t="n"/>
      <c r="P62" s="186" t="n"/>
      <c r="Q62" s="195" t="inlineStr">
        <is>
          <t>萊爾富</t>
        </is>
      </c>
    </row>
    <row r="63" ht="19.5" customHeight="1" s="127">
      <c r="A63" s="190" t="n">
        <v>2362</v>
      </c>
      <c r="B63" s="190">
        <f>VLOOKUP(A63,門市主檔!A:B,2,FALSE)</f>
        <v/>
      </c>
      <c r="C63" s="262">
        <f>IF(COUNTIFS(IM!$F:$F,A63,IM!$AD:$AD,"O",IM!$X:$X,"&gt;="&amp;$R$1, IM!$X:$X,"&lt;"&amp;$R$2)&gt;0,"V","")</f>
        <v/>
      </c>
      <c r="D63" s="262">
        <f>IF(AND(C63&lt;&gt;"V", COUNTIFS(IM!$F:$F,A63, IM!$AD:$AD, "O", IM!$X:$X, "&gt;="&amp;$R$2, IM!$X:$X, "&lt;"&amp;$R$3)&gt;0), "V", "")</f>
        <v/>
      </c>
      <c r="E63" s="262">
        <f>IF(AND(C63&lt;&gt;"V",D63&lt;&gt;"V", COUNTIFS(IM!$F:$F, A63, IM!$AD:$AD, "O", IM!$X:$X, "&gt;="&amp;$R$3, IM!$X:$X, "&lt;"&amp;$R$5)&gt;0), "V", "")</f>
        <v/>
      </c>
      <c r="F63" s="190">
        <f>IF(COUNTBLANK(C63:E63)=3,"未保養","")</f>
        <v/>
      </c>
      <c r="G63" s="190">
        <f>IF(VLOOKUP(A63,門市主檔!A:O,15,FALSE)="完工已補裝", "完工已補裝",
IF(AND(VLOOKUP(A63,門市主檔!A:Z,26,FALSE)="STAR", VLOOKUP(A63,門市主檔!A:R,18,FALSE)=""),
    IF(OR(C63="V", D63="V", E63="V"), "已PM未更換", "未更換"),
    IF(VLOOKUP(A63,門市主檔!A:Z,26,FALSE)&lt;&gt;"STAR", "無專案", "已更換")
))</f>
        <v/>
      </c>
      <c r="H63" s="247">
        <f>VLOOKUP(A63,門市主檔!A:V,22,FALSE)</f>
        <v/>
      </c>
      <c r="I63" s="190">
        <f>VLOOKUP(A63,'0919門市清單主檔'!B:V,21,FALSE)</f>
        <v/>
      </c>
      <c r="J63" s="197" t="n">
        <v>45741.61805555555</v>
      </c>
      <c r="K63" s="186" t="n"/>
      <c r="L63" s="186" t="n"/>
      <c r="M63" s="186" t="n"/>
      <c r="N63" s="186" t="n"/>
      <c r="O63" s="186" t="n"/>
      <c r="P63" s="186" t="n"/>
      <c r="Q63" s="195" t="inlineStr">
        <is>
          <t>萊爾富</t>
        </is>
      </c>
    </row>
    <row r="64" ht="19.5" customHeight="1" s="127">
      <c r="A64" s="190" t="n">
        <v>4762</v>
      </c>
      <c r="B64" s="190">
        <f>VLOOKUP(A64,門市主檔!A:B,2,FALSE)</f>
        <v/>
      </c>
      <c r="C64" s="262">
        <f>IF(COUNTIFS(IM!$F:$F,A64,IM!$AD:$AD,"O",IM!$X:$X,"&gt;="&amp;$R$1, IM!$X:$X,"&lt;"&amp;$R$2)&gt;0,"V","")</f>
        <v/>
      </c>
      <c r="D64" s="262">
        <f>IF(AND(C64&lt;&gt;"V", COUNTIFS(IM!$F:$F,A64, IM!$AD:$AD, "O", IM!$X:$X, "&gt;="&amp;$R$2, IM!$X:$X, "&lt;"&amp;$R$3)&gt;0), "V", "")</f>
        <v/>
      </c>
      <c r="E64" s="262">
        <f>IF(AND(C64&lt;&gt;"V",D64&lt;&gt;"V", COUNTIFS(IM!$F:$F, A64, IM!$AD:$AD, "O", IM!$X:$X, "&gt;="&amp;$R$3, IM!$X:$X, "&lt;"&amp;$R$5)&gt;0), "V", "")</f>
        <v/>
      </c>
      <c r="F64" s="190">
        <f>IF(COUNTBLANK(C64:E64)=3,"未保養","")</f>
        <v/>
      </c>
      <c r="G64" s="190">
        <f>IF(VLOOKUP(A64,門市主檔!A:O,15,FALSE)="完工已補裝", "完工已補裝",
IF(AND(VLOOKUP(A64,門市主檔!A:Z,26,FALSE)="STAR", VLOOKUP(A64,門市主檔!A:R,18,FALSE)=""),
    IF(OR(C64="V", D64="V", E64="V"), "已PM未更換", "未更換"),
    IF(VLOOKUP(A64,門市主檔!A:Z,26,FALSE)&lt;&gt;"STAR", "無專案", "已更換")
))</f>
        <v/>
      </c>
      <c r="H64" s="247">
        <f>VLOOKUP(A64,門市主檔!A:V,22,FALSE)</f>
        <v/>
      </c>
      <c r="I64" s="190">
        <f>VLOOKUP(A64,'0919門市清單主檔'!B:V,21,FALSE)</f>
        <v/>
      </c>
      <c r="J64" s="197" t="n">
        <v>45712.63194444445</v>
      </c>
      <c r="K64" s="186" t="n"/>
      <c r="L64" s="186" t="n"/>
      <c r="M64" s="186" t="n"/>
      <c r="N64" s="186" t="n"/>
      <c r="O64" s="186" t="n"/>
      <c r="P64" s="186" t="n"/>
      <c r="Q64" s="195" t="inlineStr">
        <is>
          <t>萊爾富</t>
        </is>
      </c>
    </row>
    <row r="65" ht="15.75" customHeight="1" s="127">
      <c r="A65" s="186" t="n"/>
      <c r="B65" s="186" t="n"/>
      <c r="C65" s="266" t="n"/>
      <c r="D65" s="266" t="n"/>
      <c r="E65" s="266" t="n"/>
      <c r="F65" s="186" t="n"/>
      <c r="G65" s="186" t="n"/>
      <c r="H65" s="186" t="n"/>
      <c r="I65" s="186" t="n"/>
      <c r="J65" s="186" t="n"/>
      <c r="K65" s="186" t="n"/>
      <c r="L65" s="186" t="n"/>
      <c r="M65" s="186" t="n"/>
      <c r="N65" s="186" t="n"/>
      <c r="O65" s="186" t="n"/>
      <c r="P65" s="186" t="n"/>
      <c r="Q65" s="186" t="n"/>
    </row>
    <row r="66" ht="15.75" customHeight="1" s="127">
      <c r="A66" s="186" t="n"/>
      <c r="B66" s="186" t="n"/>
      <c r="C66" s="266" t="n"/>
      <c r="D66" s="266" t="n"/>
      <c r="E66" s="266" t="n"/>
      <c r="F66" s="186" t="n"/>
      <c r="G66" s="186" t="n"/>
      <c r="H66" s="186" t="n"/>
      <c r="I66" s="186" t="n"/>
      <c r="J66" s="186" t="n"/>
      <c r="K66" s="186" t="n"/>
      <c r="L66" s="186" t="n"/>
      <c r="M66" s="186" t="n"/>
      <c r="N66" s="186" t="n"/>
      <c r="O66" s="186" t="n"/>
      <c r="P66" s="186" t="n"/>
      <c r="Q66" s="186" t="n"/>
    </row>
    <row r="67" ht="15.75" customHeight="1" s="127">
      <c r="A67" s="186" t="n"/>
      <c r="B67" s="186" t="n"/>
      <c r="C67" s="266" t="n"/>
      <c r="D67" s="266" t="n"/>
      <c r="E67" s="266" t="n"/>
      <c r="F67" s="186" t="n"/>
      <c r="G67" s="186" t="n"/>
      <c r="H67" s="186" t="n"/>
      <c r="I67" s="186" t="n"/>
      <c r="J67" s="186" t="n"/>
      <c r="K67" s="186" t="n"/>
      <c r="L67" s="186" t="n"/>
      <c r="M67" s="186" t="n"/>
      <c r="N67" s="186" t="n"/>
      <c r="O67" s="186" t="n"/>
      <c r="P67" s="186" t="n"/>
      <c r="Q67" s="186" t="n"/>
    </row>
    <row r="68" ht="15.75" customHeight="1" s="127">
      <c r="A68" s="186" t="n"/>
      <c r="B68" s="186" t="n"/>
      <c r="C68" s="266" t="n"/>
      <c r="D68" s="266" t="n"/>
      <c r="E68" s="266" t="n"/>
      <c r="F68" s="186" t="n"/>
      <c r="G68" s="186" t="n"/>
      <c r="H68" s="186" t="n"/>
      <c r="I68" s="186" t="n"/>
      <c r="J68" s="186" t="n"/>
      <c r="K68" s="186" t="n"/>
      <c r="L68" s="186" t="n"/>
      <c r="M68" s="186" t="n"/>
      <c r="N68" s="186" t="n"/>
      <c r="O68" s="186" t="n"/>
      <c r="P68" s="186" t="n"/>
      <c r="Q68" s="186" t="n"/>
    </row>
    <row r="69" ht="15.75" customHeight="1" s="127">
      <c r="A69" s="186" t="n"/>
      <c r="B69" s="186" t="n"/>
      <c r="C69" s="266" t="n"/>
      <c r="D69" s="266" t="n"/>
      <c r="E69" s="266" t="n"/>
      <c r="F69" s="186" t="n"/>
      <c r="G69" s="186" t="n"/>
      <c r="H69" s="186" t="n"/>
      <c r="I69" s="186" t="n"/>
      <c r="J69" s="186" t="n"/>
      <c r="K69" s="186" t="n"/>
      <c r="L69" s="186" t="n"/>
      <c r="M69" s="186" t="n"/>
      <c r="N69" s="186" t="n"/>
      <c r="O69" s="186" t="n"/>
      <c r="P69" s="186" t="n"/>
      <c r="Q69" s="186" t="n"/>
    </row>
    <row r="70" ht="15.75" customHeight="1" s="127">
      <c r="A70" s="186" t="n"/>
      <c r="B70" s="186" t="n"/>
      <c r="C70" s="266" t="n"/>
      <c r="D70" s="266" t="n"/>
      <c r="E70" s="266" t="n"/>
      <c r="F70" s="186" t="n"/>
      <c r="G70" s="186" t="n"/>
      <c r="H70" s="186" t="n"/>
      <c r="I70" s="186" t="n"/>
      <c r="J70" s="186" t="n"/>
      <c r="K70" s="186" t="n"/>
      <c r="L70" s="186" t="n"/>
      <c r="M70" s="186" t="n"/>
      <c r="N70" s="186" t="n"/>
      <c r="O70" s="186" t="n"/>
      <c r="P70" s="186" t="n"/>
      <c r="Q70" s="186" t="n"/>
    </row>
    <row r="71" ht="15.75" customHeight="1" s="127">
      <c r="A71" s="186" t="n"/>
      <c r="B71" s="186" t="n"/>
      <c r="C71" s="266" t="n"/>
      <c r="D71" s="266" t="n"/>
      <c r="E71" s="266" t="n"/>
      <c r="F71" s="186" t="n"/>
      <c r="G71" s="186" t="n"/>
      <c r="H71" s="186" t="n"/>
      <c r="I71" s="186" t="n"/>
      <c r="J71" s="186" t="n"/>
      <c r="K71" s="186" t="n"/>
      <c r="L71" s="186" t="n"/>
      <c r="M71" s="186" t="n"/>
      <c r="N71" s="186" t="n"/>
      <c r="O71" s="186" t="n"/>
      <c r="P71" s="186" t="n"/>
      <c r="Q71" s="186" t="n"/>
    </row>
    <row r="72" ht="15.75" customHeight="1" s="127">
      <c r="A72" s="186" t="n"/>
      <c r="B72" s="186" t="n"/>
      <c r="C72" s="266" t="n"/>
      <c r="D72" s="266" t="n"/>
      <c r="E72" s="266" t="n"/>
      <c r="F72" s="186" t="n"/>
      <c r="G72" s="186" t="n"/>
      <c r="H72" s="186" t="n"/>
      <c r="I72" s="186" t="n"/>
      <c r="J72" s="186" t="n"/>
      <c r="K72" s="186" t="n"/>
      <c r="L72" s="186" t="n"/>
      <c r="M72" s="186" t="n"/>
      <c r="N72" s="186" t="n"/>
      <c r="O72" s="186" t="n"/>
      <c r="P72" s="186" t="n"/>
      <c r="Q72" s="186" t="n"/>
    </row>
    <row r="73" ht="15.75" customHeight="1" s="127">
      <c r="A73" s="186" t="n"/>
      <c r="B73" s="186" t="n"/>
      <c r="C73" s="266" t="n"/>
      <c r="D73" s="266" t="n"/>
      <c r="E73" s="266" t="n"/>
      <c r="F73" s="186" t="n"/>
      <c r="G73" s="186" t="n"/>
      <c r="H73" s="186" t="n"/>
      <c r="I73" s="186" t="n"/>
      <c r="J73" s="186" t="n"/>
      <c r="K73" s="186" t="n"/>
      <c r="L73" s="186" t="n"/>
      <c r="M73" s="186" t="n"/>
      <c r="N73" s="186" t="n"/>
      <c r="O73" s="186" t="n"/>
      <c r="P73" s="186" t="n"/>
      <c r="Q73" s="186" t="n"/>
    </row>
    <row r="74" ht="15.75" customHeight="1" s="127">
      <c r="A74" s="186" t="n"/>
      <c r="B74" s="186" t="n"/>
      <c r="C74" s="266" t="n"/>
      <c r="D74" s="266" t="n"/>
      <c r="E74" s="266" t="n"/>
      <c r="F74" s="186" t="n"/>
      <c r="G74" s="186" t="n"/>
      <c r="H74" s="186" t="n"/>
      <c r="I74" s="186" t="n"/>
      <c r="J74" s="186" t="n"/>
      <c r="K74" s="186" t="n"/>
      <c r="L74" s="186" t="n"/>
      <c r="M74" s="186" t="n"/>
      <c r="N74" s="186" t="n"/>
      <c r="O74" s="186" t="n"/>
      <c r="P74" s="186" t="n"/>
      <c r="Q74" s="186" t="n"/>
    </row>
    <row r="75" ht="15.75" customHeight="1" s="127">
      <c r="A75" s="186" t="n"/>
      <c r="B75" s="186" t="n"/>
      <c r="C75" s="266" t="n"/>
      <c r="D75" s="266" t="n"/>
      <c r="E75" s="266" t="n"/>
      <c r="F75" s="186" t="n"/>
      <c r="G75" s="186" t="n"/>
      <c r="H75" s="186" t="n"/>
      <c r="I75" s="186" t="n"/>
      <c r="J75" s="186" t="n"/>
      <c r="K75" s="186" t="n"/>
      <c r="L75" s="186" t="n"/>
      <c r="M75" s="186" t="n"/>
      <c r="N75" s="186" t="n"/>
      <c r="O75" s="186" t="n"/>
      <c r="P75" s="186" t="n"/>
      <c r="Q75" s="186" t="n"/>
    </row>
    <row r="76" ht="15.75" customHeight="1" s="127">
      <c r="A76" s="186" t="n"/>
      <c r="B76" s="186" t="n"/>
      <c r="C76" s="266" t="n"/>
      <c r="D76" s="266" t="n"/>
      <c r="E76" s="266" t="n"/>
      <c r="F76" s="186" t="n"/>
      <c r="G76" s="186" t="n"/>
      <c r="H76" s="186" t="n"/>
      <c r="I76" s="186" t="n"/>
      <c r="J76" s="186" t="n"/>
      <c r="K76" s="186" t="n"/>
      <c r="L76" s="186" t="n"/>
      <c r="M76" s="186" t="n"/>
      <c r="N76" s="186" t="n"/>
      <c r="O76" s="186" t="n"/>
      <c r="P76" s="186" t="n"/>
      <c r="Q76" s="186" t="n"/>
    </row>
    <row r="77" ht="15.75" customHeight="1" s="127">
      <c r="A77" s="186" t="n"/>
      <c r="B77" s="186" t="n"/>
      <c r="C77" s="266" t="n"/>
      <c r="D77" s="266" t="n"/>
      <c r="E77" s="266" t="n"/>
      <c r="F77" s="186" t="n"/>
      <c r="G77" s="186" t="n"/>
      <c r="H77" s="186" t="n"/>
      <c r="I77" s="186" t="n"/>
      <c r="J77" s="186" t="n"/>
      <c r="K77" s="186" t="n"/>
      <c r="L77" s="186" t="n"/>
      <c r="M77" s="186" t="n"/>
      <c r="N77" s="186" t="n"/>
      <c r="O77" s="186" t="n"/>
      <c r="P77" s="186" t="n"/>
      <c r="Q77" s="186" t="n"/>
    </row>
    <row r="78" ht="15.75" customHeight="1" s="127">
      <c r="A78" s="186" t="n"/>
      <c r="B78" s="186" t="n"/>
      <c r="C78" s="266" t="n"/>
      <c r="D78" s="266" t="n"/>
      <c r="E78" s="266" t="n"/>
      <c r="F78" s="186" t="n"/>
      <c r="G78" s="186" t="n"/>
      <c r="H78" s="186" t="n"/>
      <c r="I78" s="186" t="n"/>
      <c r="J78" s="186" t="n"/>
      <c r="K78" s="186" t="n"/>
      <c r="L78" s="186" t="n"/>
      <c r="M78" s="186" t="n"/>
      <c r="N78" s="186" t="n"/>
      <c r="O78" s="186" t="n"/>
      <c r="P78" s="186" t="n"/>
      <c r="Q78" s="186" t="n"/>
    </row>
    <row r="79" ht="15.75" customHeight="1" s="127">
      <c r="A79" s="186" t="n"/>
      <c r="B79" s="186" t="n"/>
      <c r="C79" s="266" t="n"/>
      <c r="D79" s="266" t="n"/>
      <c r="E79" s="266" t="n"/>
      <c r="F79" s="186" t="n"/>
      <c r="G79" s="186" t="n"/>
      <c r="H79" s="186" t="n"/>
      <c r="I79" s="186" t="n"/>
      <c r="J79" s="186" t="n"/>
      <c r="K79" s="186" t="n"/>
      <c r="L79" s="186" t="n"/>
      <c r="M79" s="186" t="n"/>
      <c r="N79" s="186" t="n"/>
      <c r="O79" s="186" t="n"/>
      <c r="P79" s="186" t="n"/>
      <c r="Q79" s="186" t="n"/>
    </row>
    <row r="80" ht="15.75" customHeight="1" s="127">
      <c r="A80" s="186" t="n"/>
      <c r="B80" s="186" t="n"/>
      <c r="C80" s="266" t="n"/>
      <c r="D80" s="266" t="n"/>
      <c r="E80" s="266" t="n"/>
      <c r="F80" s="186" t="n"/>
      <c r="G80" s="186" t="n"/>
      <c r="H80" s="186" t="n"/>
      <c r="I80" s="186" t="n"/>
      <c r="J80" s="186" t="n"/>
      <c r="K80" s="186" t="n"/>
      <c r="L80" s="186" t="n"/>
      <c r="M80" s="186" t="n"/>
      <c r="N80" s="186" t="n"/>
      <c r="O80" s="186" t="n"/>
      <c r="P80" s="186" t="n"/>
      <c r="Q80" s="186" t="n"/>
    </row>
    <row r="81" ht="15.75" customHeight="1" s="127">
      <c r="A81" s="186" t="n"/>
      <c r="B81" s="186" t="n"/>
      <c r="C81" s="266" t="n"/>
      <c r="D81" s="266" t="n"/>
      <c r="E81" s="266" t="n"/>
      <c r="F81" s="186" t="n"/>
      <c r="G81" s="186" t="n"/>
      <c r="H81" s="186" t="n"/>
      <c r="I81" s="186" t="n"/>
      <c r="J81" s="186" t="n"/>
      <c r="K81" s="186" t="n"/>
      <c r="L81" s="186" t="n"/>
      <c r="M81" s="186" t="n"/>
      <c r="N81" s="186" t="n"/>
      <c r="O81" s="186" t="n"/>
      <c r="P81" s="186" t="n"/>
      <c r="Q81" s="186" t="n"/>
    </row>
    <row r="82" ht="15.75" customHeight="1" s="127">
      <c r="A82" s="186" t="n"/>
      <c r="B82" s="186" t="n"/>
      <c r="C82" s="266" t="n"/>
      <c r="D82" s="266" t="n"/>
      <c r="E82" s="266" t="n"/>
      <c r="F82" s="186" t="n"/>
      <c r="G82" s="186" t="n"/>
      <c r="H82" s="186" t="n"/>
      <c r="I82" s="186" t="n"/>
      <c r="J82" s="186" t="n"/>
      <c r="K82" s="186" t="n"/>
      <c r="L82" s="186" t="n"/>
      <c r="M82" s="186" t="n"/>
      <c r="N82" s="186" t="n"/>
      <c r="O82" s="186" t="n"/>
      <c r="P82" s="186" t="n"/>
      <c r="Q82" s="186" t="n"/>
    </row>
    <row r="83" ht="15.75" customHeight="1" s="127">
      <c r="A83" s="186" t="n"/>
      <c r="B83" s="186" t="n"/>
      <c r="C83" s="266" t="n"/>
      <c r="D83" s="266" t="n"/>
      <c r="E83" s="266" t="n"/>
      <c r="F83" s="186" t="n"/>
      <c r="G83" s="186" t="n"/>
      <c r="H83" s="186" t="n"/>
      <c r="I83" s="186" t="n"/>
      <c r="J83" s="186" t="n"/>
      <c r="K83" s="186" t="n"/>
      <c r="L83" s="186" t="n"/>
      <c r="M83" s="186" t="n"/>
      <c r="N83" s="186" t="n"/>
      <c r="O83" s="186" t="n"/>
      <c r="P83" s="186" t="n"/>
      <c r="Q83" s="186" t="n"/>
    </row>
    <row r="84" ht="15.75" customHeight="1" s="127">
      <c r="A84" s="186" t="n"/>
      <c r="B84" s="186" t="n"/>
      <c r="C84" s="266" t="n"/>
      <c r="D84" s="266" t="n"/>
      <c r="E84" s="266" t="n"/>
      <c r="F84" s="186" t="n"/>
      <c r="G84" s="186" t="n"/>
      <c r="H84" s="186" t="n"/>
      <c r="I84" s="186" t="n"/>
      <c r="J84" s="186" t="n"/>
      <c r="K84" s="186" t="n"/>
      <c r="L84" s="186" t="n"/>
      <c r="M84" s="186" t="n"/>
      <c r="N84" s="186" t="n"/>
      <c r="O84" s="186" t="n"/>
      <c r="P84" s="186" t="n"/>
      <c r="Q84" s="186" t="n"/>
    </row>
    <row r="85" ht="15.75" customHeight="1" s="127">
      <c r="A85" s="186" t="n"/>
      <c r="B85" s="186" t="n"/>
      <c r="C85" s="266" t="n"/>
      <c r="D85" s="266" t="n"/>
      <c r="E85" s="266" t="n"/>
      <c r="F85" s="186" t="n"/>
      <c r="G85" s="186" t="n"/>
      <c r="H85" s="186" t="n"/>
      <c r="I85" s="186" t="n"/>
      <c r="J85" s="186" t="n"/>
      <c r="K85" s="186" t="n"/>
      <c r="L85" s="186" t="n"/>
      <c r="M85" s="186" t="n"/>
      <c r="N85" s="186" t="n"/>
      <c r="O85" s="186" t="n"/>
      <c r="P85" s="186" t="n"/>
      <c r="Q85" s="186" t="n"/>
    </row>
    <row r="86" ht="15.75" customHeight="1" s="127">
      <c r="A86" s="186" t="n"/>
      <c r="B86" s="186" t="n"/>
      <c r="C86" s="266" t="n"/>
      <c r="D86" s="266" t="n"/>
      <c r="E86" s="266" t="n"/>
      <c r="F86" s="186" t="n"/>
      <c r="G86" s="186" t="n"/>
      <c r="H86" s="186" t="n"/>
      <c r="I86" s="186" t="n"/>
      <c r="J86" s="186" t="n"/>
      <c r="K86" s="186" t="n"/>
      <c r="L86" s="186" t="n"/>
      <c r="M86" s="186" t="n"/>
      <c r="N86" s="186" t="n"/>
      <c r="O86" s="186" t="n"/>
      <c r="P86" s="186" t="n"/>
      <c r="Q86" s="186" t="n"/>
    </row>
    <row r="87" ht="15.75" customHeight="1" s="127">
      <c r="A87" s="186" t="n"/>
      <c r="B87" s="186" t="n"/>
      <c r="C87" s="266" t="n"/>
      <c r="D87" s="266" t="n"/>
      <c r="E87" s="266" t="n"/>
      <c r="F87" s="186" t="n"/>
      <c r="G87" s="186" t="n"/>
      <c r="H87" s="186" t="n"/>
      <c r="I87" s="186" t="n"/>
      <c r="J87" s="186" t="n"/>
      <c r="K87" s="186" t="n"/>
      <c r="L87" s="186" t="n"/>
      <c r="M87" s="186" t="n"/>
      <c r="N87" s="186" t="n"/>
      <c r="O87" s="186" t="n"/>
      <c r="P87" s="186" t="n"/>
      <c r="Q87" s="186" t="n"/>
    </row>
    <row r="88" ht="15.75" customHeight="1" s="127">
      <c r="A88" s="186" t="n"/>
      <c r="B88" s="186" t="n"/>
      <c r="C88" s="266" t="n"/>
      <c r="D88" s="266" t="n"/>
      <c r="E88" s="266" t="n"/>
      <c r="F88" s="186" t="n"/>
      <c r="G88" s="186" t="n"/>
      <c r="H88" s="186" t="n"/>
      <c r="I88" s="186" t="n"/>
      <c r="J88" s="186" t="n"/>
      <c r="K88" s="186" t="n"/>
      <c r="L88" s="186" t="n"/>
      <c r="M88" s="186" t="n"/>
      <c r="N88" s="186" t="n"/>
      <c r="O88" s="186" t="n"/>
      <c r="P88" s="186" t="n"/>
      <c r="Q88" s="186" t="n"/>
    </row>
    <row r="89" ht="15.75" customHeight="1" s="127">
      <c r="A89" s="186" t="n"/>
      <c r="B89" s="186" t="n"/>
      <c r="C89" s="266" t="n"/>
      <c r="D89" s="266" t="n"/>
      <c r="E89" s="266" t="n"/>
      <c r="F89" s="186" t="n"/>
      <c r="G89" s="186" t="n"/>
      <c r="H89" s="186" t="n"/>
      <c r="I89" s="186" t="n"/>
      <c r="J89" s="186" t="n"/>
      <c r="K89" s="186" t="n"/>
      <c r="L89" s="186" t="n"/>
      <c r="M89" s="186" t="n"/>
      <c r="N89" s="186" t="n"/>
      <c r="O89" s="186" t="n"/>
      <c r="P89" s="186" t="n"/>
      <c r="Q89" s="186" t="n"/>
    </row>
    <row r="90" ht="15.75" customHeight="1" s="127">
      <c r="A90" s="186" t="n"/>
      <c r="B90" s="186" t="n"/>
      <c r="C90" s="266" t="n"/>
      <c r="D90" s="266" t="n"/>
      <c r="E90" s="266" t="n"/>
      <c r="F90" s="186" t="n"/>
      <c r="G90" s="186" t="n"/>
      <c r="H90" s="186" t="n"/>
      <c r="I90" s="186" t="n"/>
      <c r="J90" s="186" t="n"/>
      <c r="K90" s="186" t="n"/>
      <c r="L90" s="186" t="n"/>
      <c r="M90" s="186" t="n"/>
      <c r="N90" s="186" t="n"/>
      <c r="O90" s="186" t="n"/>
      <c r="P90" s="186" t="n"/>
      <c r="Q90" s="186" t="n"/>
    </row>
    <row r="91" ht="15.75" customHeight="1" s="127">
      <c r="A91" s="186" t="n"/>
      <c r="B91" s="186" t="n"/>
      <c r="C91" s="266" t="n"/>
      <c r="D91" s="266" t="n"/>
      <c r="E91" s="266" t="n"/>
      <c r="F91" s="186" t="n"/>
      <c r="G91" s="186" t="n"/>
      <c r="H91" s="186" t="n"/>
      <c r="I91" s="186" t="n"/>
      <c r="J91" s="186" t="n"/>
      <c r="K91" s="186" t="n"/>
      <c r="L91" s="186" t="n"/>
      <c r="M91" s="186" t="n"/>
      <c r="N91" s="186" t="n"/>
      <c r="O91" s="186" t="n"/>
      <c r="P91" s="186" t="n"/>
      <c r="Q91" s="186" t="n"/>
    </row>
    <row r="92" ht="15.75" customHeight="1" s="127">
      <c r="A92" s="186" t="n"/>
      <c r="B92" s="186" t="n"/>
      <c r="C92" s="266" t="n"/>
      <c r="D92" s="266" t="n"/>
      <c r="E92" s="266" t="n"/>
      <c r="F92" s="186" t="n"/>
      <c r="G92" s="186" t="n"/>
      <c r="H92" s="186" t="n"/>
      <c r="I92" s="186" t="n"/>
      <c r="J92" s="186" t="n"/>
      <c r="K92" s="186" t="n"/>
      <c r="L92" s="186" t="n"/>
      <c r="M92" s="186" t="n"/>
      <c r="N92" s="186" t="n"/>
      <c r="O92" s="186" t="n"/>
      <c r="P92" s="186" t="n"/>
      <c r="Q92" s="186" t="n"/>
    </row>
    <row r="93" ht="15.75" customHeight="1" s="127">
      <c r="A93" s="186" t="n"/>
      <c r="B93" s="186" t="n"/>
      <c r="C93" s="266" t="n"/>
      <c r="D93" s="266" t="n"/>
      <c r="E93" s="266" t="n"/>
      <c r="F93" s="186" t="n"/>
      <c r="G93" s="186" t="n"/>
      <c r="H93" s="186" t="n"/>
      <c r="I93" s="186" t="n"/>
      <c r="J93" s="186" t="n"/>
      <c r="K93" s="186" t="n"/>
      <c r="L93" s="186" t="n"/>
      <c r="M93" s="186" t="n"/>
      <c r="N93" s="186" t="n"/>
      <c r="O93" s="186" t="n"/>
      <c r="P93" s="186" t="n"/>
      <c r="Q93" s="186" t="n"/>
    </row>
    <row r="94" ht="15.75" customHeight="1" s="127">
      <c r="A94" s="186" t="n"/>
      <c r="B94" s="186" t="n"/>
      <c r="C94" s="266" t="n"/>
      <c r="D94" s="266" t="n"/>
      <c r="E94" s="266" t="n"/>
      <c r="F94" s="186" t="n"/>
      <c r="G94" s="186" t="n"/>
      <c r="H94" s="186" t="n"/>
      <c r="I94" s="186" t="n"/>
      <c r="J94" s="186" t="n"/>
      <c r="K94" s="186" t="n"/>
      <c r="L94" s="186" t="n"/>
      <c r="M94" s="186" t="n"/>
      <c r="N94" s="186" t="n"/>
      <c r="O94" s="186" t="n"/>
      <c r="P94" s="186" t="n"/>
      <c r="Q94" s="186" t="n"/>
    </row>
    <row r="95" ht="15.75" customHeight="1" s="127">
      <c r="A95" s="186" t="n"/>
      <c r="B95" s="186" t="n"/>
      <c r="C95" s="266" t="n"/>
      <c r="D95" s="266" t="n"/>
      <c r="E95" s="266" t="n"/>
      <c r="F95" s="186" t="n"/>
      <c r="G95" s="186" t="n"/>
      <c r="H95" s="186" t="n"/>
      <c r="I95" s="186" t="n"/>
      <c r="J95" s="186" t="n"/>
      <c r="K95" s="186" t="n"/>
      <c r="L95" s="186" t="n"/>
      <c r="M95" s="186" t="n"/>
      <c r="N95" s="186" t="n"/>
      <c r="O95" s="186" t="n"/>
      <c r="P95" s="186" t="n"/>
      <c r="Q95" s="186" t="n"/>
    </row>
    <row r="96" ht="15.75" customHeight="1" s="127">
      <c r="A96" s="186" t="n"/>
      <c r="B96" s="186" t="n"/>
      <c r="C96" s="266" t="n"/>
      <c r="D96" s="266" t="n"/>
      <c r="E96" s="266" t="n"/>
      <c r="F96" s="186" t="n"/>
      <c r="G96" s="186" t="n"/>
      <c r="H96" s="186" t="n"/>
      <c r="I96" s="186" t="n"/>
      <c r="J96" s="186" t="n"/>
      <c r="K96" s="186" t="n"/>
      <c r="L96" s="186" t="n"/>
      <c r="M96" s="186" t="n"/>
      <c r="N96" s="186" t="n"/>
      <c r="O96" s="186" t="n"/>
      <c r="P96" s="186" t="n"/>
      <c r="Q96" s="186" t="n"/>
    </row>
    <row r="97" ht="15.75" customHeight="1" s="127">
      <c r="A97" s="186" t="n"/>
      <c r="B97" s="186" t="n"/>
      <c r="C97" s="266" t="n"/>
      <c r="D97" s="266" t="n"/>
      <c r="E97" s="266" t="n"/>
      <c r="F97" s="186" t="n"/>
      <c r="G97" s="186" t="n"/>
      <c r="H97" s="186" t="n"/>
      <c r="I97" s="186" t="n"/>
      <c r="J97" s="186" t="n"/>
      <c r="K97" s="186" t="n"/>
      <c r="L97" s="186" t="n"/>
      <c r="M97" s="186" t="n"/>
      <c r="N97" s="186" t="n"/>
      <c r="O97" s="186" t="n"/>
      <c r="P97" s="186" t="n"/>
      <c r="Q97" s="186" t="n"/>
    </row>
    <row r="98" ht="15.75" customHeight="1" s="127">
      <c r="A98" s="186" t="n"/>
      <c r="B98" s="186" t="n"/>
      <c r="C98" s="266" t="n"/>
      <c r="D98" s="266" t="n"/>
      <c r="E98" s="266" t="n"/>
      <c r="F98" s="186" t="n"/>
      <c r="G98" s="186" t="n"/>
      <c r="H98" s="186" t="n"/>
      <c r="I98" s="186" t="n"/>
      <c r="J98" s="186" t="n"/>
      <c r="K98" s="186" t="n"/>
      <c r="L98" s="186" t="n"/>
      <c r="M98" s="186" t="n"/>
      <c r="N98" s="186" t="n"/>
      <c r="O98" s="186" t="n"/>
      <c r="P98" s="186" t="n"/>
      <c r="Q98" s="186" t="n"/>
    </row>
    <row r="99" ht="15.75" customHeight="1" s="127">
      <c r="A99" s="186" t="n"/>
      <c r="B99" s="186" t="n"/>
      <c r="C99" s="266" t="n"/>
      <c r="D99" s="266" t="n"/>
      <c r="E99" s="266" t="n"/>
      <c r="F99" s="186" t="n"/>
      <c r="G99" s="186" t="n"/>
      <c r="H99" s="186" t="n"/>
      <c r="I99" s="186" t="n"/>
      <c r="J99" s="186" t="n"/>
      <c r="K99" s="186" t="n"/>
      <c r="L99" s="186" t="n"/>
      <c r="M99" s="186" t="n"/>
      <c r="N99" s="186" t="n"/>
      <c r="O99" s="186" t="n"/>
      <c r="P99" s="186" t="n"/>
      <c r="Q99" s="186" t="n"/>
    </row>
    <row r="100" ht="15.75" customHeight="1" s="127">
      <c r="A100" s="186" t="n"/>
      <c r="B100" s="186" t="n"/>
      <c r="C100" s="266" t="n"/>
      <c r="D100" s="266" t="n"/>
      <c r="E100" s="266" t="n"/>
      <c r="F100" s="186" t="n"/>
      <c r="G100" s="186" t="n"/>
      <c r="H100" s="186" t="n"/>
      <c r="I100" s="186" t="n"/>
      <c r="J100" s="186" t="n"/>
      <c r="K100" s="186" t="n"/>
      <c r="L100" s="186" t="n"/>
      <c r="M100" s="186" t="n"/>
      <c r="N100" s="186" t="n"/>
      <c r="O100" s="186" t="n"/>
      <c r="P100" s="186" t="n"/>
      <c r="Q100" s="186" t="n"/>
    </row>
    <row r="101" ht="15.75" customHeight="1" s="127">
      <c r="A101" s="186" t="n"/>
      <c r="B101" s="186" t="n"/>
      <c r="C101" s="266" t="n"/>
      <c r="D101" s="266" t="n"/>
      <c r="E101" s="266" t="n"/>
      <c r="F101" s="186" t="n"/>
      <c r="G101" s="186" t="n"/>
      <c r="H101" s="186" t="n"/>
      <c r="I101" s="186" t="n"/>
      <c r="J101" s="186" t="n"/>
      <c r="K101" s="186" t="n"/>
      <c r="L101" s="186" t="n"/>
      <c r="M101" s="186" t="n"/>
      <c r="N101" s="186" t="n"/>
      <c r="O101" s="186" t="n"/>
      <c r="P101" s="186" t="n"/>
      <c r="Q101" s="186" t="n"/>
    </row>
    <row r="102" ht="15.75" customHeight="1" s="127">
      <c r="A102" s="186" t="n"/>
      <c r="B102" s="186" t="n"/>
      <c r="C102" s="266" t="n"/>
      <c r="D102" s="266" t="n"/>
      <c r="E102" s="266" t="n"/>
      <c r="F102" s="186" t="n"/>
      <c r="G102" s="186" t="n"/>
      <c r="H102" s="186" t="n"/>
      <c r="I102" s="186" t="n"/>
      <c r="J102" s="186" t="n"/>
      <c r="K102" s="186" t="n"/>
      <c r="L102" s="186" t="n"/>
      <c r="M102" s="186" t="n"/>
      <c r="N102" s="186" t="n"/>
      <c r="O102" s="186" t="n"/>
      <c r="P102" s="186" t="n"/>
      <c r="Q102" s="186" t="n"/>
    </row>
    <row r="103" ht="15.75" customHeight="1" s="127">
      <c r="A103" s="186" t="n"/>
      <c r="B103" s="186" t="n"/>
      <c r="C103" s="266" t="n"/>
      <c r="D103" s="266" t="n"/>
      <c r="E103" s="266" t="n"/>
      <c r="F103" s="186" t="n"/>
      <c r="G103" s="186" t="n"/>
      <c r="H103" s="186" t="n"/>
      <c r="I103" s="186" t="n"/>
      <c r="J103" s="186" t="n"/>
      <c r="K103" s="186" t="n"/>
      <c r="L103" s="186" t="n"/>
      <c r="M103" s="186" t="n"/>
      <c r="N103" s="186" t="n"/>
      <c r="O103" s="186" t="n"/>
      <c r="P103" s="186" t="n"/>
      <c r="Q103" s="186" t="n"/>
    </row>
    <row r="104" ht="15.75" customHeight="1" s="127">
      <c r="A104" s="186" t="n"/>
      <c r="B104" s="186" t="n"/>
      <c r="C104" s="266" t="n"/>
      <c r="D104" s="266" t="n"/>
      <c r="E104" s="266" t="n"/>
      <c r="F104" s="186" t="n"/>
      <c r="G104" s="186" t="n"/>
      <c r="H104" s="186" t="n"/>
      <c r="I104" s="186" t="n"/>
      <c r="J104" s="186" t="n"/>
      <c r="K104" s="186" t="n"/>
      <c r="L104" s="186" t="n"/>
      <c r="M104" s="186" t="n"/>
      <c r="N104" s="186" t="n"/>
      <c r="O104" s="186" t="n"/>
      <c r="P104" s="186" t="n"/>
      <c r="Q104" s="186" t="n"/>
    </row>
    <row r="105" ht="15.75" customHeight="1" s="127">
      <c r="A105" s="186" t="n"/>
      <c r="B105" s="186" t="n"/>
      <c r="C105" s="266" t="n"/>
      <c r="D105" s="266" t="n"/>
      <c r="E105" s="266" t="n"/>
      <c r="F105" s="186" t="n"/>
      <c r="G105" s="186" t="n"/>
      <c r="H105" s="186" t="n"/>
      <c r="I105" s="186" t="n"/>
      <c r="J105" s="186" t="n"/>
      <c r="K105" s="186" t="n"/>
      <c r="L105" s="186" t="n"/>
      <c r="M105" s="186" t="n"/>
      <c r="N105" s="186" t="n"/>
      <c r="O105" s="186" t="n"/>
      <c r="P105" s="186" t="n"/>
      <c r="Q105" s="186" t="n"/>
    </row>
    <row r="106" ht="15.75" customHeight="1" s="127">
      <c r="A106" s="186" t="n"/>
      <c r="B106" s="186" t="n"/>
      <c r="C106" s="266" t="n"/>
      <c r="D106" s="266" t="n"/>
      <c r="E106" s="266" t="n"/>
      <c r="F106" s="186" t="n"/>
      <c r="G106" s="186" t="n"/>
      <c r="H106" s="186" t="n"/>
      <c r="I106" s="186" t="n"/>
      <c r="J106" s="186" t="n"/>
      <c r="K106" s="186" t="n"/>
      <c r="L106" s="186" t="n"/>
      <c r="M106" s="186" t="n"/>
      <c r="N106" s="186" t="n"/>
      <c r="O106" s="186" t="n"/>
      <c r="P106" s="186" t="n"/>
      <c r="Q106" s="186" t="n"/>
    </row>
    <row r="107" ht="15.75" customHeight="1" s="127">
      <c r="A107" s="186" t="n"/>
      <c r="B107" s="186" t="n"/>
      <c r="C107" s="266" t="n"/>
      <c r="D107" s="266" t="n"/>
      <c r="E107" s="266" t="n"/>
      <c r="F107" s="186" t="n"/>
      <c r="G107" s="186" t="n"/>
      <c r="H107" s="186" t="n"/>
      <c r="I107" s="186" t="n"/>
      <c r="J107" s="186" t="n"/>
      <c r="K107" s="186" t="n"/>
      <c r="L107" s="186" t="n"/>
      <c r="M107" s="186" t="n"/>
      <c r="N107" s="186" t="n"/>
      <c r="O107" s="186" t="n"/>
      <c r="P107" s="186" t="n"/>
      <c r="Q107" s="186" t="n"/>
    </row>
    <row r="108" ht="15.75" customHeight="1" s="127">
      <c r="A108" s="186" t="n"/>
      <c r="B108" s="186" t="n"/>
      <c r="C108" s="266" t="n"/>
      <c r="D108" s="266" t="n"/>
      <c r="E108" s="266" t="n"/>
      <c r="F108" s="186" t="n"/>
      <c r="G108" s="186" t="n"/>
      <c r="H108" s="186" t="n"/>
      <c r="I108" s="186" t="n"/>
      <c r="J108" s="186" t="n"/>
      <c r="K108" s="186" t="n"/>
      <c r="L108" s="186" t="n"/>
      <c r="M108" s="186" t="n"/>
      <c r="N108" s="186" t="n"/>
      <c r="O108" s="186" t="n"/>
      <c r="P108" s="186" t="n"/>
      <c r="Q108" s="186" t="n"/>
    </row>
    <row r="109" ht="15.75" customHeight="1" s="127">
      <c r="A109" s="186" t="n"/>
      <c r="B109" s="186" t="n"/>
      <c r="C109" s="266" t="n"/>
      <c r="D109" s="266" t="n"/>
      <c r="E109" s="266" t="n"/>
      <c r="F109" s="186" t="n"/>
      <c r="G109" s="186" t="n"/>
      <c r="H109" s="186" t="n"/>
      <c r="I109" s="186" t="n"/>
      <c r="J109" s="186" t="n"/>
      <c r="K109" s="186" t="n"/>
      <c r="L109" s="186" t="n"/>
      <c r="M109" s="186" t="n"/>
      <c r="N109" s="186" t="n"/>
      <c r="O109" s="186" t="n"/>
      <c r="P109" s="186" t="n"/>
      <c r="Q109" s="186" t="n"/>
    </row>
    <row r="110" ht="15.75" customHeight="1" s="127">
      <c r="A110" s="186" t="n"/>
      <c r="B110" s="186" t="n"/>
      <c r="C110" s="266" t="n"/>
      <c r="D110" s="266" t="n"/>
      <c r="E110" s="266" t="n"/>
      <c r="F110" s="186" t="n"/>
      <c r="G110" s="186" t="n"/>
      <c r="H110" s="186" t="n"/>
      <c r="I110" s="186" t="n"/>
      <c r="J110" s="186" t="n"/>
      <c r="K110" s="186" t="n"/>
      <c r="L110" s="186" t="n"/>
      <c r="M110" s="186" t="n"/>
      <c r="N110" s="186" t="n"/>
      <c r="O110" s="186" t="n"/>
      <c r="P110" s="186" t="n"/>
      <c r="Q110" s="186" t="n"/>
    </row>
    <row r="111" ht="15.75" customHeight="1" s="127">
      <c r="A111" s="186" t="n"/>
      <c r="B111" s="186" t="n"/>
      <c r="C111" s="266" t="n"/>
      <c r="D111" s="266" t="n"/>
      <c r="E111" s="266" t="n"/>
      <c r="F111" s="186" t="n"/>
      <c r="G111" s="186" t="n"/>
      <c r="H111" s="186" t="n"/>
      <c r="I111" s="186" t="n"/>
      <c r="J111" s="186" t="n"/>
      <c r="K111" s="186" t="n"/>
      <c r="L111" s="186" t="n"/>
      <c r="M111" s="186" t="n"/>
      <c r="N111" s="186" t="n"/>
      <c r="O111" s="186" t="n"/>
      <c r="P111" s="186" t="n"/>
      <c r="Q111" s="186" t="n"/>
    </row>
    <row r="112" ht="15.75" customHeight="1" s="127">
      <c r="A112" s="186" t="n"/>
      <c r="B112" s="186" t="n"/>
      <c r="C112" s="266" t="n"/>
      <c r="D112" s="266" t="n"/>
      <c r="E112" s="266" t="n"/>
      <c r="F112" s="186" t="n"/>
      <c r="G112" s="186" t="n"/>
      <c r="H112" s="186" t="n"/>
      <c r="I112" s="186" t="n"/>
      <c r="J112" s="186" t="n"/>
      <c r="K112" s="186" t="n"/>
      <c r="L112" s="186" t="n"/>
      <c r="M112" s="186" t="n"/>
      <c r="N112" s="186" t="n"/>
      <c r="O112" s="186" t="n"/>
      <c r="P112" s="186" t="n"/>
      <c r="Q112" s="186" t="n"/>
    </row>
    <row r="113" ht="15.75" customHeight="1" s="127">
      <c r="A113" s="186" t="n"/>
      <c r="B113" s="186" t="n"/>
      <c r="C113" s="266" t="n"/>
      <c r="D113" s="266" t="n"/>
      <c r="E113" s="266" t="n"/>
      <c r="F113" s="186" t="n"/>
      <c r="G113" s="186" t="n"/>
      <c r="H113" s="186" t="n"/>
      <c r="I113" s="186" t="n"/>
      <c r="J113" s="186" t="n"/>
      <c r="K113" s="186" t="n"/>
      <c r="L113" s="186" t="n"/>
      <c r="M113" s="186" t="n"/>
      <c r="N113" s="186" t="n"/>
      <c r="O113" s="186" t="n"/>
      <c r="P113" s="186" t="n"/>
      <c r="Q113" s="186" t="n"/>
    </row>
    <row r="114" ht="15.75" customHeight="1" s="127">
      <c r="A114" s="186" t="n"/>
      <c r="B114" s="186" t="n"/>
      <c r="C114" s="266" t="n"/>
      <c r="D114" s="266" t="n"/>
      <c r="E114" s="266" t="n"/>
      <c r="F114" s="186" t="n"/>
      <c r="G114" s="186" t="n"/>
      <c r="H114" s="186" t="n"/>
      <c r="I114" s="186" t="n"/>
      <c r="J114" s="186" t="n"/>
      <c r="K114" s="186" t="n"/>
      <c r="L114" s="186" t="n"/>
      <c r="M114" s="186" t="n"/>
      <c r="N114" s="186" t="n"/>
      <c r="O114" s="186" t="n"/>
      <c r="P114" s="186" t="n"/>
      <c r="Q114" s="186" t="n"/>
    </row>
    <row r="115" ht="15.75" customHeight="1" s="127">
      <c r="A115" s="186" t="n"/>
      <c r="B115" s="186" t="n"/>
      <c r="C115" s="266" t="n"/>
      <c r="D115" s="266" t="n"/>
      <c r="E115" s="266" t="n"/>
      <c r="F115" s="186" t="n"/>
      <c r="G115" s="186" t="n"/>
      <c r="H115" s="186" t="n"/>
      <c r="I115" s="186" t="n"/>
      <c r="J115" s="186" t="n"/>
      <c r="K115" s="186" t="n"/>
      <c r="L115" s="186" t="n"/>
      <c r="M115" s="186" t="n"/>
      <c r="N115" s="186" t="n"/>
      <c r="O115" s="186" t="n"/>
      <c r="P115" s="186" t="n"/>
      <c r="Q115" s="186" t="n"/>
    </row>
    <row r="116" ht="15.75" customHeight="1" s="127">
      <c r="A116" s="186" t="n"/>
      <c r="B116" s="186" t="n"/>
      <c r="C116" s="266" t="n"/>
      <c r="D116" s="266" t="n"/>
      <c r="E116" s="266" t="n"/>
      <c r="F116" s="186" t="n"/>
      <c r="G116" s="186" t="n"/>
      <c r="H116" s="186" t="n"/>
      <c r="I116" s="186" t="n"/>
      <c r="J116" s="186" t="n"/>
      <c r="K116" s="186" t="n"/>
      <c r="L116" s="186" t="n"/>
      <c r="M116" s="186" t="n"/>
      <c r="N116" s="186" t="n"/>
      <c r="O116" s="186" t="n"/>
      <c r="P116" s="186" t="n"/>
      <c r="Q116" s="186" t="n"/>
    </row>
    <row r="117" ht="15.75" customHeight="1" s="127">
      <c r="A117" s="186" t="n"/>
      <c r="B117" s="186" t="n"/>
      <c r="C117" s="266" t="n"/>
      <c r="D117" s="266" t="n"/>
      <c r="E117" s="266" t="n"/>
      <c r="F117" s="186" t="n"/>
      <c r="G117" s="186" t="n"/>
      <c r="H117" s="186" t="n"/>
      <c r="I117" s="186" t="n"/>
      <c r="J117" s="186" t="n"/>
      <c r="K117" s="186" t="n"/>
      <c r="L117" s="186" t="n"/>
      <c r="M117" s="186" t="n"/>
      <c r="N117" s="186" t="n"/>
      <c r="O117" s="186" t="n"/>
      <c r="P117" s="186" t="n"/>
      <c r="Q117" s="186" t="n"/>
    </row>
    <row r="118" ht="15.75" customHeight="1" s="127">
      <c r="A118" s="186" t="n"/>
      <c r="B118" s="186" t="n"/>
      <c r="C118" s="266" t="n"/>
      <c r="D118" s="266" t="n"/>
      <c r="E118" s="266" t="n"/>
      <c r="F118" s="186" t="n"/>
      <c r="G118" s="186" t="n"/>
      <c r="H118" s="186" t="n"/>
      <c r="I118" s="186" t="n"/>
      <c r="J118" s="186" t="n"/>
      <c r="K118" s="186" t="n"/>
      <c r="L118" s="186" t="n"/>
      <c r="M118" s="186" t="n"/>
      <c r="N118" s="186" t="n"/>
      <c r="O118" s="186" t="n"/>
      <c r="P118" s="186" t="n"/>
      <c r="Q118" s="186" t="n"/>
    </row>
    <row r="119" ht="15.75" customHeight="1" s="127">
      <c r="A119" s="186" t="n"/>
      <c r="B119" s="186" t="n"/>
      <c r="C119" s="266" t="n"/>
      <c r="D119" s="266" t="n"/>
      <c r="E119" s="266" t="n"/>
      <c r="F119" s="186" t="n"/>
      <c r="G119" s="186" t="n"/>
      <c r="H119" s="186" t="n"/>
      <c r="I119" s="186" t="n"/>
      <c r="J119" s="186" t="n"/>
      <c r="K119" s="186" t="n"/>
      <c r="L119" s="186" t="n"/>
      <c r="M119" s="186" t="n"/>
      <c r="N119" s="186" t="n"/>
      <c r="O119" s="186" t="n"/>
      <c r="P119" s="186" t="n"/>
      <c r="Q119" s="186" t="n"/>
    </row>
    <row r="120" ht="15.75" customHeight="1" s="127">
      <c r="A120" s="186" t="n"/>
      <c r="B120" s="186" t="n"/>
      <c r="C120" s="266" t="n"/>
      <c r="D120" s="266" t="n"/>
      <c r="E120" s="266" t="n"/>
      <c r="F120" s="186" t="n"/>
      <c r="G120" s="186" t="n"/>
      <c r="H120" s="186" t="n"/>
      <c r="I120" s="186" t="n"/>
      <c r="J120" s="186" t="n"/>
      <c r="K120" s="186" t="n"/>
      <c r="L120" s="186" t="n"/>
      <c r="M120" s="186" t="n"/>
      <c r="N120" s="186" t="n"/>
      <c r="O120" s="186" t="n"/>
      <c r="P120" s="186" t="n"/>
      <c r="Q120" s="186" t="n"/>
    </row>
    <row r="121" ht="15.75" customHeight="1" s="127">
      <c r="A121" s="186" t="n"/>
      <c r="B121" s="186" t="n"/>
      <c r="C121" s="266" t="n"/>
      <c r="D121" s="266" t="n"/>
      <c r="E121" s="266" t="n"/>
      <c r="F121" s="186" t="n"/>
      <c r="G121" s="186" t="n"/>
      <c r="H121" s="186" t="n"/>
      <c r="I121" s="186" t="n"/>
      <c r="J121" s="186" t="n"/>
      <c r="K121" s="186" t="n"/>
      <c r="L121" s="186" t="n"/>
      <c r="M121" s="186" t="n"/>
      <c r="N121" s="186" t="n"/>
      <c r="O121" s="186" t="n"/>
      <c r="P121" s="186" t="n"/>
      <c r="Q121" s="186" t="n"/>
    </row>
    <row r="122" ht="15.75" customHeight="1" s="127">
      <c r="A122" s="186" t="n"/>
      <c r="B122" s="186" t="n"/>
      <c r="C122" s="266" t="n"/>
      <c r="D122" s="266" t="n"/>
      <c r="E122" s="266" t="n"/>
      <c r="F122" s="186" t="n"/>
      <c r="G122" s="186" t="n"/>
      <c r="H122" s="186" t="n"/>
      <c r="I122" s="186" t="n"/>
      <c r="J122" s="186" t="n"/>
      <c r="K122" s="186" t="n"/>
      <c r="L122" s="186" t="n"/>
      <c r="M122" s="186" t="n"/>
      <c r="N122" s="186" t="n"/>
      <c r="O122" s="186" t="n"/>
      <c r="P122" s="186" t="n"/>
      <c r="Q122" s="186" t="n"/>
    </row>
    <row r="123" ht="15.75" customHeight="1" s="127">
      <c r="A123" s="186" t="n"/>
      <c r="B123" s="186" t="n"/>
      <c r="C123" s="266" t="n"/>
      <c r="D123" s="266" t="n"/>
      <c r="E123" s="266" t="n"/>
      <c r="F123" s="186" t="n"/>
      <c r="G123" s="186" t="n"/>
      <c r="H123" s="186" t="n"/>
      <c r="I123" s="186" t="n"/>
      <c r="J123" s="186" t="n"/>
      <c r="K123" s="186" t="n"/>
      <c r="L123" s="186" t="n"/>
      <c r="M123" s="186" t="n"/>
      <c r="N123" s="186" t="n"/>
      <c r="O123" s="186" t="n"/>
      <c r="P123" s="186" t="n"/>
      <c r="Q123" s="186" t="n"/>
    </row>
    <row r="124" ht="15.75" customHeight="1" s="127">
      <c r="A124" s="186" t="n"/>
      <c r="B124" s="186" t="n"/>
      <c r="C124" s="266" t="n"/>
      <c r="D124" s="266" t="n"/>
      <c r="E124" s="266" t="n"/>
      <c r="F124" s="186" t="n"/>
      <c r="G124" s="186" t="n"/>
      <c r="H124" s="186" t="n"/>
      <c r="I124" s="186" t="n"/>
      <c r="J124" s="186" t="n"/>
      <c r="K124" s="186" t="n"/>
      <c r="L124" s="186" t="n"/>
      <c r="M124" s="186" t="n"/>
      <c r="N124" s="186" t="n"/>
      <c r="O124" s="186" t="n"/>
      <c r="P124" s="186" t="n"/>
      <c r="Q124" s="186" t="n"/>
    </row>
    <row r="125" ht="15.75" customHeight="1" s="127">
      <c r="A125" s="186" t="n"/>
      <c r="B125" s="186" t="n"/>
      <c r="C125" s="266" t="n"/>
      <c r="D125" s="266" t="n"/>
      <c r="E125" s="266" t="n"/>
      <c r="F125" s="186" t="n"/>
      <c r="G125" s="186" t="n"/>
      <c r="H125" s="186" t="n"/>
      <c r="I125" s="186" t="n"/>
      <c r="J125" s="186" t="n"/>
      <c r="K125" s="186" t="n"/>
      <c r="L125" s="186" t="n"/>
      <c r="M125" s="186" t="n"/>
      <c r="N125" s="186" t="n"/>
      <c r="O125" s="186" t="n"/>
      <c r="P125" s="186" t="n"/>
      <c r="Q125" s="186" t="n"/>
    </row>
    <row r="126" ht="15.75" customHeight="1" s="127">
      <c r="A126" s="186" t="n"/>
      <c r="B126" s="186" t="n"/>
      <c r="C126" s="266" t="n"/>
      <c r="D126" s="266" t="n"/>
      <c r="E126" s="266" t="n"/>
      <c r="F126" s="186" t="n"/>
      <c r="G126" s="186" t="n"/>
      <c r="H126" s="186" t="n"/>
      <c r="I126" s="186" t="n"/>
      <c r="J126" s="186" t="n"/>
      <c r="K126" s="186" t="n"/>
      <c r="L126" s="186" t="n"/>
      <c r="M126" s="186" t="n"/>
      <c r="N126" s="186" t="n"/>
      <c r="O126" s="186" t="n"/>
      <c r="P126" s="186" t="n"/>
      <c r="Q126" s="186" t="n"/>
    </row>
    <row r="127" ht="15.75" customHeight="1" s="127">
      <c r="A127" s="186" t="n"/>
      <c r="B127" s="186" t="n"/>
      <c r="C127" s="266" t="n"/>
      <c r="D127" s="266" t="n"/>
      <c r="E127" s="266" t="n"/>
      <c r="F127" s="186" t="n"/>
      <c r="G127" s="186" t="n"/>
      <c r="H127" s="186" t="n"/>
      <c r="I127" s="186" t="n"/>
      <c r="J127" s="186" t="n"/>
      <c r="K127" s="186" t="n"/>
      <c r="L127" s="186" t="n"/>
      <c r="M127" s="186" t="n"/>
      <c r="N127" s="186" t="n"/>
      <c r="O127" s="186" t="n"/>
      <c r="P127" s="186" t="n"/>
      <c r="Q127" s="186" t="n"/>
    </row>
    <row r="128" ht="15.75" customHeight="1" s="127">
      <c r="A128" s="186" t="n"/>
      <c r="B128" s="186" t="n"/>
      <c r="C128" s="266" t="n"/>
      <c r="D128" s="266" t="n"/>
      <c r="E128" s="266" t="n"/>
      <c r="F128" s="186" t="n"/>
      <c r="G128" s="186" t="n"/>
      <c r="H128" s="186" t="n"/>
      <c r="I128" s="186" t="n"/>
      <c r="J128" s="186" t="n"/>
      <c r="K128" s="186" t="n"/>
      <c r="L128" s="186" t="n"/>
      <c r="M128" s="186" t="n"/>
      <c r="N128" s="186" t="n"/>
      <c r="O128" s="186" t="n"/>
      <c r="P128" s="186" t="n"/>
      <c r="Q128" s="186" t="n"/>
    </row>
    <row r="129" ht="15.75" customHeight="1" s="127">
      <c r="A129" s="186" t="n"/>
      <c r="B129" s="186" t="n"/>
      <c r="C129" s="266" t="n"/>
      <c r="D129" s="266" t="n"/>
      <c r="E129" s="266" t="n"/>
      <c r="F129" s="186" t="n"/>
      <c r="G129" s="186" t="n"/>
      <c r="H129" s="186" t="n"/>
      <c r="I129" s="186" t="n"/>
      <c r="J129" s="186" t="n"/>
      <c r="K129" s="186" t="n"/>
      <c r="L129" s="186" t="n"/>
      <c r="M129" s="186" t="n"/>
      <c r="N129" s="186" t="n"/>
      <c r="O129" s="186" t="n"/>
      <c r="P129" s="186" t="n"/>
      <c r="Q129" s="186" t="n"/>
    </row>
    <row r="130" ht="15.75" customHeight="1" s="127">
      <c r="A130" s="186" t="n"/>
      <c r="B130" s="186" t="n"/>
      <c r="C130" s="266" t="n"/>
      <c r="D130" s="266" t="n"/>
      <c r="E130" s="266" t="n"/>
      <c r="F130" s="186" t="n"/>
      <c r="G130" s="186" t="n"/>
      <c r="H130" s="186" t="n"/>
      <c r="I130" s="186" t="n"/>
      <c r="J130" s="186" t="n"/>
      <c r="K130" s="186" t="n"/>
      <c r="L130" s="186" t="n"/>
      <c r="M130" s="186" t="n"/>
      <c r="N130" s="186" t="n"/>
      <c r="O130" s="186" t="n"/>
      <c r="P130" s="186" t="n"/>
      <c r="Q130" s="186" t="n"/>
    </row>
    <row r="131" ht="15.75" customHeight="1" s="127">
      <c r="A131" s="186" t="n"/>
      <c r="B131" s="186" t="n"/>
      <c r="C131" s="266" t="n"/>
      <c r="D131" s="266" t="n"/>
      <c r="E131" s="266" t="n"/>
      <c r="F131" s="186" t="n"/>
      <c r="G131" s="186" t="n"/>
      <c r="H131" s="186" t="n"/>
      <c r="I131" s="186" t="n"/>
      <c r="J131" s="186" t="n"/>
      <c r="K131" s="186" t="n"/>
      <c r="L131" s="186" t="n"/>
      <c r="M131" s="186" t="n"/>
      <c r="N131" s="186" t="n"/>
      <c r="O131" s="186" t="n"/>
      <c r="P131" s="186" t="n"/>
      <c r="Q131" s="186" t="n"/>
    </row>
    <row r="132" ht="15.75" customHeight="1" s="127">
      <c r="A132" s="186" t="n"/>
      <c r="B132" s="186" t="n"/>
      <c r="C132" s="266" t="n"/>
      <c r="D132" s="266" t="n"/>
      <c r="E132" s="266" t="n"/>
      <c r="F132" s="186" t="n"/>
      <c r="G132" s="186" t="n"/>
      <c r="H132" s="186" t="n"/>
      <c r="I132" s="186" t="n"/>
      <c r="J132" s="186" t="n"/>
      <c r="K132" s="186" t="n"/>
      <c r="L132" s="186" t="n"/>
      <c r="M132" s="186" t="n"/>
      <c r="N132" s="186" t="n"/>
      <c r="O132" s="186" t="n"/>
      <c r="P132" s="186" t="n"/>
      <c r="Q132" s="186" t="n"/>
    </row>
    <row r="133" ht="15.75" customHeight="1" s="127">
      <c r="A133" s="186" t="n"/>
      <c r="B133" s="186" t="n"/>
      <c r="C133" s="266" t="n"/>
      <c r="D133" s="266" t="n"/>
      <c r="E133" s="266" t="n"/>
      <c r="F133" s="186" t="n"/>
      <c r="G133" s="186" t="n"/>
      <c r="H133" s="186" t="n"/>
      <c r="I133" s="186" t="n"/>
      <c r="J133" s="186" t="n"/>
      <c r="K133" s="186" t="n"/>
      <c r="L133" s="186" t="n"/>
      <c r="M133" s="186" t="n"/>
      <c r="N133" s="186" t="n"/>
      <c r="O133" s="186" t="n"/>
      <c r="P133" s="186" t="n"/>
      <c r="Q133" s="186" t="n"/>
    </row>
    <row r="134" ht="15.75" customHeight="1" s="127">
      <c r="A134" s="186" t="n"/>
      <c r="B134" s="186" t="n"/>
      <c r="C134" s="266" t="n"/>
      <c r="D134" s="266" t="n"/>
      <c r="E134" s="266" t="n"/>
      <c r="F134" s="186" t="n"/>
      <c r="G134" s="186" t="n"/>
      <c r="H134" s="186" t="n"/>
      <c r="I134" s="186" t="n"/>
      <c r="J134" s="186" t="n"/>
      <c r="K134" s="186" t="n"/>
      <c r="L134" s="186" t="n"/>
      <c r="M134" s="186" t="n"/>
      <c r="N134" s="186" t="n"/>
      <c r="O134" s="186" t="n"/>
      <c r="P134" s="186" t="n"/>
      <c r="Q134" s="186" t="n"/>
    </row>
    <row r="135" ht="15.75" customHeight="1" s="127">
      <c r="A135" s="186" t="n"/>
      <c r="B135" s="186" t="n"/>
      <c r="C135" s="266" t="n"/>
      <c r="D135" s="266" t="n"/>
      <c r="E135" s="266" t="n"/>
      <c r="F135" s="186" t="n"/>
      <c r="G135" s="186" t="n"/>
      <c r="H135" s="186" t="n"/>
      <c r="I135" s="186" t="n"/>
      <c r="J135" s="186" t="n"/>
      <c r="K135" s="186" t="n"/>
      <c r="L135" s="186" t="n"/>
      <c r="M135" s="186" t="n"/>
      <c r="N135" s="186" t="n"/>
      <c r="O135" s="186" t="n"/>
      <c r="P135" s="186" t="n"/>
      <c r="Q135" s="186" t="n"/>
    </row>
    <row r="136" ht="15.75" customHeight="1" s="127">
      <c r="A136" s="186" t="n"/>
      <c r="B136" s="186" t="n"/>
      <c r="C136" s="266" t="n"/>
      <c r="D136" s="266" t="n"/>
      <c r="E136" s="266" t="n"/>
      <c r="F136" s="186" t="n"/>
      <c r="G136" s="186" t="n"/>
      <c r="H136" s="186" t="n"/>
      <c r="I136" s="186" t="n"/>
      <c r="J136" s="186" t="n"/>
      <c r="K136" s="186" t="n"/>
      <c r="L136" s="186" t="n"/>
      <c r="M136" s="186" t="n"/>
      <c r="N136" s="186" t="n"/>
      <c r="O136" s="186" t="n"/>
      <c r="P136" s="186" t="n"/>
      <c r="Q136" s="186" t="n"/>
    </row>
    <row r="137" ht="15.75" customHeight="1" s="127">
      <c r="A137" s="186" t="n"/>
      <c r="B137" s="186" t="n"/>
      <c r="C137" s="266" t="n"/>
      <c r="D137" s="266" t="n"/>
      <c r="E137" s="266" t="n"/>
      <c r="F137" s="186" t="n"/>
      <c r="G137" s="186" t="n"/>
      <c r="H137" s="186" t="n"/>
      <c r="I137" s="186" t="n"/>
      <c r="J137" s="186" t="n"/>
      <c r="K137" s="186" t="n"/>
      <c r="L137" s="186" t="n"/>
      <c r="M137" s="186" t="n"/>
      <c r="N137" s="186" t="n"/>
      <c r="O137" s="186" t="n"/>
      <c r="P137" s="186" t="n"/>
      <c r="Q137" s="186" t="n"/>
    </row>
    <row r="138" ht="15.75" customHeight="1" s="127">
      <c r="A138" s="186" t="n"/>
      <c r="B138" s="186" t="n"/>
      <c r="C138" s="266" t="n"/>
      <c r="D138" s="266" t="n"/>
      <c r="E138" s="266" t="n"/>
      <c r="F138" s="186" t="n"/>
      <c r="G138" s="186" t="n"/>
      <c r="H138" s="186" t="n"/>
      <c r="I138" s="186" t="n"/>
      <c r="J138" s="186" t="n"/>
      <c r="K138" s="186" t="n"/>
      <c r="L138" s="186" t="n"/>
      <c r="M138" s="186" t="n"/>
      <c r="N138" s="186" t="n"/>
      <c r="O138" s="186" t="n"/>
      <c r="P138" s="186" t="n"/>
      <c r="Q138" s="186" t="n"/>
    </row>
    <row r="139" ht="15.75" customHeight="1" s="127">
      <c r="A139" s="186" t="n"/>
      <c r="B139" s="186" t="n"/>
      <c r="C139" s="266" t="n"/>
      <c r="D139" s="266" t="n"/>
      <c r="E139" s="266" t="n"/>
      <c r="F139" s="186" t="n"/>
      <c r="G139" s="186" t="n"/>
      <c r="H139" s="186" t="n"/>
      <c r="I139" s="186" t="n"/>
      <c r="J139" s="186" t="n"/>
      <c r="K139" s="186" t="n"/>
      <c r="L139" s="186" t="n"/>
      <c r="M139" s="186" t="n"/>
      <c r="N139" s="186" t="n"/>
      <c r="O139" s="186" t="n"/>
      <c r="P139" s="186" t="n"/>
      <c r="Q139" s="186" t="n"/>
    </row>
    <row r="140" ht="15.75" customHeight="1" s="127">
      <c r="A140" s="186" t="n"/>
      <c r="B140" s="186" t="n"/>
      <c r="C140" s="266" t="n"/>
      <c r="D140" s="266" t="n"/>
      <c r="E140" s="266" t="n"/>
      <c r="F140" s="186" t="n"/>
      <c r="G140" s="186" t="n"/>
      <c r="H140" s="186" t="n"/>
      <c r="I140" s="186" t="n"/>
      <c r="J140" s="186" t="n"/>
      <c r="K140" s="186" t="n"/>
      <c r="L140" s="186" t="n"/>
      <c r="M140" s="186" t="n"/>
      <c r="N140" s="186" t="n"/>
      <c r="O140" s="186" t="n"/>
      <c r="P140" s="186" t="n"/>
      <c r="Q140" s="186" t="n"/>
    </row>
    <row r="141" ht="15.75" customHeight="1" s="127">
      <c r="A141" s="186" t="n"/>
      <c r="B141" s="186" t="n"/>
      <c r="C141" s="266" t="n"/>
      <c r="D141" s="266" t="n"/>
      <c r="E141" s="266" t="n"/>
      <c r="F141" s="186" t="n"/>
      <c r="G141" s="186" t="n"/>
      <c r="H141" s="186" t="n"/>
      <c r="I141" s="186" t="n"/>
      <c r="J141" s="186" t="n"/>
      <c r="K141" s="186" t="n"/>
      <c r="L141" s="186" t="n"/>
      <c r="M141" s="186" t="n"/>
      <c r="N141" s="186" t="n"/>
      <c r="O141" s="186" t="n"/>
      <c r="P141" s="186" t="n"/>
      <c r="Q141" s="186" t="n"/>
    </row>
    <row r="142" ht="15.75" customHeight="1" s="127">
      <c r="A142" s="186" t="n"/>
      <c r="B142" s="186" t="n"/>
      <c r="C142" s="266" t="n"/>
      <c r="D142" s="266" t="n"/>
      <c r="E142" s="266" t="n"/>
      <c r="F142" s="186" t="n"/>
      <c r="G142" s="186" t="n"/>
      <c r="H142" s="186" t="n"/>
      <c r="I142" s="186" t="n"/>
      <c r="J142" s="186" t="n"/>
      <c r="K142" s="186" t="n"/>
      <c r="L142" s="186" t="n"/>
      <c r="M142" s="186" t="n"/>
      <c r="N142" s="186" t="n"/>
      <c r="O142" s="186" t="n"/>
      <c r="P142" s="186" t="n"/>
      <c r="Q142" s="186" t="n"/>
    </row>
    <row r="143" ht="15.75" customHeight="1" s="127">
      <c r="A143" s="186" t="n"/>
      <c r="B143" s="186" t="n"/>
      <c r="C143" s="266" t="n"/>
      <c r="D143" s="266" t="n"/>
      <c r="E143" s="266" t="n"/>
      <c r="F143" s="186" t="n"/>
      <c r="G143" s="186" t="n"/>
      <c r="H143" s="186" t="n"/>
      <c r="I143" s="186" t="n"/>
      <c r="J143" s="186" t="n"/>
      <c r="K143" s="186" t="n"/>
      <c r="L143" s="186" t="n"/>
      <c r="M143" s="186" t="n"/>
      <c r="N143" s="186" t="n"/>
      <c r="O143" s="186" t="n"/>
      <c r="P143" s="186" t="n"/>
      <c r="Q143" s="186" t="n"/>
    </row>
    <row r="144" ht="15.75" customHeight="1" s="127">
      <c r="A144" s="186" t="n"/>
      <c r="B144" s="186" t="n"/>
      <c r="C144" s="266" t="n"/>
      <c r="D144" s="266" t="n"/>
      <c r="E144" s="266" t="n"/>
      <c r="F144" s="186" t="n"/>
      <c r="G144" s="186" t="n"/>
      <c r="H144" s="186" t="n"/>
      <c r="I144" s="186" t="n"/>
      <c r="J144" s="186" t="n"/>
      <c r="K144" s="186" t="n"/>
      <c r="L144" s="186" t="n"/>
      <c r="M144" s="186" t="n"/>
      <c r="N144" s="186" t="n"/>
      <c r="O144" s="186" t="n"/>
      <c r="P144" s="186" t="n"/>
      <c r="Q144" s="186" t="n"/>
    </row>
    <row r="145" ht="15.75" customHeight="1" s="127">
      <c r="A145" s="186" t="n"/>
      <c r="B145" s="186" t="n"/>
      <c r="C145" s="266" t="n"/>
      <c r="D145" s="266" t="n"/>
      <c r="E145" s="266" t="n"/>
      <c r="F145" s="186" t="n"/>
      <c r="G145" s="186" t="n"/>
      <c r="H145" s="186" t="n"/>
      <c r="I145" s="186" t="n"/>
      <c r="J145" s="186" t="n"/>
      <c r="K145" s="186" t="n"/>
      <c r="L145" s="186" t="n"/>
      <c r="M145" s="186" t="n"/>
      <c r="N145" s="186" t="n"/>
      <c r="O145" s="186" t="n"/>
      <c r="P145" s="186" t="n"/>
      <c r="Q145" s="186" t="n"/>
    </row>
    <row r="146" ht="15.75" customHeight="1" s="127">
      <c r="A146" s="186" t="n"/>
      <c r="B146" s="186" t="n"/>
      <c r="C146" s="266" t="n"/>
      <c r="D146" s="266" t="n"/>
      <c r="E146" s="266" t="n"/>
      <c r="F146" s="186" t="n"/>
      <c r="G146" s="186" t="n"/>
      <c r="H146" s="186" t="n"/>
      <c r="I146" s="186" t="n"/>
      <c r="J146" s="186" t="n"/>
      <c r="K146" s="186" t="n"/>
      <c r="L146" s="186" t="n"/>
      <c r="M146" s="186" t="n"/>
      <c r="N146" s="186" t="n"/>
      <c r="O146" s="186" t="n"/>
      <c r="P146" s="186" t="n"/>
      <c r="Q146" s="186" t="n"/>
    </row>
    <row r="147" ht="15.75" customHeight="1" s="127">
      <c r="A147" s="186" t="n"/>
      <c r="B147" s="186" t="n"/>
      <c r="C147" s="266" t="n"/>
      <c r="D147" s="266" t="n"/>
      <c r="E147" s="266" t="n"/>
      <c r="F147" s="186" t="n"/>
      <c r="G147" s="186" t="n"/>
      <c r="H147" s="186" t="n"/>
      <c r="I147" s="186" t="n"/>
      <c r="J147" s="186" t="n"/>
      <c r="K147" s="186" t="n"/>
      <c r="L147" s="186" t="n"/>
      <c r="M147" s="186" t="n"/>
      <c r="N147" s="186" t="n"/>
      <c r="O147" s="186" t="n"/>
      <c r="P147" s="186" t="n"/>
      <c r="Q147" s="186" t="n"/>
    </row>
    <row r="148" ht="15.75" customHeight="1" s="127">
      <c r="A148" s="186" t="n"/>
      <c r="B148" s="186" t="n"/>
      <c r="C148" s="266" t="n"/>
      <c r="D148" s="266" t="n"/>
      <c r="E148" s="266" t="n"/>
      <c r="F148" s="186" t="n"/>
      <c r="G148" s="186" t="n"/>
      <c r="H148" s="186" t="n"/>
      <c r="I148" s="186" t="n"/>
      <c r="J148" s="186" t="n"/>
      <c r="K148" s="186" t="n"/>
      <c r="L148" s="186" t="n"/>
      <c r="M148" s="186" t="n"/>
      <c r="N148" s="186" t="n"/>
      <c r="O148" s="186" t="n"/>
      <c r="P148" s="186" t="n"/>
      <c r="Q148" s="186" t="n"/>
    </row>
    <row r="149" ht="15.75" customHeight="1" s="127">
      <c r="A149" s="186" t="n"/>
      <c r="B149" s="186" t="n"/>
      <c r="C149" s="266" t="n"/>
      <c r="D149" s="266" t="n"/>
      <c r="E149" s="266" t="n"/>
      <c r="F149" s="186" t="n"/>
      <c r="G149" s="186" t="n"/>
      <c r="H149" s="186" t="n"/>
      <c r="I149" s="186" t="n"/>
      <c r="J149" s="186" t="n"/>
      <c r="K149" s="186" t="n"/>
      <c r="L149" s="186" t="n"/>
      <c r="M149" s="186" t="n"/>
      <c r="N149" s="186" t="n"/>
      <c r="O149" s="186" t="n"/>
      <c r="P149" s="186" t="n"/>
      <c r="Q149" s="186" t="n"/>
    </row>
    <row r="150" ht="15.75" customHeight="1" s="127">
      <c r="A150" s="186" t="n"/>
      <c r="B150" s="186" t="n"/>
      <c r="C150" s="266" t="n"/>
      <c r="D150" s="266" t="n"/>
      <c r="E150" s="266" t="n"/>
      <c r="F150" s="186" t="n"/>
      <c r="G150" s="186" t="n"/>
      <c r="H150" s="186" t="n"/>
      <c r="I150" s="186" t="n"/>
      <c r="J150" s="186" t="n"/>
      <c r="K150" s="186" t="n"/>
      <c r="L150" s="186" t="n"/>
      <c r="M150" s="186" t="n"/>
      <c r="N150" s="186" t="n"/>
      <c r="O150" s="186" t="n"/>
      <c r="P150" s="186" t="n"/>
      <c r="Q150" s="186" t="n"/>
    </row>
    <row r="151" ht="15.75" customHeight="1" s="127">
      <c r="A151" s="186" t="n"/>
      <c r="B151" s="186" t="n"/>
      <c r="C151" s="266" t="n"/>
      <c r="D151" s="266" t="n"/>
      <c r="E151" s="266" t="n"/>
      <c r="F151" s="186" t="n"/>
      <c r="G151" s="186" t="n"/>
      <c r="H151" s="186" t="n"/>
      <c r="I151" s="186" t="n"/>
      <c r="J151" s="186" t="n"/>
      <c r="K151" s="186" t="n"/>
      <c r="L151" s="186" t="n"/>
      <c r="M151" s="186" t="n"/>
      <c r="N151" s="186" t="n"/>
      <c r="O151" s="186" t="n"/>
      <c r="P151" s="186" t="n"/>
      <c r="Q151" s="186" t="n"/>
    </row>
    <row r="152" ht="15.75" customHeight="1" s="127">
      <c r="A152" s="186" t="n"/>
      <c r="B152" s="186" t="n"/>
      <c r="C152" s="266" t="n"/>
      <c r="D152" s="266" t="n"/>
      <c r="E152" s="266" t="n"/>
      <c r="F152" s="186" t="n"/>
      <c r="G152" s="186" t="n"/>
      <c r="H152" s="186" t="n"/>
      <c r="I152" s="186" t="n"/>
      <c r="J152" s="186" t="n"/>
      <c r="K152" s="186" t="n"/>
      <c r="L152" s="186" t="n"/>
      <c r="M152" s="186" t="n"/>
      <c r="N152" s="186" t="n"/>
      <c r="O152" s="186" t="n"/>
      <c r="P152" s="186" t="n"/>
      <c r="Q152" s="186" t="n"/>
    </row>
    <row r="153" ht="15.75" customHeight="1" s="127">
      <c r="A153" s="186" t="n"/>
      <c r="B153" s="186" t="n"/>
      <c r="C153" s="266" t="n"/>
      <c r="D153" s="266" t="n"/>
      <c r="E153" s="266" t="n"/>
      <c r="F153" s="186" t="n"/>
      <c r="G153" s="186" t="n"/>
      <c r="H153" s="186" t="n"/>
      <c r="I153" s="186" t="n"/>
      <c r="J153" s="186" t="n"/>
      <c r="K153" s="186" t="n"/>
      <c r="L153" s="186" t="n"/>
      <c r="M153" s="186" t="n"/>
      <c r="N153" s="186" t="n"/>
      <c r="O153" s="186" t="n"/>
      <c r="P153" s="186" t="n"/>
      <c r="Q153" s="186" t="n"/>
    </row>
    <row r="154" ht="15.75" customHeight="1" s="127">
      <c r="A154" s="186" t="n"/>
      <c r="B154" s="186" t="n"/>
      <c r="C154" s="266" t="n"/>
      <c r="D154" s="266" t="n"/>
      <c r="E154" s="266" t="n"/>
      <c r="F154" s="186" t="n"/>
      <c r="G154" s="186" t="n"/>
      <c r="H154" s="186" t="n"/>
      <c r="I154" s="186" t="n"/>
      <c r="J154" s="186" t="n"/>
      <c r="K154" s="186" t="n"/>
      <c r="L154" s="186" t="n"/>
      <c r="M154" s="186" t="n"/>
      <c r="N154" s="186" t="n"/>
      <c r="O154" s="186" t="n"/>
      <c r="P154" s="186" t="n"/>
      <c r="Q154" s="186" t="n"/>
    </row>
    <row r="155" ht="15.75" customHeight="1" s="127">
      <c r="A155" s="186" t="n"/>
      <c r="B155" s="186" t="n"/>
      <c r="C155" s="266" t="n"/>
      <c r="D155" s="266" t="n"/>
      <c r="E155" s="266" t="n"/>
      <c r="F155" s="186" t="n"/>
      <c r="G155" s="186" t="n"/>
      <c r="H155" s="186" t="n"/>
      <c r="I155" s="186" t="n"/>
      <c r="J155" s="186" t="n"/>
      <c r="K155" s="186" t="n"/>
      <c r="L155" s="186" t="n"/>
      <c r="M155" s="186" t="n"/>
      <c r="N155" s="186" t="n"/>
      <c r="O155" s="186" t="n"/>
      <c r="P155" s="186" t="n"/>
      <c r="Q155" s="186" t="n"/>
    </row>
    <row r="156" ht="15.75" customHeight="1" s="127">
      <c r="A156" s="186" t="n"/>
      <c r="B156" s="186" t="n"/>
      <c r="C156" s="266" t="n"/>
      <c r="D156" s="266" t="n"/>
      <c r="E156" s="266" t="n"/>
      <c r="F156" s="186" t="n"/>
      <c r="G156" s="186" t="n"/>
      <c r="H156" s="186" t="n"/>
      <c r="I156" s="186" t="n"/>
      <c r="J156" s="186" t="n"/>
      <c r="K156" s="186" t="n"/>
      <c r="L156" s="186" t="n"/>
      <c r="M156" s="186" t="n"/>
      <c r="N156" s="186" t="n"/>
      <c r="O156" s="186" t="n"/>
      <c r="P156" s="186" t="n"/>
      <c r="Q156" s="186" t="n"/>
    </row>
    <row r="157" ht="15.75" customHeight="1" s="127">
      <c r="A157" s="186" t="n"/>
      <c r="B157" s="186" t="n"/>
      <c r="C157" s="266" t="n"/>
      <c r="D157" s="266" t="n"/>
      <c r="E157" s="266" t="n"/>
      <c r="F157" s="186" t="n"/>
      <c r="G157" s="186" t="n"/>
      <c r="H157" s="186" t="n"/>
      <c r="I157" s="186" t="n"/>
      <c r="J157" s="186" t="n"/>
      <c r="K157" s="186" t="n"/>
      <c r="L157" s="186" t="n"/>
      <c r="M157" s="186" t="n"/>
      <c r="N157" s="186" t="n"/>
      <c r="O157" s="186" t="n"/>
      <c r="P157" s="186" t="n"/>
      <c r="Q157" s="186" t="n"/>
    </row>
    <row r="158" ht="15.75" customHeight="1" s="127">
      <c r="A158" s="186" t="n"/>
      <c r="B158" s="186" t="n"/>
      <c r="C158" s="266" t="n"/>
      <c r="D158" s="266" t="n"/>
      <c r="E158" s="266" t="n"/>
      <c r="F158" s="186" t="n"/>
      <c r="G158" s="186" t="n"/>
      <c r="H158" s="186" t="n"/>
      <c r="I158" s="186" t="n"/>
      <c r="J158" s="186" t="n"/>
      <c r="K158" s="186" t="n"/>
      <c r="L158" s="186" t="n"/>
      <c r="M158" s="186" t="n"/>
      <c r="N158" s="186" t="n"/>
      <c r="O158" s="186" t="n"/>
      <c r="P158" s="186" t="n"/>
      <c r="Q158" s="186" t="n"/>
    </row>
    <row r="159" ht="15.75" customHeight="1" s="127">
      <c r="A159" s="186" t="n"/>
      <c r="B159" s="186" t="n"/>
      <c r="C159" s="266" t="n"/>
      <c r="D159" s="266" t="n"/>
      <c r="E159" s="266" t="n"/>
      <c r="F159" s="186" t="n"/>
      <c r="G159" s="186" t="n"/>
      <c r="H159" s="186" t="n"/>
      <c r="I159" s="186" t="n"/>
      <c r="J159" s="186" t="n"/>
      <c r="K159" s="186" t="n"/>
      <c r="L159" s="186" t="n"/>
      <c r="M159" s="186" t="n"/>
      <c r="N159" s="186" t="n"/>
      <c r="O159" s="186" t="n"/>
      <c r="P159" s="186" t="n"/>
      <c r="Q159" s="186" t="n"/>
    </row>
    <row r="160" ht="15.75" customHeight="1" s="127">
      <c r="A160" s="186" t="n"/>
      <c r="B160" s="186" t="n"/>
      <c r="C160" s="266" t="n"/>
      <c r="D160" s="266" t="n"/>
      <c r="E160" s="266" t="n"/>
      <c r="F160" s="186" t="n"/>
      <c r="G160" s="186" t="n"/>
      <c r="H160" s="186" t="n"/>
      <c r="I160" s="186" t="n"/>
      <c r="J160" s="186" t="n"/>
      <c r="K160" s="186" t="n"/>
      <c r="L160" s="186" t="n"/>
      <c r="M160" s="186" t="n"/>
      <c r="N160" s="186" t="n"/>
      <c r="O160" s="186" t="n"/>
      <c r="P160" s="186" t="n"/>
      <c r="Q160" s="186" t="n"/>
    </row>
    <row r="161" ht="15.75" customHeight="1" s="127">
      <c r="A161" s="186" t="n"/>
      <c r="B161" s="186" t="n"/>
      <c r="C161" s="266" t="n"/>
      <c r="D161" s="266" t="n"/>
      <c r="E161" s="266" t="n"/>
      <c r="F161" s="186" t="n"/>
      <c r="G161" s="186" t="n"/>
      <c r="H161" s="186" t="n"/>
      <c r="I161" s="186" t="n"/>
      <c r="J161" s="186" t="n"/>
      <c r="K161" s="186" t="n"/>
      <c r="L161" s="186" t="n"/>
      <c r="M161" s="186" t="n"/>
      <c r="N161" s="186" t="n"/>
      <c r="O161" s="186" t="n"/>
      <c r="P161" s="186" t="n"/>
      <c r="Q161" s="186" t="n"/>
    </row>
    <row r="162" ht="15.75" customHeight="1" s="127">
      <c r="A162" s="186" t="n"/>
      <c r="B162" s="186" t="n"/>
      <c r="C162" s="266" t="n"/>
      <c r="D162" s="266" t="n"/>
      <c r="E162" s="266" t="n"/>
      <c r="F162" s="186" t="n"/>
      <c r="G162" s="186" t="n"/>
      <c r="H162" s="186" t="n"/>
      <c r="I162" s="186" t="n"/>
      <c r="J162" s="186" t="n"/>
      <c r="K162" s="186" t="n"/>
      <c r="L162" s="186" t="n"/>
      <c r="M162" s="186" t="n"/>
      <c r="N162" s="186" t="n"/>
      <c r="O162" s="186" t="n"/>
      <c r="P162" s="186" t="n"/>
      <c r="Q162" s="186" t="n"/>
    </row>
    <row r="163" ht="15.75" customHeight="1" s="127">
      <c r="A163" s="186" t="n"/>
      <c r="B163" s="186" t="n"/>
      <c r="C163" s="266" t="n"/>
      <c r="D163" s="266" t="n"/>
      <c r="E163" s="266" t="n"/>
      <c r="F163" s="186" t="n"/>
      <c r="G163" s="186" t="n"/>
      <c r="H163" s="186" t="n"/>
      <c r="I163" s="186" t="n"/>
      <c r="J163" s="186" t="n"/>
      <c r="K163" s="186" t="n"/>
      <c r="L163" s="186" t="n"/>
      <c r="M163" s="186" t="n"/>
      <c r="N163" s="186" t="n"/>
      <c r="O163" s="186" t="n"/>
      <c r="P163" s="186" t="n"/>
      <c r="Q163" s="186" t="n"/>
    </row>
    <row r="164" ht="15.75" customHeight="1" s="127">
      <c r="A164" s="186" t="n"/>
      <c r="B164" s="186" t="n"/>
      <c r="C164" s="266" t="n"/>
      <c r="D164" s="266" t="n"/>
      <c r="E164" s="266" t="n"/>
      <c r="F164" s="186" t="n"/>
      <c r="G164" s="186" t="n"/>
      <c r="H164" s="186" t="n"/>
      <c r="I164" s="186" t="n"/>
      <c r="J164" s="186" t="n"/>
      <c r="K164" s="186" t="n"/>
      <c r="L164" s="186" t="n"/>
      <c r="M164" s="186" t="n"/>
      <c r="N164" s="186" t="n"/>
      <c r="O164" s="186" t="n"/>
      <c r="P164" s="186" t="n"/>
      <c r="Q164" s="186" t="n"/>
    </row>
    <row r="165" ht="15.75" customHeight="1" s="127">
      <c r="A165" s="186" t="n"/>
      <c r="B165" s="186" t="n"/>
      <c r="C165" s="266" t="n"/>
      <c r="D165" s="266" t="n"/>
      <c r="E165" s="266" t="n"/>
      <c r="F165" s="186" t="n"/>
      <c r="G165" s="186" t="n"/>
      <c r="H165" s="186" t="n"/>
      <c r="I165" s="186" t="n"/>
      <c r="J165" s="186" t="n"/>
      <c r="K165" s="186" t="n"/>
      <c r="L165" s="186" t="n"/>
      <c r="M165" s="186" t="n"/>
      <c r="N165" s="186" t="n"/>
      <c r="O165" s="186" t="n"/>
      <c r="P165" s="186" t="n"/>
      <c r="Q165" s="186" t="n"/>
    </row>
    <row r="166" ht="15.75" customHeight="1" s="127">
      <c r="A166" s="186" t="n"/>
      <c r="B166" s="186" t="n"/>
      <c r="C166" s="266" t="n"/>
      <c r="D166" s="266" t="n"/>
      <c r="E166" s="266" t="n"/>
      <c r="F166" s="186" t="n"/>
      <c r="G166" s="186" t="n"/>
      <c r="H166" s="186" t="n"/>
      <c r="I166" s="186" t="n"/>
      <c r="J166" s="186" t="n"/>
      <c r="K166" s="186" t="n"/>
      <c r="L166" s="186" t="n"/>
      <c r="M166" s="186" t="n"/>
      <c r="N166" s="186" t="n"/>
      <c r="O166" s="186" t="n"/>
      <c r="P166" s="186" t="n"/>
      <c r="Q166" s="186" t="n"/>
    </row>
    <row r="167" ht="15.75" customHeight="1" s="127">
      <c r="A167" s="186" t="n"/>
      <c r="B167" s="186" t="n"/>
      <c r="C167" s="266" t="n"/>
      <c r="D167" s="266" t="n"/>
      <c r="E167" s="266" t="n"/>
      <c r="F167" s="186" t="n"/>
      <c r="G167" s="186" t="n"/>
      <c r="H167" s="186" t="n"/>
      <c r="I167" s="186" t="n"/>
      <c r="J167" s="186" t="n"/>
      <c r="K167" s="186" t="n"/>
      <c r="L167" s="186" t="n"/>
      <c r="M167" s="186" t="n"/>
      <c r="N167" s="186" t="n"/>
      <c r="O167" s="186" t="n"/>
      <c r="P167" s="186" t="n"/>
      <c r="Q167" s="186" t="n"/>
    </row>
    <row r="168" ht="15.75" customHeight="1" s="127">
      <c r="A168" s="186" t="n"/>
      <c r="B168" s="186" t="n"/>
      <c r="C168" s="266" t="n"/>
      <c r="D168" s="266" t="n"/>
      <c r="E168" s="266" t="n"/>
      <c r="F168" s="186" t="n"/>
      <c r="G168" s="186" t="n"/>
      <c r="H168" s="186" t="n"/>
      <c r="I168" s="186" t="n"/>
      <c r="J168" s="186" t="n"/>
      <c r="K168" s="186" t="n"/>
      <c r="L168" s="186" t="n"/>
      <c r="M168" s="186" t="n"/>
      <c r="N168" s="186" t="n"/>
      <c r="O168" s="186" t="n"/>
      <c r="P168" s="186" t="n"/>
      <c r="Q168" s="186" t="n"/>
    </row>
    <row r="169" ht="15.75" customHeight="1" s="127">
      <c r="A169" s="186" t="n"/>
      <c r="B169" s="186" t="n"/>
      <c r="C169" s="266" t="n"/>
      <c r="D169" s="266" t="n"/>
      <c r="E169" s="266" t="n"/>
      <c r="F169" s="186" t="n"/>
      <c r="G169" s="186" t="n"/>
      <c r="H169" s="186" t="n"/>
      <c r="I169" s="186" t="n"/>
      <c r="J169" s="186" t="n"/>
      <c r="K169" s="186" t="n"/>
      <c r="L169" s="186" t="n"/>
      <c r="M169" s="186" t="n"/>
      <c r="N169" s="186" t="n"/>
      <c r="O169" s="186" t="n"/>
      <c r="P169" s="186" t="n"/>
      <c r="Q169" s="186" t="n"/>
    </row>
    <row r="170" ht="15.75" customHeight="1" s="127">
      <c r="A170" s="186" t="n"/>
      <c r="B170" s="186" t="n"/>
      <c r="C170" s="266" t="n"/>
      <c r="D170" s="266" t="n"/>
      <c r="E170" s="266" t="n"/>
      <c r="F170" s="186" t="n"/>
      <c r="G170" s="186" t="n"/>
      <c r="H170" s="186" t="n"/>
      <c r="I170" s="186" t="n"/>
      <c r="J170" s="186" t="n"/>
      <c r="K170" s="186" t="n"/>
      <c r="L170" s="186" t="n"/>
      <c r="M170" s="186" t="n"/>
      <c r="N170" s="186" t="n"/>
      <c r="O170" s="186" t="n"/>
      <c r="P170" s="186" t="n"/>
      <c r="Q170" s="186" t="n"/>
    </row>
    <row r="171" ht="15.75" customHeight="1" s="127">
      <c r="A171" s="186" t="n"/>
      <c r="B171" s="186" t="n"/>
      <c r="C171" s="266" t="n"/>
      <c r="D171" s="266" t="n"/>
      <c r="E171" s="266" t="n"/>
      <c r="F171" s="186" t="n"/>
      <c r="G171" s="186" t="n"/>
      <c r="H171" s="186" t="n"/>
      <c r="I171" s="186" t="n"/>
      <c r="J171" s="186" t="n"/>
      <c r="K171" s="186" t="n"/>
      <c r="L171" s="186" t="n"/>
      <c r="M171" s="186" t="n"/>
      <c r="N171" s="186" t="n"/>
      <c r="O171" s="186" t="n"/>
      <c r="P171" s="186" t="n"/>
      <c r="Q171" s="186" t="n"/>
    </row>
    <row r="172" ht="15.75" customHeight="1" s="127">
      <c r="A172" s="186" t="n"/>
      <c r="B172" s="186" t="n"/>
      <c r="C172" s="266" t="n"/>
      <c r="D172" s="266" t="n"/>
      <c r="E172" s="266" t="n"/>
      <c r="F172" s="186" t="n"/>
      <c r="G172" s="186" t="n"/>
      <c r="H172" s="186" t="n"/>
      <c r="I172" s="186" t="n"/>
      <c r="J172" s="186" t="n"/>
      <c r="K172" s="186" t="n"/>
      <c r="L172" s="186" t="n"/>
      <c r="M172" s="186" t="n"/>
      <c r="N172" s="186" t="n"/>
      <c r="O172" s="186" t="n"/>
      <c r="P172" s="186" t="n"/>
      <c r="Q172" s="186" t="n"/>
    </row>
    <row r="173" ht="15.75" customHeight="1" s="127">
      <c r="A173" s="186" t="n"/>
      <c r="B173" s="186" t="n"/>
      <c r="C173" s="266" t="n"/>
      <c r="D173" s="266" t="n"/>
      <c r="E173" s="266" t="n"/>
      <c r="F173" s="186" t="n"/>
      <c r="G173" s="186" t="n"/>
      <c r="H173" s="186" t="n"/>
      <c r="I173" s="186" t="n"/>
      <c r="J173" s="186" t="n"/>
      <c r="K173" s="186" t="n"/>
      <c r="L173" s="186" t="n"/>
      <c r="M173" s="186" t="n"/>
      <c r="N173" s="186" t="n"/>
      <c r="O173" s="186" t="n"/>
      <c r="P173" s="186" t="n"/>
      <c r="Q173" s="186" t="n"/>
    </row>
    <row r="174" ht="15.75" customHeight="1" s="127">
      <c r="A174" s="186" t="n"/>
      <c r="B174" s="186" t="n"/>
      <c r="C174" s="266" t="n"/>
      <c r="D174" s="266" t="n"/>
      <c r="E174" s="266" t="n"/>
      <c r="F174" s="186" t="n"/>
      <c r="G174" s="186" t="n"/>
      <c r="H174" s="186" t="n"/>
      <c r="I174" s="186" t="n"/>
      <c r="J174" s="186" t="n"/>
      <c r="K174" s="186" t="n"/>
      <c r="L174" s="186" t="n"/>
      <c r="M174" s="186" t="n"/>
      <c r="N174" s="186" t="n"/>
      <c r="O174" s="186" t="n"/>
      <c r="P174" s="186" t="n"/>
      <c r="Q174" s="186" t="n"/>
    </row>
    <row r="175" ht="15.75" customHeight="1" s="127">
      <c r="A175" s="186" t="n"/>
      <c r="B175" s="186" t="n"/>
      <c r="C175" s="266" t="n"/>
      <c r="D175" s="266" t="n"/>
      <c r="E175" s="266" t="n"/>
      <c r="F175" s="186" t="n"/>
      <c r="G175" s="186" t="n"/>
      <c r="H175" s="186" t="n"/>
      <c r="I175" s="186" t="n"/>
      <c r="J175" s="186" t="n"/>
      <c r="K175" s="186" t="n"/>
      <c r="L175" s="186" t="n"/>
      <c r="M175" s="186" t="n"/>
      <c r="N175" s="186" t="n"/>
      <c r="O175" s="186" t="n"/>
      <c r="P175" s="186" t="n"/>
      <c r="Q175" s="186" t="n"/>
    </row>
    <row r="176" ht="15.75" customHeight="1" s="127">
      <c r="A176" s="186" t="n"/>
      <c r="B176" s="186" t="n"/>
      <c r="C176" s="266" t="n"/>
      <c r="D176" s="266" t="n"/>
      <c r="E176" s="266" t="n"/>
      <c r="F176" s="186" t="n"/>
      <c r="G176" s="186" t="n"/>
      <c r="H176" s="186" t="n"/>
      <c r="I176" s="186" t="n"/>
      <c r="J176" s="186" t="n"/>
      <c r="K176" s="186" t="n"/>
      <c r="L176" s="186" t="n"/>
      <c r="M176" s="186" t="n"/>
      <c r="N176" s="186" t="n"/>
      <c r="O176" s="186" t="n"/>
      <c r="P176" s="186" t="n"/>
      <c r="Q176" s="186" t="n"/>
    </row>
    <row r="177" ht="15.75" customHeight="1" s="127">
      <c r="A177" s="186" t="n"/>
      <c r="B177" s="186" t="n"/>
      <c r="C177" s="266" t="n"/>
      <c r="D177" s="266" t="n"/>
      <c r="E177" s="266" t="n"/>
      <c r="F177" s="186" t="n"/>
      <c r="G177" s="186" t="n"/>
      <c r="H177" s="186" t="n"/>
      <c r="I177" s="186" t="n"/>
      <c r="J177" s="186" t="n"/>
      <c r="K177" s="186" t="n"/>
      <c r="L177" s="186" t="n"/>
      <c r="M177" s="186" t="n"/>
      <c r="N177" s="186" t="n"/>
      <c r="O177" s="186" t="n"/>
      <c r="P177" s="186" t="n"/>
      <c r="Q177" s="186" t="n"/>
    </row>
    <row r="178" ht="15.75" customHeight="1" s="127">
      <c r="A178" s="186" t="n"/>
      <c r="B178" s="186" t="n"/>
      <c r="C178" s="266" t="n"/>
      <c r="D178" s="266" t="n"/>
      <c r="E178" s="266" t="n"/>
      <c r="F178" s="186" t="n"/>
      <c r="G178" s="186" t="n"/>
      <c r="H178" s="186" t="n"/>
      <c r="I178" s="186" t="n"/>
      <c r="J178" s="186" t="n"/>
      <c r="K178" s="186" t="n"/>
      <c r="L178" s="186" t="n"/>
      <c r="M178" s="186" t="n"/>
      <c r="N178" s="186" t="n"/>
      <c r="O178" s="186" t="n"/>
      <c r="P178" s="186" t="n"/>
      <c r="Q178" s="186" t="n"/>
    </row>
    <row r="179" ht="15.75" customHeight="1" s="127">
      <c r="A179" s="186" t="n"/>
      <c r="B179" s="186" t="n"/>
      <c r="C179" s="266" t="n"/>
      <c r="D179" s="266" t="n"/>
      <c r="E179" s="266" t="n"/>
      <c r="F179" s="186" t="n"/>
      <c r="G179" s="186" t="n"/>
      <c r="H179" s="186" t="n"/>
      <c r="I179" s="186" t="n"/>
      <c r="J179" s="186" t="n"/>
      <c r="K179" s="186" t="n"/>
      <c r="L179" s="186" t="n"/>
      <c r="M179" s="186" t="n"/>
      <c r="N179" s="186" t="n"/>
      <c r="O179" s="186" t="n"/>
      <c r="P179" s="186" t="n"/>
      <c r="Q179" s="186" t="n"/>
    </row>
    <row r="180" ht="15.75" customHeight="1" s="127">
      <c r="A180" s="186" t="n"/>
      <c r="B180" s="186" t="n"/>
      <c r="C180" s="266" t="n"/>
      <c r="D180" s="266" t="n"/>
      <c r="E180" s="266" t="n"/>
      <c r="F180" s="186" t="n"/>
      <c r="G180" s="186" t="n"/>
      <c r="H180" s="186" t="n"/>
      <c r="I180" s="186" t="n"/>
      <c r="J180" s="186" t="n"/>
      <c r="K180" s="186" t="n"/>
      <c r="L180" s="186" t="n"/>
      <c r="M180" s="186" t="n"/>
      <c r="N180" s="186" t="n"/>
      <c r="O180" s="186" t="n"/>
      <c r="P180" s="186" t="n"/>
      <c r="Q180" s="186" t="n"/>
    </row>
    <row r="181" ht="15.75" customHeight="1" s="127">
      <c r="A181" s="186" t="n"/>
      <c r="B181" s="186" t="n"/>
      <c r="C181" s="266" t="n"/>
      <c r="D181" s="266" t="n"/>
      <c r="E181" s="266" t="n"/>
      <c r="F181" s="186" t="n"/>
      <c r="G181" s="186" t="n"/>
      <c r="H181" s="186" t="n"/>
      <c r="I181" s="186" t="n"/>
      <c r="J181" s="186" t="n"/>
      <c r="K181" s="186" t="n"/>
      <c r="L181" s="186" t="n"/>
      <c r="M181" s="186" t="n"/>
      <c r="N181" s="186" t="n"/>
      <c r="O181" s="186" t="n"/>
      <c r="P181" s="186" t="n"/>
      <c r="Q181" s="186" t="n"/>
    </row>
    <row r="182" ht="15.75" customHeight="1" s="127">
      <c r="A182" s="186" t="n"/>
      <c r="B182" s="186" t="n"/>
      <c r="C182" s="266" t="n"/>
      <c r="D182" s="266" t="n"/>
      <c r="E182" s="266" t="n"/>
      <c r="F182" s="186" t="n"/>
      <c r="G182" s="186" t="n"/>
      <c r="H182" s="186" t="n"/>
      <c r="I182" s="186" t="n"/>
      <c r="J182" s="186" t="n"/>
      <c r="K182" s="186" t="n"/>
      <c r="L182" s="186" t="n"/>
      <c r="M182" s="186" t="n"/>
      <c r="N182" s="186" t="n"/>
      <c r="O182" s="186" t="n"/>
      <c r="P182" s="186" t="n"/>
      <c r="Q182" s="186" t="n"/>
    </row>
    <row r="183" ht="15.75" customHeight="1" s="127">
      <c r="A183" s="186" t="n"/>
      <c r="B183" s="186" t="n"/>
      <c r="C183" s="266" t="n"/>
      <c r="D183" s="266" t="n"/>
      <c r="E183" s="266" t="n"/>
      <c r="F183" s="186" t="n"/>
      <c r="G183" s="186" t="n"/>
      <c r="H183" s="186" t="n"/>
      <c r="I183" s="186" t="n"/>
      <c r="J183" s="186" t="n"/>
      <c r="K183" s="186" t="n"/>
      <c r="L183" s="186" t="n"/>
      <c r="M183" s="186" t="n"/>
      <c r="N183" s="186" t="n"/>
      <c r="O183" s="186" t="n"/>
      <c r="P183" s="186" t="n"/>
      <c r="Q183" s="186" t="n"/>
    </row>
    <row r="184" ht="15.75" customHeight="1" s="127">
      <c r="A184" s="186" t="n"/>
      <c r="B184" s="186" t="n"/>
      <c r="C184" s="266" t="n"/>
      <c r="D184" s="266" t="n"/>
      <c r="E184" s="266" t="n"/>
      <c r="F184" s="186" t="n"/>
      <c r="G184" s="186" t="n"/>
      <c r="H184" s="186" t="n"/>
      <c r="I184" s="186" t="n"/>
      <c r="J184" s="186" t="n"/>
      <c r="K184" s="186" t="n"/>
      <c r="L184" s="186" t="n"/>
      <c r="M184" s="186" t="n"/>
      <c r="N184" s="186" t="n"/>
      <c r="O184" s="186" t="n"/>
      <c r="P184" s="186" t="n"/>
      <c r="Q184" s="186" t="n"/>
    </row>
    <row r="185" ht="15.75" customHeight="1" s="127">
      <c r="A185" s="186" t="n"/>
      <c r="B185" s="186" t="n"/>
      <c r="C185" s="266" t="n"/>
      <c r="D185" s="266" t="n"/>
      <c r="E185" s="266" t="n"/>
      <c r="F185" s="186" t="n"/>
      <c r="G185" s="186" t="n"/>
      <c r="H185" s="186" t="n"/>
      <c r="I185" s="186" t="n"/>
      <c r="J185" s="186" t="n"/>
      <c r="K185" s="186" t="n"/>
      <c r="L185" s="186" t="n"/>
      <c r="M185" s="186" t="n"/>
      <c r="N185" s="186" t="n"/>
      <c r="O185" s="186" t="n"/>
      <c r="P185" s="186" t="n"/>
      <c r="Q185" s="186" t="n"/>
    </row>
    <row r="186" ht="15.75" customHeight="1" s="127">
      <c r="A186" s="186" t="n"/>
      <c r="B186" s="186" t="n"/>
      <c r="C186" s="266" t="n"/>
      <c r="D186" s="266" t="n"/>
      <c r="E186" s="266" t="n"/>
      <c r="F186" s="186" t="n"/>
      <c r="G186" s="186" t="n"/>
      <c r="H186" s="186" t="n"/>
      <c r="I186" s="186" t="n"/>
      <c r="J186" s="186" t="n"/>
      <c r="K186" s="186" t="n"/>
      <c r="L186" s="186" t="n"/>
      <c r="M186" s="186" t="n"/>
      <c r="N186" s="186" t="n"/>
      <c r="O186" s="186" t="n"/>
      <c r="P186" s="186" t="n"/>
      <c r="Q186" s="186" t="n"/>
    </row>
    <row r="187" ht="15.75" customHeight="1" s="127">
      <c r="A187" s="186" t="n"/>
      <c r="B187" s="186" t="n"/>
      <c r="C187" s="266" t="n"/>
      <c r="D187" s="266" t="n"/>
      <c r="E187" s="266" t="n"/>
      <c r="F187" s="186" t="n"/>
      <c r="G187" s="186" t="n"/>
      <c r="H187" s="186" t="n"/>
      <c r="I187" s="186" t="n"/>
      <c r="J187" s="186" t="n"/>
      <c r="K187" s="186" t="n"/>
      <c r="L187" s="186" t="n"/>
      <c r="M187" s="186" t="n"/>
      <c r="N187" s="186" t="n"/>
      <c r="O187" s="186" t="n"/>
      <c r="P187" s="186" t="n"/>
      <c r="Q187" s="186" t="n"/>
    </row>
    <row r="188" ht="15.75" customHeight="1" s="127">
      <c r="A188" s="186" t="n"/>
      <c r="B188" s="186" t="n"/>
      <c r="C188" s="266" t="n"/>
      <c r="D188" s="266" t="n"/>
      <c r="E188" s="266" t="n"/>
      <c r="F188" s="186" t="n"/>
      <c r="G188" s="186" t="n"/>
      <c r="H188" s="186" t="n"/>
      <c r="I188" s="186" t="n"/>
      <c r="J188" s="186" t="n"/>
      <c r="K188" s="186" t="n"/>
      <c r="L188" s="186" t="n"/>
      <c r="M188" s="186" t="n"/>
      <c r="N188" s="186" t="n"/>
      <c r="O188" s="186" t="n"/>
      <c r="P188" s="186" t="n"/>
      <c r="Q188" s="186" t="n"/>
    </row>
    <row r="189" ht="15.75" customHeight="1" s="127">
      <c r="A189" s="186" t="n"/>
      <c r="B189" s="186" t="n"/>
      <c r="C189" s="266" t="n"/>
      <c r="D189" s="266" t="n"/>
      <c r="E189" s="266" t="n"/>
      <c r="F189" s="186" t="n"/>
      <c r="G189" s="186" t="n"/>
      <c r="H189" s="186" t="n"/>
      <c r="I189" s="186" t="n"/>
      <c r="J189" s="186" t="n"/>
      <c r="K189" s="186" t="n"/>
      <c r="L189" s="186" t="n"/>
      <c r="M189" s="186" t="n"/>
      <c r="N189" s="186" t="n"/>
      <c r="O189" s="186" t="n"/>
      <c r="P189" s="186" t="n"/>
      <c r="Q189" s="186" t="n"/>
    </row>
    <row r="190" ht="15.75" customHeight="1" s="127">
      <c r="A190" s="186" t="n"/>
      <c r="B190" s="186" t="n"/>
      <c r="C190" s="266" t="n"/>
      <c r="D190" s="266" t="n"/>
      <c r="E190" s="266" t="n"/>
      <c r="F190" s="186" t="n"/>
      <c r="G190" s="186" t="n"/>
      <c r="H190" s="186" t="n"/>
      <c r="I190" s="186" t="n"/>
      <c r="J190" s="186" t="n"/>
      <c r="K190" s="186" t="n"/>
      <c r="L190" s="186" t="n"/>
      <c r="M190" s="186" t="n"/>
      <c r="N190" s="186" t="n"/>
      <c r="O190" s="186" t="n"/>
      <c r="P190" s="186" t="n"/>
      <c r="Q190" s="186" t="n"/>
    </row>
    <row r="191" ht="15.75" customHeight="1" s="127">
      <c r="A191" s="186" t="n"/>
      <c r="B191" s="186" t="n"/>
      <c r="C191" s="266" t="n"/>
      <c r="D191" s="266" t="n"/>
      <c r="E191" s="266" t="n"/>
      <c r="F191" s="186" t="n"/>
      <c r="G191" s="186" t="n"/>
      <c r="H191" s="186" t="n"/>
      <c r="I191" s="186" t="n"/>
      <c r="J191" s="186" t="n"/>
      <c r="K191" s="186" t="n"/>
      <c r="L191" s="186" t="n"/>
      <c r="M191" s="186" t="n"/>
      <c r="N191" s="186" t="n"/>
      <c r="O191" s="186" t="n"/>
      <c r="P191" s="186" t="n"/>
      <c r="Q191" s="186" t="n"/>
    </row>
    <row r="192" ht="15.75" customHeight="1" s="127">
      <c r="A192" s="186" t="n"/>
      <c r="B192" s="186" t="n"/>
      <c r="C192" s="266" t="n"/>
      <c r="D192" s="266" t="n"/>
      <c r="E192" s="266" t="n"/>
      <c r="F192" s="186" t="n"/>
      <c r="G192" s="186" t="n"/>
      <c r="H192" s="186" t="n"/>
      <c r="I192" s="186" t="n"/>
      <c r="J192" s="186" t="n"/>
      <c r="K192" s="186" t="n"/>
      <c r="L192" s="186" t="n"/>
      <c r="M192" s="186" t="n"/>
      <c r="N192" s="186" t="n"/>
      <c r="O192" s="186" t="n"/>
      <c r="P192" s="186" t="n"/>
      <c r="Q192" s="186" t="n"/>
    </row>
    <row r="193" ht="15.75" customHeight="1" s="127">
      <c r="A193" s="186" t="n"/>
      <c r="B193" s="186" t="n"/>
      <c r="C193" s="266" t="n"/>
      <c r="D193" s="266" t="n"/>
      <c r="E193" s="266" t="n"/>
      <c r="F193" s="186" t="n"/>
      <c r="G193" s="186" t="n"/>
      <c r="H193" s="186" t="n"/>
      <c r="I193" s="186" t="n"/>
      <c r="J193" s="186" t="n"/>
      <c r="K193" s="186" t="n"/>
      <c r="L193" s="186" t="n"/>
      <c r="M193" s="186" t="n"/>
      <c r="N193" s="186" t="n"/>
      <c r="O193" s="186" t="n"/>
      <c r="P193" s="186" t="n"/>
      <c r="Q193" s="186" t="n"/>
    </row>
    <row r="194" ht="15.75" customHeight="1" s="127">
      <c r="A194" s="186" t="n"/>
      <c r="B194" s="186" t="n"/>
      <c r="C194" s="266" t="n"/>
      <c r="D194" s="266" t="n"/>
      <c r="E194" s="266" t="n"/>
      <c r="F194" s="186" t="n"/>
      <c r="G194" s="186" t="n"/>
      <c r="H194" s="186" t="n"/>
      <c r="I194" s="186" t="n"/>
      <c r="J194" s="186" t="n"/>
      <c r="K194" s="186" t="n"/>
      <c r="L194" s="186" t="n"/>
      <c r="M194" s="186" t="n"/>
      <c r="N194" s="186" t="n"/>
      <c r="O194" s="186" t="n"/>
      <c r="P194" s="186" t="n"/>
      <c r="Q194" s="186" t="n"/>
    </row>
    <row r="195" ht="15.75" customHeight="1" s="127">
      <c r="A195" s="186" t="n"/>
      <c r="B195" s="186" t="n"/>
      <c r="C195" s="266" t="n"/>
      <c r="D195" s="266" t="n"/>
      <c r="E195" s="266" t="n"/>
      <c r="F195" s="186" t="n"/>
      <c r="G195" s="186" t="n"/>
      <c r="H195" s="186" t="n"/>
      <c r="I195" s="186" t="n"/>
      <c r="J195" s="186" t="n"/>
      <c r="K195" s="186" t="n"/>
      <c r="L195" s="186" t="n"/>
      <c r="M195" s="186" t="n"/>
      <c r="N195" s="186" t="n"/>
      <c r="O195" s="186" t="n"/>
      <c r="P195" s="186" t="n"/>
      <c r="Q195" s="186" t="n"/>
    </row>
    <row r="196" ht="15.75" customHeight="1" s="127">
      <c r="A196" s="186" t="n"/>
      <c r="B196" s="186" t="n"/>
      <c r="C196" s="266" t="n"/>
      <c r="D196" s="266" t="n"/>
      <c r="E196" s="266" t="n"/>
      <c r="F196" s="186" t="n"/>
      <c r="G196" s="186" t="n"/>
      <c r="H196" s="186" t="n"/>
      <c r="I196" s="186" t="n"/>
      <c r="J196" s="186" t="n"/>
      <c r="K196" s="186" t="n"/>
      <c r="L196" s="186" t="n"/>
      <c r="M196" s="186" t="n"/>
      <c r="N196" s="186" t="n"/>
      <c r="O196" s="186" t="n"/>
      <c r="P196" s="186" t="n"/>
      <c r="Q196" s="186" t="n"/>
    </row>
    <row r="197" ht="15.75" customHeight="1" s="127">
      <c r="A197" s="186" t="n"/>
      <c r="B197" s="186" t="n"/>
      <c r="C197" s="266" t="n"/>
      <c r="D197" s="266" t="n"/>
      <c r="E197" s="266" t="n"/>
      <c r="F197" s="186" t="n"/>
      <c r="G197" s="186" t="n"/>
      <c r="H197" s="186" t="n"/>
      <c r="I197" s="186" t="n"/>
      <c r="J197" s="186" t="n"/>
      <c r="K197" s="186" t="n"/>
      <c r="L197" s="186" t="n"/>
      <c r="M197" s="186" t="n"/>
      <c r="N197" s="186" t="n"/>
      <c r="O197" s="186" t="n"/>
      <c r="P197" s="186" t="n"/>
      <c r="Q197" s="186" t="n"/>
    </row>
    <row r="198" ht="15.75" customHeight="1" s="127">
      <c r="A198" s="186" t="n"/>
      <c r="B198" s="186" t="n"/>
      <c r="C198" s="266" t="n"/>
      <c r="D198" s="266" t="n"/>
      <c r="E198" s="266" t="n"/>
      <c r="F198" s="186" t="n"/>
      <c r="G198" s="186" t="n"/>
      <c r="H198" s="186" t="n"/>
      <c r="I198" s="186" t="n"/>
      <c r="J198" s="186" t="n"/>
      <c r="K198" s="186" t="n"/>
      <c r="L198" s="186" t="n"/>
      <c r="M198" s="186" t="n"/>
      <c r="N198" s="186" t="n"/>
      <c r="O198" s="186" t="n"/>
      <c r="P198" s="186" t="n"/>
      <c r="Q198" s="186" t="n"/>
    </row>
    <row r="199" ht="15.75" customHeight="1" s="127">
      <c r="A199" s="186" t="n"/>
      <c r="B199" s="186" t="n"/>
      <c r="C199" s="266" t="n"/>
      <c r="D199" s="266" t="n"/>
      <c r="E199" s="266" t="n"/>
      <c r="F199" s="186" t="n"/>
      <c r="G199" s="186" t="n"/>
      <c r="H199" s="186" t="n"/>
      <c r="I199" s="186" t="n"/>
      <c r="J199" s="186" t="n"/>
      <c r="K199" s="186" t="n"/>
      <c r="L199" s="186" t="n"/>
      <c r="M199" s="186" t="n"/>
      <c r="N199" s="186" t="n"/>
      <c r="O199" s="186" t="n"/>
      <c r="P199" s="186" t="n"/>
      <c r="Q199" s="186" t="n"/>
    </row>
    <row r="200" ht="15.75" customHeight="1" s="127">
      <c r="A200" s="186" t="n"/>
      <c r="B200" s="186" t="n"/>
      <c r="C200" s="266" t="n"/>
      <c r="D200" s="266" t="n"/>
      <c r="E200" s="266" t="n"/>
      <c r="F200" s="186" t="n"/>
      <c r="G200" s="186" t="n"/>
      <c r="H200" s="186" t="n"/>
      <c r="I200" s="186" t="n"/>
      <c r="J200" s="186" t="n"/>
      <c r="K200" s="186" t="n"/>
      <c r="L200" s="186" t="n"/>
      <c r="M200" s="186" t="n"/>
      <c r="N200" s="186" t="n"/>
      <c r="O200" s="186" t="n"/>
      <c r="P200" s="186" t="n"/>
      <c r="Q200" s="186" t="n"/>
    </row>
    <row r="201" ht="15.75" customHeight="1" s="127">
      <c r="A201" s="186" t="n"/>
      <c r="B201" s="186" t="n"/>
      <c r="C201" s="266" t="n"/>
      <c r="D201" s="266" t="n"/>
      <c r="E201" s="266" t="n"/>
      <c r="F201" s="186" t="n"/>
      <c r="G201" s="186" t="n"/>
      <c r="H201" s="186" t="n"/>
      <c r="I201" s="186" t="n"/>
      <c r="J201" s="186" t="n"/>
      <c r="K201" s="186" t="n"/>
      <c r="L201" s="186" t="n"/>
      <c r="M201" s="186" t="n"/>
      <c r="N201" s="186" t="n"/>
      <c r="O201" s="186" t="n"/>
      <c r="P201" s="186" t="n"/>
      <c r="Q201" s="186" t="n"/>
    </row>
    <row r="202" ht="15.75" customHeight="1" s="127">
      <c r="A202" s="186" t="n"/>
      <c r="B202" s="186" t="n"/>
      <c r="C202" s="266" t="n"/>
      <c r="D202" s="266" t="n"/>
      <c r="E202" s="266" t="n"/>
      <c r="F202" s="186" t="n"/>
      <c r="G202" s="186" t="n"/>
      <c r="H202" s="186" t="n"/>
      <c r="I202" s="186" t="n"/>
      <c r="J202" s="186" t="n"/>
      <c r="K202" s="186" t="n"/>
      <c r="L202" s="186" t="n"/>
      <c r="M202" s="186" t="n"/>
      <c r="N202" s="186" t="n"/>
      <c r="O202" s="186" t="n"/>
      <c r="P202" s="186" t="n"/>
      <c r="Q202" s="186" t="n"/>
    </row>
    <row r="203" ht="15.75" customHeight="1" s="127">
      <c r="A203" s="186" t="n"/>
      <c r="B203" s="186" t="n"/>
      <c r="C203" s="266" t="n"/>
      <c r="D203" s="266" t="n"/>
      <c r="E203" s="266" t="n"/>
      <c r="F203" s="186" t="n"/>
      <c r="G203" s="186" t="n"/>
      <c r="H203" s="186" t="n"/>
      <c r="I203" s="186" t="n"/>
      <c r="J203" s="186" t="n"/>
      <c r="K203" s="186" t="n"/>
      <c r="L203" s="186" t="n"/>
      <c r="M203" s="186" t="n"/>
      <c r="N203" s="186" t="n"/>
      <c r="O203" s="186" t="n"/>
      <c r="P203" s="186" t="n"/>
      <c r="Q203" s="186" t="n"/>
    </row>
    <row r="204" ht="15.75" customHeight="1" s="127">
      <c r="A204" s="186" t="n"/>
      <c r="B204" s="186" t="n"/>
      <c r="C204" s="266" t="n"/>
      <c r="D204" s="266" t="n"/>
      <c r="E204" s="266" t="n"/>
      <c r="F204" s="186" t="n"/>
      <c r="G204" s="186" t="n"/>
      <c r="H204" s="186" t="n"/>
      <c r="I204" s="186" t="n"/>
      <c r="J204" s="186" t="n"/>
      <c r="K204" s="186" t="n"/>
      <c r="L204" s="186" t="n"/>
      <c r="M204" s="186" t="n"/>
      <c r="N204" s="186" t="n"/>
      <c r="O204" s="186" t="n"/>
      <c r="P204" s="186" t="n"/>
      <c r="Q204" s="186" t="n"/>
    </row>
    <row r="205" ht="15.75" customHeight="1" s="127">
      <c r="A205" s="186" t="n"/>
      <c r="B205" s="186" t="n"/>
      <c r="C205" s="266" t="n"/>
      <c r="D205" s="266" t="n"/>
      <c r="E205" s="266" t="n"/>
      <c r="F205" s="186" t="n"/>
      <c r="G205" s="186" t="n"/>
      <c r="H205" s="186" t="n"/>
      <c r="I205" s="186" t="n"/>
      <c r="J205" s="186" t="n"/>
      <c r="K205" s="186" t="n"/>
      <c r="L205" s="186" t="n"/>
      <c r="M205" s="186" t="n"/>
      <c r="N205" s="186" t="n"/>
      <c r="O205" s="186" t="n"/>
      <c r="P205" s="186" t="n"/>
      <c r="Q205" s="186" t="n"/>
    </row>
    <row r="206" ht="15.75" customHeight="1" s="127">
      <c r="A206" s="186" t="n"/>
      <c r="B206" s="186" t="n"/>
      <c r="C206" s="266" t="n"/>
      <c r="D206" s="266" t="n"/>
      <c r="E206" s="266" t="n"/>
      <c r="F206" s="186" t="n"/>
      <c r="G206" s="186" t="n"/>
      <c r="H206" s="186" t="n"/>
      <c r="I206" s="186" t="n"/>
      <c r="J206" s="186" t="n"/>
      <c r="K206" s="186" t="n"/>
      <c r="L206" s="186" t="n"/>
      <c r="M206" s="186" t="n"/>
      <c r="N206" s="186" t="n"/>
      <c r="O206" s="186" t="n"/>
      <c r="P206" s="186" t="n"/>
      <c r="Q206" s="186" t="n"/>
    </row>
    <row r="207" ht="15.75" customHeight="1" s="127">
      <c r="A207" s="186" t="n"/>
      <c r="B207" s="186" t="n"/>
      <c r="C207" s="266" t="n"/>
      <c r="D207" s="266" t="n"/>
      <c r="E207" s="266" t="n"/>
      <c r="F207" s="186" t="n"/>
      <c r="G207" s="186" t="n"/>
      <c r="H207" s="186" t="n"/>
      <c r="I207" s="186" t="n"/>
      <c r="J207" s="186" t="n"/>
      <c r="K207" s="186" t="n"/>
      <c r="L207" s="186" t="n"/>
      <c r="M207" s="186" t="n"/>
      <c r="N207" s="186" t="n"/>
      <c r="O207" s="186" t="n"/>
      <c r="P207" s="186" t="n"/>
      <c r="Q207" s="186" t="n"/>
    </row>
    <row r="208" ht="15.75" customHeight="1" s="127">
      <c r="A208" s="186" t="n"/>
      <c r="B208" s="186" t="n"/>
      <c r="C208" s="266" t="n"/>
      <c r="D208" s="266" t="n"/>
      <c r="E208" s="266" t="n"/>
      <c r="F208" s="186" t="n"/>
      <c r="G208" s="186" t="n"/>
      <c r="H208" s="186" t="n"/>
      <c r="I208" s="186" t="n"/>
      <c r="J208" s="186" t="n"/>
      <c r="K208" s="186" t="n"/>
      <c r="L208" s="186" t="n"/>
      <c r="M208" s="186" t="n"/>
      <c r="N208" s="186" t="n"/>
      <c r="O208" s="186" t="n"/>
      <c r="P208" s="186" t="n"/>
      <c r="Q208" s="186" t="n"/>
    </row>
    <row r="209" ht="15.75" customHeight="1" s="127">
      <c r="A209" s="186" t="n"/>
      <c r="B209" s="186" t="n"/>
      <c r="C209" s="266" t="n"/>
      <c r="D209" s="266" t="n"/>
      <c r="E209" s="266" t="n"/>
      <c r="F209" s="186" t="n"/>
      <c r="G209" s="186" t="n"/>
      <c r="H209" s="186" t="n"/>
      <c r="I209" s="186" t="n"/>
      <c r="J209" s="186" t="n"/>
      <c r="K209" s="186" t="n"/>
      <c r="L209" s="186" t="n"/>
      <c r="M209" s="186" t="n"/>
      <c r="N209" s="186" t="n"/>
      <c r="O209" s="186" t="n"/>
      <c r="P209" s="186" t="n"/>
      <c r="Q209" s="186" t="n"/>
    </row>
    <row r="210" ht="15.75" customHeight="1" s="127">
      <c r="A210" s="186" t="n"/>
      <c r="B210" s="186" t="n"/>
      <c r="C210" s="266" t="n"/>
      <c r="D210" s="266" t="n"/>
      <c r="E210" s="266" t="n"/>
      <c r="F210" s="186" t="n"/>
      <c r="G210" s="186" t="n"/>
      <c r="H210" s="186" t="n"/>
      <c r="I210" s="186" t="n"/>
      <c r="J210" s="186" t="n"/>
      <c r="K210" s="186" t="n"/>
      <c r="L210" s="186" t="n"/>
      <c r="M210" s="186" t="n"/>
      <c r="N210" s="186" t="n"/>
      <c r="O210" s="186" t="n"/>
      <c r="P210" s="186" t="n"/>
      <c r="Q210" s="186" t="n"/>
    </row>
    <row r="211" ht="15.75" customHeight="1" s="127">
      <c r="A211" s="186" t="n"/>
      <c r="B211" s="186" t="n"/>
      <c r="C211" s="266" t="n"/>
      <c r="D211" s="266" t="n"/>
      <c r="E211" s="266" t="n"/>
      <c r="F211" s="186" t="n"/>
      <c r="G211" s="186" t="n"/>
      <c r="H211" s="186" t="n"/>
      <c r="I211" s="186" t="n"/>
      <c r="J211" s="186" t="n"/>
      <c r="K211" s="186" t="n"/>
      <c r="L211" s="186" t="n"/>
      <c r="M211" s="186" t="n"/>
      <c r="N211" s="186" t="n"/>
      <c r="O211" s="186" t="n"/>
      <c r="P211" s="186" t="n"/>
      <c r="Q211" s="186" t="n"/>
    </row>
    <row r="212" ht="15.75" customHeight="1" s="127">
      <c r="A212" s="186" t="n"/>
      <c r="B212" s="186" t="n"/>
      <c r="C212" s="266" t="n"/>
      <c r="D212" s="266" t="n"/>
      <c r="E212" s="266" t="n"/>
      <c r="F212" s="186" t="n"/>
      <c r="G212" s="186" t="n"/>
      <c r="H212" s="186" t="n"/>
      <c r="I212" s="186" t="n"/>
      <c r="J212" s="186" t="n"/>
      <c r="K212" s="186" t="n"/>
      <c r="L212" s="186" t="n"/>
      <c r="M212" s="186" t="n"/>
      <c r="N212" s="186" t="n"/>
      <c r="O212" s="186" t="n"/>
      <c r="P212" s="186" t="n"/>
      <c r="Q212" s="186" t="n"/>
    </row>
    <row r="213" ht="15.75" customHeight="1" s="127">
      <c r="A213" s="186" t="n"/>
      <c r="B213" s="186" t="n"/>
      <c r="C213" s="266" t="n"/>
      <c r="D213" s="266" t="n"/>
      <c r="E213" s="266" t="n"/>
      <c r="F213" s="186" t="n"/>
      <c r="G213" s="186" t="n"/>
      <c r="H213" s="186" t="n"/>
      <c r="I213" s="186" t="n"/>
      <c r="J213" s="186" t="n"/>
      <c r="K213" s="186" t="n"/>
      <c r="L213" s="186" t="n"/>
      <c r="M213" s="186" t="n"/>
      <c r="N213" s="186" t="n"/>
      <c r="O213" s="186" t="n"/>
      <c r="P213" s="186" t="n"/>
      <c r="Q213" s="186" t="n"/>
    </row>
    <row r="214" ht="15.75" customHeight="1" s="127">
      <c r="A214" s="186" t="n"/>
      <c r="B214" s="186" t="n"/>
      <c r="C214" s="266" t="n"/>
      <c r="D214" s="266" t="n"/>
      <c r="E214" s="266" t="n"/>
      <c r="F214" s="186" t="n"/>
      <c r="G214" s="186" t="n"/>
      <c r="H214" s="186" t="n"/>
      <c r="I214" s="186" t="n"/>
      <c r="J214" s="186" t="n"/>
      <c r="K214" s="186" t="n"/>
      <c r="L214" s="186" t="n"/>
      <c r="M214" s="186" t="n"/>
      <c r="N214" s="186" t="n"/>
      <c r="O214" s="186" t="n"/>
      <c r="P214" s="186" t="n"/>
      <c r="Q214" s="186" t="n"/>
    </row>
    <row r="215" ht="15.75" customHeight="1" s="127">
      <c r="A215" s="186" t="n"/>
      <c r="B215" s="186" t="n"/>
      <c r="C215" s="266" t="n"/>
      <c r="D215" s="266" t="n"/>
      <c r="E215" s="266" t="n"/>
      <c r="F215" s="186" t="n"/>
      <c r="G215" s="186" t="n"/>
      <c r="H215" s="186" t="n"/>
      <c r="I215" s="186" t="n"/>
      <c r="J215" s="186" t="n"/>
      <c r="K215" s="186" t="n"/>
      <c r="L215" s="186" t="n"/>
      <c r="M215" s="186" t="n"/>
      <c r="N215" s="186" t="n"/>
      <c r="O215" s="186" t="n"/>
      <c r="P215" s="186" t="n"/>
      <c r="Q215" s="186" t="n"/>
    </row>
    <row r="216" ht="15.75" customHeight="1" s="127">
      <c r="A216" s="186" t="n"/>
      <c r="B216" s="186" t="n"/>
      <c r="C216" s="266" t="n"/>
      <c r="D216" s="266" t="n"/>
      <c r="E216" s="266" t="n"/>
      <c r="F216" s="186" t="n"/>
      <c r="G216" s="186" t="n"/>
      <c r="H216" s="186" t="n"/>
      <c r="I216" s="186" t="n"/>
      <c r="J216" s="186" t="n"/>
      <c r="K216" s="186" t="n"/>
      <c r="L216" s="186" t="n"/>
      <c r="M216" s="186" t="n"/>
      <c r="N216" s="186" t="n"/>
      <c r="O216" s="186" t="n"/>
      <c r="P216" s="186" t="n"/>
      <c r="Q216" s="186" t="n"/>
    </row>
    <row r="217" ht="15.75" customHeight="1" s="127">
      <c r="A217" s="186" t="n"/>
      <c r="B217" s="186" t="n"/>
      <c r="C217" s="266" t="n"/>
      <c r="D217" s="266" t="n"/>
      <c r="E217" s="266" t="n"/>
      <c r="F217" s="186" t="n"/>
      <c r="G217" s="186" t="n"/>
      <c r="H217" s="186" t="n"/>
      <c r="I217" s="186" t="n"/>
      <c r="J217" s="186" t="n"/>
      <c r="K217" s="186" t="n"/>
      <c r="L217" s="186" t="n"/>
      <c r="M217" s="186" t="n"/>
      <c r="N217" s="186" t="n"/>
      <c r="O217" s="186" t="n"/>
      <c r="P217" s="186" t="n"/>
      <c r="Q217" s="186" t="n"/>
    </row>
    <row r="218" ht="15.75" customHeight="1" s="127">
      <c r="A218" s="186" t="n"/>
      <c r="B218" s="186" t="n"/>
      <c r="C218" s="266" t="n"/>
      <c r="D218" s="266" t="n"/>
      <c r="E218" s="266" t="n"/>
      <c r="F218" s="186" t="n"/>
      <c r="G218" s="186" t="n"/>
      <c r="H218" s="186" t="n"/>
      <c r="I218" s="186" t="n"/>
      <c r="J218" s="186" t="n"/>
      <c r="K218" s="186" t="n"/>
      <c r="L218" s="186" t="n"/>
      <c r="M218" s="186" t="n"/>
      <c r="N218" s="186" t="n"/>
      <c r="O218" s="186" t="n"/>
      <c r="P218" s="186" t="n"/>
      <c r="Q218" s="186" t="n"/>
    </row>
    <row r="219" ht="15.75" customHeight="1" s="127">
      <c r="A219" s="186" t="n"/>
      <c r="B219" s="186" t="n"/>
      <c r="C219" s="266" t="n"/>
      <c r="D219" s="266" t="n"/>
      <c r="E219" s="266" t="n"/>
      <c r="F219" s="186" t="n"/>
      <c r="G219" s="186" t="n"/>
      <c r="H219" s="186" t="n"/>
      <c r="I219" s="186" t="n"/>
      <c r="J219" s="186" t="n"/>
      <c r="K219" s="186" t="n"/>
      <c r="L219" s="186" t="n"/>
      <c r="M219" s="186" t="n"/>
      <c r="N219" s="186" t="n"/>
      <c r="O219" s="186" t="n"/>
      <c r="P219" s="186" t="n"/>
      <c r="Q219" s="186" t="n"/>
    </row>
    <row r="220" ht="15.75" customHeight="1" s="127">
      <c r="A220" s="186" t="n"/>
      <c r="B220" s="186" t="n"/>
      <c r="C220" s="266" t="n"/>
      <c r="D220" s="266" t="n"/>
      <c r="E220" s="266" t="n"/>
      <c r="F220" s="186" t="n"/>
      <c r="G220" s="186" t="n"/>
      <c r="H220" s="186" t="n"/>
      <c r="I220" s="186" t="n"/>
      <c r="J220" s="186" t="n"/>
      <c r="K220" s="186" t="n"/>
      <c r="L220" s="186" t="n"/>
      <c r="M220" s="186" t="n"/>
      <c r="N220" s="186" t="n"/>
      <c r="O220" s="186" t="n"/>
      <c r="P220" s="186" t="n"/>
      <c r="Q220" s="186" t="n"/>
    </row>
    <row r="221" ht="15.75" customHeight="1" s="127">
      <c r="A221" s="186" t="n"/>
      <c r="B221" s="186" t="n"/>
      <c r="C221" s="266" t="n"/>
      <c r="D221" s="266" t="n"/>
      <c r="E221" s="266" t="n"/>
      <c r="F221" s="186" t="n"/>
      <c r="G221" s="186" t="n"/>
      <c r="H221" s="186" t="n"/>
      <c r="I221" s="186" t="n"/>
      <c r="J221" s="186" t="n"/>
      <c r="K221" s="186" t="n"/>
      <c r="L221" s="186" t="n"/>
      <c r="M221" s="186" t="n"/>
      <c r="N221" s="186" t="n"/>
      <c r="O221" s="186" t="n"/>
      <c r="P221" s="186" t="n"/>
      <c r="Q221" s="186" t="n"/>
    </row>
    <row r="222" ht="15.75" customHeight="1" s="127">
      <c r="A222" s="186" t="n"/>
      <c r="B222" s="186" t="n"/>
      <c r="C222" s="266" t="n"/>
      <c r="D222" s="266" t="n"/>
      <c r="E222" s="266" t="n"/>
      <c r="F222" s="186" t="n"/>
      <c r="G222" s="186" t="n"/>
      <c r="H222" s="186" t="n"/>
      <c r="I222" s="186" t="n"/>
      <c r="J222" s="186" t="n"/>
      <c r="K222" s="186" t="n"/>
      <c r="L222" s="186" t="n"/>
      <c r="M222" s="186" t="n"/>
      <c r="N222" s="186" t="n"/>
      <c r="O222" s="186" t="n"/>
      <c r="P222" s="186" t="n"/>
      <c r="Q222" s="186" t="n"/>
    </row>
    <row r="223" ht="15.75" customHeight="1" s="127">
      <c r="A223" s="186" t="n"/>
      <c r="B223" s="186" t="n"/>
      <c r="C223" s="266" t="n"/>
      <c r="D223" s="266" t="n"/>
      <c r="E223" s="266" t="n"/>
      <c r="F223" s="186" t="n"/>
      <c r="G223" s="186" t="n"/>
      <c r="H223" s="186" t="n"/>
      <c r="I223" s="186" t="n"/>
      <c r="J223" s="186" t="n"/>
      <c r="K223" s="186" t="n"/>
      <c r="L223" s="186" t="n"/>
      <c r="M223" s="186" t="n"/>
      <c r="N223" s="186" t="n"/>
      <c r="O223" s="186" t="n"/>
      <c r="P223" s="186" t="n"/>
      <c r="Q223" s="186" t="n"/>
    </row>
    <row r="224" ht="15.75" customHeight="1" s="127">
      <c r="A224" s="186" t="n"/>
      <c r="B224" s="186" t="n"/>
      <c r="C224" s="266" t="n"/>
      <c r="D224" s="266" t="n"/>
      <c r="E224" s="266" t="n"/>
      <c r="F224" s="186" t="n"/>
      <c r="G224" s="186" t="n"/>
      <c r="H224" s="186" t="n"/>
      <c r="I224" s="186" t="n"/>
      <c r="J224" s="186" t="n"/>
      <c r="K224" s="186" t="n"/>
      <c r="L224" s="186" t="n"/>
      <c r="M224" s="186" t="n"/>
      <c r="N224" s="186" t="n"/>
      <c r="O224" s="186" t="n"/>
      <c r="P224" s="186" t="n"/>
      <c r="Q224" s="186" t="n"/>
    </row>
    <row r="225" ht="15.75" customHeight="1" s="127">
      <c r="A225" s="186" t="n"/>
      <c r="B225" s="186" t="n"/>
      <c r="C225" s="266" t="n"/>
      <c r="D225" s="266" t="n"/>
      <c r="E225" s="266" t="n"/>
      <c r="F225" s="186" t="n"/>
      <c r="G225" s="186" t="n"/>
      <c r="H225" s="186" t="n"/>
      <c r="I225" s="186" t="n"/>
      <c r="J225" s="186" t="n"/>
      <c r="K225" s="186" t="n"/>
      <c r="L225" s="186" t="n"/>
      <c r="M225" s="186" t="n"/>
      <c r="N225" s="186" t="n"/>
      <c r="O225" s="186" t="n"/>
      <c r="P225" s="186" t="n"/>
      <c r="Q225" s="186" t="n"/>
    </row>
    <row r="226" ht="15.75" customHeight="1" s="127">
      <c r="A226" s="186" t="n"/>
      <c r="B226" s="186" t="n"/>
      <c r="C226" s="266" t="n"/>
      <c r="D226" s="266" t="n"/>
      <c r="E226" s="266" t="n"/>
      <c r="F226" s="186" t="n"/>
      <c r="G226" s="186" t="n"/>
      <c r="H226" s="186" t="n"/>
      <c r="I226" s="186" t="n"/>
      <c r="J226" s="186" t="n"/>
      <c r="K226" s="186" t="n"/>
      <c r="L226" s="186" t="n"/>
      <c r="M226" s="186" t="n"/>
      <c r="N226" s="186" t="n"/>
      <c r="O226" s="186" t="n"/>
      <c r="P226" s="186" t="n"/>
      <c r="Q226" s="186" t="n"/>
    </row>
    <row r="227" ht="15.75" customHeight="1" s="127">
      <c r="A227" s="186" t="n"/>
      <c r="B227" s="186" t="n"/>
      <c r="C227" s="266" t="n"/>
      <c r="D227" s="266" t="n"/>
      <c r="E227" s="266" t="n"/>
      <c r="F227" s="186" t="n"/>
      <c r="G227" s="186" t="n"/>
      <c r="H227" s="186" t="n"/>
      <c r="I227" s="186" t="n"/>
      <c r="J227" s="186" t="n"/>
      <c r="K227" s="186" t="n"/>
      <c r="L227" s="186" t="n"/>
      <c r="M227" s="186" t="n"/>
      <c r="N227" s="186" t="n"/>
      <c r="O227" s="186" t="n"/>
      <c r="P227" s="186" t="n"/>
      <c r="Q227" s="186" t="n"/>
    </row>
    <row r="228" ht="15.75" customHeight="1" s="127">
      <c r="A228" s="186" t="n"/>
      <c r="B228" s="186" t="n"/>
      <c r="C228" s="266" t="n"/>
      <c r="D228" s="266" t="n"/>
      <c r="E228" s="266" t="n"/>
      <c r="F228" s="186" t="n"/>
      <c r="G228" s="186" t="n"/>
      <c r="H228" s="186" t="n"/>
      <c r="I228" s="186" t="n"/>
      <c r="J228" s="186" t="n"/>
      <c r="K228" s="186" t="n"/>
      <c r="L228" s="186" t="n"/>
      <c r="M228" s="186" t="n"/>
      <c r="N228" s="186" t="n"/>
      <c r="O228" s="186" t="n"/>
      <c r="P228" s="186" t="n"/>
      <c r="Q228" s="186" t="n"/>
    </row>
    <row r="229" ht="15.75" customHeight="1" s="127">
      <c r="A229" s="186" t="n"/>
      <c r="B229" s="186" t="n"/>
      <c r="C229" s="266" t="n"/>
      <c r="D229" s="266" t="n"/>
      <c r="E229" s="266" t="n"/>
      <c r="F229" s="186" t="n"/>
      <c r="G229" s="186" t="n"/>
      <c r="H229" s="186" t="n"/>
      <c r="I229" s="186" t="n"/>
      <c r="J229" s="186" t="n"/>
      <c r="K229" s="186" t="n"/>
      <c r="L229" s="186" t="n"/>
      <c r="M229" s="186" t="n"/>
      <c r="N229" s="186" t="n"/>
      <c r="O229" s="186" t="n"/>
      <c r="P229" s="186" t="n"/>
      <c r="Q229" s="186" t="n"/>
    </row>
    <row r="230" ht="15.75" customHeight="1" s="127">
      <c r="A230" s="186" t="n"/>
      <c r="B230" s="186" t="n"/>
      <c r="C230" s="266" t="n"/>
      <c r="D230" s="266" t="n"/>
      <c r="E230" s="266" t="n"/>
      <c r="F230" s="186" t="n"/>
      <c r="G230" s="186" t="n"/>
      <c r="H230" s="186" t="n"/>
      <c r="I230" s="186" t="n"/>
      <c r="J230" s="186" t="n"/>
      <c r="K230" s="186" t="n"/>
      <c r="L230" s="186" t="n"/>
      <c r="M230" s="186" t="n"/>
      <c r="N230" s="186" t="n"/>
      <c r="O230" s="186" t="n"/>
      <c r="P230" s="186" t="n"/>
      <c r="Q230" s="186" t="n"/>
    </row>
    <row r="231" ht="15.75" customHeight="1" s="127">
      <c r="A231" s="186" t="n"/>
      <c r="B231" s="186" t="n"/>
      <c r="C231" s="266" t="n"/>
      <c r="D231" s="266" t="n"/>
      <c r="E231" s="266" t="n"/>
      <c r="F231" s="186" t="n"/>
      <c r="G231" s="186" t="n"/>
      <c r="H231" s="186" t="n"/>
      <c r="I231" s="186" t="n"/>
      <c r="J231" s="186" t="n"/>
      <c r="K231" s="186" t="n"/>
      <c r="L231" s="186" t="n"/>
      <c r="M231" s="186" t="n"/>
      <c r="N231" s="186" t="n"/>
      <c r="O231" s="186" t="n"/>
      <c r="P231" s="186" t="n"/>
      <c r="Q231" s="186" t="n"/>
    </row>
    <row r="232" ht="15.75" customHeight="1" s="127">
      <c r="A232" s="186" t="n"/>
      <c r="B232" s="186" t="n"/>
      <c r="C232" s="266" t="n"/>
      <c r="D232" s="266" t="n"/>
      <c r="E232" s="266" t="n"/>
      <c r="F232" s="186" t="n"/>
      <c r="G232" s="186" t="n"/>
      <c r="H232" s="186" t="n"/>
      <c r="I232" s="186" t="n"/>
      <c r="J232" s="186" t="n"/>
      <c r="K232" s="186" t="n"/>
      <c r="L232" s="186" t="n"/>
      <c r="M232" s="186" t="n"/>
      <c r="N232" s="186" t="n"/>
      <c r="O232" s="186" t="n"/>
      <c r="P232" s="186" t="n"/>
      <c r="Q232" s="186" t="n"/>
    </row>
    <row r="233" ht="15.75" customHeight="1" s="127">
      <c r="A233" s="186" t="n"/>
      <c r="B233" s="186" t="n"/>
      <c r="C233" s="266" t="n"/>
      <c r="D233" s="266" t="n"/>
      <c r="E233" s="266" t="n"/>
      <c r="F233" s="186" t="n"/>
      <c r="G233" s="186" t="n"/>
      <c r="H233" s="186" t="n"/>
      <c r="I233" s="186" t="n"/>
      <c r="J233" s="186" t="n"/>
      <c r="K233" s="186" t="n"/>
      <c r="L233" s="186" t="n"/>
      <c r="M233" s="186" t="n"/>
      <c r="N233" s="186" t="n"/>
      <c r="O233" s="186" t="n"/>
      <c r="P233" s="186" t="n"/>
      <c r="Q233" s="186" t="n"/>
    </row>
    <row r="234" ht="15.75" customHeight="1" s="127">
      <c r="A234" s="186" t="n"/>
      <c r="B234" s="186" t="n"/>
      <c r="C234" s="266" t="n"/>
      <c r="D234" s="266" t="n"/>
      <c r="E234" s="266" t="n"/>
      <c r="F234" s="186" t="n"/>
      <c r="G234" s="186" t="n"/>
      <c r="H234" s="186" t="n"/>
      <c r="I234" s="186" t="n"/>
      <c r="J234" s="186" t="n"/>
      <c r="K234" s="186" t="n"/>
      <c r="L234" s="186" t="n"/>
      <c r="M234" s="186" t="n"/>
      <c r="N234" s="186" t="n"/>
      <c r="O234" s="186" t="n"/>
      <c r="P234" s="186" t="n"/>
      <c r="Q234" s="186" t="n"/>
    </row>
    <row r="235" ht="15.75" customHeight="1" s="127">
      <c r="A235" s="186" t="n"/>
      <c r="B235" s="186" t="n"/>
      <c r="C235" s="266" t="n"/>
      <c r="D235" s="266" t="n"/>
      <c r="E235" s="266" t="n"/>
      <c r="F235" s="186" t="n"/>
      <c r="G235" s="186" t="n"/>
      <c r="H235" s="186" t="n"/>
      <c r="I235" s="186" t="n"/>
      <c r="J235" s="186" t="n"/>
      <c r="K235" s="186" t="n"/>
      <c r="L235" s="186" t="n"/>
      <c r="M235" s="186" t="n"/>
      <c r="N235" s="186" t="n"/>
      <c r="O235" s="186" t="n"/>
      <c r="P235" s="186" t="n"/>
      <c r="Q235" s="186" t="n"/>
    </row>
    <row r="236" ht="15.75" customHeight="1" s="127">
      <c r="A236" s="186" t="n"/>
      <c r="B236" s="186" t="n"/>
      <c r="C236" s="266" t="n"/>
      <c r="D236" s="266" t="n"/>
      <c r="E236" s="266" t="n"/>
      <c r="F236" s="186" t="n"/>
      <c r="G236" s="186" t="n"/>
      <c r="H236" s="186" t="n"/>
      <c r="I236" s="186" t="n"/>
      <c r="J236" s="186" t="n"/>
      <c r="K236" s="186" t="n"/>
      <c r="L236" s="186" t="n"/>
      <c r="M236" s="186" t="n"/>
      <c r="N236" s="186" t="n"/>
      <c r="O236" s="186" t="n"/>
      <c r="P236" s="186" t="n"/>
      <c r="Q236" s="186" t="n"/>
    </row>
    <row r="237" ht="15.75" customHeight="1" s="127">
      <c r="A237" s="186" t="n"/>
      <c r="B237" s="186" t="n"/>
      <c r="C237" s="266" t="n"/>
      <c r="D237" s="266" t="n"/>
      <c r="E237" s="266" t="n"/>
      <c r="F237" s="186" t="n"/>
      <c r="G237" s="186" t="n"/>
      <c r="H237" s="186" t="n"/>
      <c r="I237" s="186" t="n"/>
      <c r="J237" s="186" t="n"/>
      <c r="K237" s="186" t="n"/>
      <c r="L237" s="186" t="n"/>
      <c r="M237" s="186" t="n"/>
      <c r="N237" s="186" t="n"/>
      <c r="O237" s="186" t="n"/>
      <c r="P237" s="186" t="n"/>
      <c r="Q237" s="186" t="n"/>
    </row>
    <row r="238" ht="15.75" customHeight="1" s="127">
      <c r="A238" s="186" t="n"/>
      <c r="B238" s="186" t="n"/>
      <c r="C238" s="266" t="n"/>
      <c r="D238" s="266" t="n"/>
      <c r="E238" s="266" t="n"/>
      <c r="F238" s="186" t="n"/>
      <c r="G238" s="186" t="n"/>
      <c r="H238" s="186" t="n"/>
      <c r="I238" s="186" t="n"/>
      <c r="J238" s="186" t="n"/>
      <c r="K238" s="186" t="n"/>
      <c r="L238" s="186" t="n"/>
      <c r="M238" s="186" t="n"/>
      <c r="N238" s="186" t="n"/>
      <c r="O238" s="186" t="n"/>
      <c r="P238" s="186" t="n"/>
      <c r="Q238" s="186" t="n"/>
    </row>
    <row r="239" ht="15.75" customHeight="1" s="127">
      <c r="A239" s="186" t="n"/>
      <c r="B239" s="186" t="n"/>
      <c r="C239" s="266" t="n"/>
      <c r="D239" s="266" t="n"/>
      <c r="E239" s="266" t="n"/>
      <c r="F239" s="186" t="n"/>
      <c r="G239" s="186" t="n"/>
      <c r="H239" s="186" t="n"/>
      <c r="I239" s="186" t="n"/>
      <c r="J239" s="186" t="n"/>
      <c r="K239" s="186" t="n"/>
      <c r="L239" s="186" t="n"/>
      <c r="M239" s="186" t="n"/>
      <c r="N239" s="186" t="n"/>
      <c r="O239" s="186" t="n"/>
      <c r="P239" s="186" t="n"/>
      <c r="Q239" s="186" t="n"/>
    </row>
    <row r="240" ht="15.75" customHeight="1" s="127">
      <c r="A240" s="186" t="n"/>
      <c r="B240" s="186" t="n"/>
      <c r="C240" s="266" t="n"/>
      <c r="D240" s="266" t="n"/>
      <c r="E240" s="266" t="n"/>
      <c r="F240" s="186" t="n"/>
      <c r="G240" s="186" t="n"/>
      <c r="H240" s="186" t="n"/>
      <c r="I240" s="186" t="n"/>
      <c r="J240" s="186" t="n"/>
      <c r="K240" s="186" t="n"/>
      <c r="L240" s="186" t="n"/>
      <c r="M240" s="186" t="n"/>
      <c r="N240" s="186" t="n"/>
      <c r="O240" s="186" t="n"/>
      <c r="P240" s="186" t="n"/>
      <c r="Q240" s="186" t="n"/>
    </row>
    <row r="241" ht="15.75" customHeight="1" s="127">
      <c r="A241" s="186" t="n"/>
      <c r="B241" s="186" t="n"/>
      <c r="C241" s="266" t="n"/>
      <c r="D241" s="266" t="n"/>
      <c r="E241" s="266" t="n"/>
      <c r="F241" s="186" t="n"/>
      <c r="G241" s="186" t="n"/>
      <c r="H241" s="186" t="n"/>
      <c r="I241" s="186" t="n"/>
      <c r="J241" s="186" t="n"/>
      <c r="K241" s="186" t="n"/>
      <c r="L241" s="186" t="n"/>
      <c r="M241" s="186" t="n"/>
      <c r="N241" s="186" t="n"/>
      <c r="O241" s="186" t="n"/>
      <c r="P241" s="186" t="n"/>
      <c r="Q241" s="186" t="n"/>
    </row>
    <row r="242" ht="15.75" customHeight="1" s="127">
      <c r="A242" s="186" t="n"/>
      <c r="B242" s="186" t="n"/>
      <c r="C242" s="266" t="n"/>
      <c r="D242" s="266" t="n"/>
      <c r="E242" s="266" t="n"/>
      <c r="F242" s="186" t="n"/>
      <c r="G242" s="186" t="n"/>
      <c r="H242" s="186" t="n"/>
      <c r="I242" s="186" t="n"/>
      <c r="J242" s="186" t="n"/>
      <c r="K242" s="186" t="n"/>
      <c r="L242" s="186" t="n"/>
      <c r="M242" s="186" t="n"/>
      <c r="N242" s="186" t="n"/>
      <c r="O242" s="186" t="n"/>
      <c r="P242" s="186" t="n"/>
      <c r="Q242" s="186" t="n"/>
    </row>
    <row r="243" ht="15.75" customHeight="1" s="127">
      <c r="A243" s="186" t="n"/>
      <c r="B243" s="186" t="n"/>
      <c r="C243" s="266" t="n"/>
      <c r="D243" s="266" t="n"/>
      <c r="E243" s="266" t="n"/>
      <c r="F243" s="186" t="n"/>
      <c r="G243" s="186" t="n"/>
      <c r="H243" s="186" t="n"/>
      <c r="I243" s="186" t="n"/>
      <c r="J243" s="186" t="n"/>
      <c r="K243" s="186" t="n"/>
      <c r="L243" s="186" t="n"/>
      <c r="M243" s="186" t="n"/>
      <c r="N243" s="186" t="n"/>
      <c r="O243" s="186" t="n"/>
      <c r="P243" s="186" t="n"/>
      <c r="Q243" s="186" t="n"/>
    </row>
    <row r="244" ht="15.75" customHeight="1" s="127">
      <c r="A244" s="186" t="n"/>
      <c r="B244" s="186" t="n"/>
      <c r="C244" s="193" t="n"/>
      <c r="D244" s="193" t="n"/>
      <c r="E244" s="193" t="n"/>
      <c r="F244" s="186" t="n"/>
      <c r="G244" s="186" t="n"/>
      <c r="H244" s="186" t="n"/>
      <c r="I244" s="186" t="n"/>
      <c r="J244" s="186" t="n"/>
      <c r="K244" s="186" t="n"/>
      <c r="L244" s="186" t="n"/>
      <c r="M244" s="186" t="n"/>
      <c r="N244" s="186" t="n"/>
      <c r="O244" s="186" t="n"/>
      <c r="P244" s="186" t="n"/>
      <c r="Q244" s="186" t="n"/>
    </row>
    <row r="245" ht="15.75" customHeight="1" s="127">
      <c r="A245" s="186" t="n"/>
      <c r="B245" s="186" t="n"/>
      <c r="C245" s="193" t="n"/>
      <c r="D245" s="193" t="n"/>
      <c r="E245" s="193" t="n"/>
      <c r="F245" s="186" t="n"/>
      <c r="G245" s="186" t="n"/>
      <c r="H245" s="186" t="n"/>
      <c r="I245" s="186" t="n"/>
      <c r="J245" s="186" t="n"/>
      <c r="K245" s="186" t="n"/>
      <c r="L245" s="186" t="n"/>
      <c r="M245" s="186" t="n"/>
      <c r="N245" s="186" t="n"/>
      <c r="O245" s="186" t="n"/>
      <c r="P245" s="186" t="n"/>
      <c r="Q245" s="186" t="n"/>
    </row>
    <row r="246" ht="15.75" customHeight="1" s="127">
      <c r="A246" s="186" t="n"/>
      <c r="B246" s="186" t="n"/>
      <c r="C246" s="193" t="n"/>
      <c r="D246" s="193" t="n"/>
      <c r="E246" s="193" t="n"/>
      <c r="F246" s="186" t="n"/>
      <c r="G246" s="186" t="n"/>
      <c r="H246" s="186" t="n"/>
      <c r="I246" s="186" t="n"/>
      <c r="J246" s="186" t="n"/>
      <c r="K246" s="186" t="n"/>
      <c r="L246" s="186" t="n"/>
      <c r="M246" s="186" t="n"/>
      <c r="N246" s="186" t="n"/>
      <c r="O246" s="186" t="n"/>
      <c r="P246" s="186" t="n"/>
      <c r="Q246" s="186" t="n"/>
    </row>
    <row r="247" ht="15.75" customHeight="1" s="127">
      <c r="A247" s="186" t="n"/>
      <c r="B247" s="186" t="n"/>
      <c r="C247" s="193" t="n"/>
      <c r="D247" s="193" t="n"/>
      <c r="E247" s="193" t="n"/>
      <c r="F247" s="186" t="n"/>
      <c r="G247" s="186" t="n"/>
      <c r="H247" s="186" t="n"/>
      <c r="I247" s="186" t="n"/>
      <c r="J247" s="186" t="n"/>
      <c r="K247" s="186" t="n"/>
      <c r="L247" s="186" t="n"/>
      <c r="M247" s="186" t="n"/>
      <c r="N247" s="186" t="n"/>
      <c r="O247" s="186" t="n"/>
      <c r="P247" s="186" t="n"/>
      <c r="Q247" s="186" t="n"/>
    </row>
    <row r="248" ht="15.75" customHeight="1" s="127">
      <c r="A248" s="186" t="n"/>
      <c r="B248" s="186" t="n"/>
      <c r="C248" s="193" t="n"/>
      <c r="D248" s="193" t="n"/>
      <c r="E248" s="193" t="n"/>
      <c r="F248" s="186" t="n"/>
      <c r="G248" s="186" t="n"/>
      <c r="H248" s="186" t="n"/>
      <c r="I248" s="186" t="n"/>
      <c r="J248" s="186" t="n"/>
      <c r="K248" s="186" t="n"/>
      <c r="L248" s="186" t="n"/>
      <c r="M248" s="186" t="n"/>
      <c r="N248" s="186" t="n"/>
      <c r="O248" s="186" t="n"/>
      <c r="P248" s="186" t="n"/>
      <c r="Q248" s="186" t="n"/>
    </row>
    <row r="249" ht="15.75" customHeight="1" s="127">
      <c r="A249" s="186" t="n"/>
      <c r="B249" s="186" t="n"/>
      <c r="C249" s="193" t="n"/>
      <c r="D249" s="193" t="n"/>
      <c r="E249" s="193" t="n"/>
      <c r="F249" s="186" t="n"/>
      <c r="G249" s="186" t="n"/>
      <c r="H249" s="186" t="n"/>
      <c r="I249" s="186" t="n"/>
      <c r="J249" s="186" t="n"/>
      <c r="K249" s="186" t="n"/>
      <c r="L249" s="186" t="n"/>
      <c r="M249" s="186" t="n"/>
      <c r="N249" s="186" t="n"/>
      <c r="O249" s="186" t="n"/>
      <c r="P249" s="186" t="n"/>
      <c r="Q249" s="186" t="n"/>
    </row>
    <row r="250" ht="15.75" customHeight="1" s="127">
      <c r="A250" s="186" t="n"/>
      <c r="B250" s="186" t="n"/>
      <c r="C250" s="193" t="n"/>
      <c r="D250" s="193" t="n"/>
      <c r="E250" s="193" t="n"/>
      <c r="F250" s="186" t="n"/>
      <c r="G250" s="186" t="n"/>
      <c r="H250" s="186" t="n"/>
      <c r="I250" s="186" t="n"/>
      <c r="J250" s="186" t="n"/>
      <c r="K250" s="186" t="n"/>
      <c r="L250" s="186" t="n"/>
      <c r="M250" s="186" t="n"/>
      <c r="N250" s="186" t="n"/>
      <c r="O250" s="186" t="n"/>
      <c r="P250" s="186" t="n"/>
      <c r="Q250" s="186" t="n"/>
    </row>
    <row r="251" ht="15.75" customHeight="1" s="127">
      <c r="A251" s="186" t="n"/>
      <c r="B251" s="186" t="n"/>
      <c r="C251" s="193" t="n"/>
      <c r="D251" s="193" t="n"/>
      <c r="E251" s="193" t="n"/>
      <c r="F251" s="186" t="n"/>
      <c r="G251" s="186" t="n"/>
      <c r="H251" s="186" t="n"/>
      <c r="I251" s="186" t="n"/>
      <c r="J251" s="186" t="n"/>
      <c r="K251" s="186" t="n"/>
      <c r="L251" s="186" t="n"/>
      <c r="M251" s="186" t="n"/>
      <c r="N251" s="186" t="n"/>
      <c r="O251" s="186" t="n"/>
      <c r="P251" s="186" t="n"/>
      <c r="Q251" s="186" t="n"/>
    </row>
    <row r="252" ht="15.75" customHeight="1" s="127">
      <c r="A252" s="186" t="n"/>
      <c r="B252" s="186" t="n"/>
      <c r="C252" s="193" t="n"/>
      <c r="D252" s="193" t="n"/>
      <c r="E252" s="193" t="n"/>
      <c r="F252" s="186" t="n"/>
      <c r="G252" s="186" t="n"/>
      <c r="H252" s="186" t="n"/>
      <c r="I252" s="186" t="n"/>
      <c r="J252" s="186" t="n"/>
      <c r="K252" s="186" t="n"/>
      <c r="L252" s="186" t="n"/>
      <c r="M252" s="186" t="n"/>
      <c r="N252" s="186" t="n"/>
      <c r="O252" s="186" t="n"/>
      <c r="P252" s="186" t="n"/>
      <c r="Q252" s="186" t="n"/>
    </row>
    <row r="253" ht="15.75" customHeight="1" s="127">
      <c r="A253" s="186" t="n"/>
      <c r="B253" s="186" t="n"/>
      <c r="C253" s="193" t="n"/>
      <c r="D253" s="193" t="n"/>
      <c r="E253" s="193" t="n"/>
      <c r="F253" s="186" t="n"/>
      <c r="G253" s="186" t="n"/>
      <c r="H253" s="186" t="n"/>
      <c r="I253" s="186" t="n"/>
      <c r="J253" s="186" t="n"/>
      <c r="K253" s="186" t="n"/>
      <c r="L253" s="186" t="n"/>
      <c r="M253" s="186" t="n"/>
      <c r="N253" s="186" t="n"/>
      <c r="O253" s="186" t="n"/>
      <c r="P253" s="186" t="n"/>
      <c r="Q253" s="186" t="n"/>
    </row>
    <row r="254" ht="15.75" customHeight="1" s="127">
      <c r="A254" s="186" t="n"/>
      <c r="B254" s="186" t="n"/>
      <c r="C254" s="193" t="n"/>
      <c r="D254" s="193" t="n"/>
      <c r="E254" s="193" t="n"/>
      <c r="F254" s="186" t="n"/>
      <c r="G254" s="186" t="n"/>
      <c r="H254" s="186" t="n"/>
      <c r="I254" s="186" t="n"/>
      <c r="J254" s="186" t="n"/>
      <c r="K254" s="186" t="n"/>
      <c r="L254" s="186" t="n"/>
      <c r="M254" s="186" t="n"/>
      <c r="N254" s="186" t="n"/>
      <c r="O254" s="186" t="n"/>
      <c r="P254" s="186" t="n"/>
      <c r="Q254" s="186" t="n"/>
    </row>
    <row r="255" ht="15.75" customHeight="1" s="127">
      <c r="A255" s="186" t="n"/>
      <c r="B255" s="186" t="n"/>
      <c r="C255" s="193" t="n"/>
      <c r="D255" s="193" t="n"/>
      <c r="E255" s="193" t="n"/>
      <c r="F255" s="186" t="n"/>
      <c r="G255" s="186" t="n"/>
      <c r="H255" s="186" t="n"/>
      <c r="I255" s="186" t="n"/>
      <c r="J255" s="186" t="n"/>
      <c r="K255" s="186" t="n"/>
      <c r="L255" s="186" t="n"/>
      <c r="M255" s="186" t="n"/>
      <c r="N255" s="186" t="n"/>
      <c r="O255" s="186" t="n"/>
      <c r="P255" s="186" t="n"/>
      <c r="Q255" s="186" t="n"/>
    </row>
    <row r="256" ht="15.75" customHeight="1" s="127">
      <c r="A256" s="186" t="n"/>
      <c r="B256" s="186" t="n"/>
      <c r="C256" s="193" t="n"/>
      <c r="D256" s="193" t="n"/>
      <c r="E256" s="193" t="n"/>
      <c r="F256" s="186" t="n"/>
      <c r="G256" s="186" t="n"/>
      <c r="H256" s="186" t="n"/>
      <c r="I256" s="186" t="n"/>
      <c r="J256" s="186" t="n"/>
      <c r="K256" s="186" t="n"/>
      <c r="L256" s="186" t="n"/>
      <c r="M256" s="186" t="n"/>
      <c r="N256" s="186" t="n"/>
      <c r="O256" s="186" t="n"/>
      <c r="P256" s="186" t="n"/>
      <c r="Q256" s="186" t="n"/>
    </row>
    <row r="257" ht="15.75" customHeight="1" s="127">
      <c r="A257" s="186" t="n"/>
      <c r="B257" s="186" t="n"/>
      <c r="C257" s="193" t="n"/>
      <c r="D257" s="193" t="n"/>
      <c r="E257" s="193" t="n"/>
      <c r="F257" s="186" t="n"/>
      <c r="G257" s="186" t="n"/>
      <c r="H257" s="186" t="n"/>
      <c r="I257" s="186" t="n"/>
      <c r="J257" s="186" t="n"/>
      <c r="K257" s="186" t="n"/>
      <c r="L257" s="186" t="n"/>
      <c r="M257" s="186" t="n"/>
      <c r="N257" s="186" t="n"/>
      <c r="O257" s="186" t="n"/>
      <c r="P257" s="186" t="n"/>
      <c r="Q257" s="186" t="n"/>
    </row>
    <row r="258" ht="15.75" customHeight="1" s="127">
      <c r="A258" s="186" t="n"/>
      <c r="B258" s="186" t="n"/>
      <c r="C258" s="193" t="n"/>
      <c r="D258" s="193" t="n"/>
      <c r="E258" s="193" t="n"/>
      <c r="F258" s="186" t="n"/>
      <c r="G258" s="186" t="n"/>
      <c r="H258" s="186" t="n"/>
      <c r="I258" s="186" t="n"/>
      <c r="J258" s="186" t="n"/>
      <c r="K258" s="186" t="n"/>
      <c r="L258" s="186" t="n"/>
      <c r="M258" s="186" t="n"/>
      <c r="N258" s="186" t="n"/>
      <c r="O258" s="186" t="n"/>
      <c r="P258" s="186" t="n"/>
      <c r="Q258" s="186" t="n"/>
    </row>
    <row r="259" ht="15.75" customHeight="1" s="127">
      <c r="A259" s="186" t="n"/>
      <c r="B259" s="186" t="n"/>
      <c r="C259" s="193" t="n"/>
      <c r="D259" s="193" t="n"/>
      <c r="E259" s="193" t="n"/>
      <c r="F259" s="186" t="n"/>
      <c r="G259" s="186" t="n"/>
      <c r="H259" s="186" t="n"/>
      <c r="I259" s="186" t="n"/>
      <c r="J259" s="186" t="n"/>
      <c r="K259" s="186" t="n"/>
      <c r="L259" s="186" t="n"/>
      <c r="M259" s="186" t="n"/>
      <c r="N259" s="186" t="n"/>
      <c r="O259" s="186" t="n"/>
      <c r="P259" s="186" t="n"/>
      <c r="Q259" s="186" t="n"/>
    </row>
    <row r="260" ht="15.75" customHeight="1" s="127">
      <c r="A260" s="186" t="n"/>
      <c r="B260" s="186" t="n"/>
      <c r="C260" s="193" t="n"/>
      <c r="D260" s="193" t="n"/>
      <c r="E260" s="193" t="n"/>
      <c r="F260" s="186" t="n"/>
      <c r="G260" s="186" t="n"/>
      <c r="H260" s="186" t="n"/>
      <c r="I260" s="186" t="n"/>
      <c r="J260" s="186" t="n"/>
      <c r="K260" s="186" t="n"/>
      <c r="L260" s="186" t="n"/>
      <c r="M260" s="186" t="n"/>
      <c r="N260" s="186" t="n"/>
      <c r="O260" s="186" t="n"/>
      <c r="P260" s="186" t="n"/>
      <c r="Q260" s="186" t="n"/>
    </row>
    <row r="261" ht="15.75" customHeight="1" s="127">
      <c r="A261" s="186" t="n"/>
      <c r="B261" s="186" t="n"/>
      <c r="C261" s="193" t="n"/>
      <c r="D261" s="193" t="n"/>
      <c r="E261" s="193" t="n"/>
      <c r="F261" s="186" t="n"/>
      <c r="G261" s="186" t="n"/>
      <c r="H261" s="186" t="n"/>
      <c r="I261" s="186" t="n"/>
      <c r="J261" s="186" t="n"/>
      <c r="K261" s="186" t="n"/>
      <c r="L261" s="186" t="n"/>
      <c r="M261" s="186" t="n"/>
      <c r="N261" s="186" t="n"/>
      <c r="O261" s="186" t="n"/>
      <c r="P261" s="186" t="n"/>
      <c r="Q261" s="186" t="n"/>
    </row>
    <row r="262" ht="15.75" customHeight="1" s="127">
      <c r="A262" s="186" t="n"/>
      <c r="B262" s="186" t="n"/>
      <c r="C262" s="193" t="n"/>
      <c r="D262" s="193" t="n"/>
      <c r="E262" s="193" t="n"/>
      <c r="F262" s="186" t="n"/>
      <c r="G262" s="186" t="n"/>
      <c r="H262" s="186" t="n"/>
      <c r="I262" s="186" t="n"/>
      <c r="J262" s="186" t="n"/>
      <c r="K262" s="186" t="n"/>
      <c r="L262" s="186" t="n"/>
      <c r="M262" s="186" t="n"/>
      <c r="N262" s="186" t="n"/>
      <c r="O262" s="186" t="n"/>
      <c r="P262" s="186" t="n"/>
      <c r="Q262" s="186" t="n"/>
    </row>
    <row r="263" ht="15.75" customHeight="1" s="127">
      <c r="A263" s="186" t="n"/>
      <c r="B263" s="186" t="n"/>
      <c r="C263" s="193" t="n"/>
      <c r="D263" s="193" t="n"/>
      <c r="E263" s="193" t="n"/>
      <c r="F263" s="186" t="n"/>
      <c r="G263" s="186" t="n"/>
      <c r="H263" s="186" t="n"/>
      <c r="I263" s="186" t="n"/>
      <c r="J263" s="186" t="n"/>
      <c r="K263" s="186" t="n"/>
      <c r="L263" s="186" t="n"/>
      <c r="M263" s="186" t="n"/>
      <c r="N263" s="186" t="n"/>
      <c r="O263" s="186" t="n"/>
      <c r="P263" s="186" t="n"/>
      <c r="Q263" s="186" t="n"/>
    </row>
    <row r="264" ht="15.75" customHeight="1" s="127">
      <c r="A264" s="186" t="n"/>
      <c r="B264" s="186" t="n"/>
      <c r="C264" s="193" t="n"/>
      <c r="D264" s="193" t="n"/>
      <c r="E264" s="193" t="n"/>
      <c r="F264" s="186" t="n"/>
      <c r="G264" s="186" t="n"/>
      <c r="H264" s="186" t="n"/>
      <c r="I264" s="186" t="n"/>
      <c r="J264" s="186" t="n"/>
      <c r="K264" s="186" t="n"/>
      <c r="L264" s="186" t="n"/>
      <c r="M264" s="186" t="n"/>
      <c r="N264" s="186" t="n"/>
      <c r="O264" s="186" t="n"/>
      <c r="P264" s="186" t="n"/>
      <c r="Q264" s="186" t="n"/>
    </row>
    <row r="265" ht="15.75" customHeight="1" s="127">
      <c r="A265" s="186" t="n"/>
      <c r="B265" s="186" t="n"/>
      <c r="C265" s="193" t="n"/>
      <c r="D265" s="193" t="n"/>
      <c r="E265" s="193" t="n"/>
      <c r="F265" s="186" t="n"/>
      <c r="G265" s="186" t="n"/>
      <c r="H265" s="186" t="n"/>
      <c r="I265" s="186" t="n"/>
      <c r="J265" s="186" t="n"/>
      <c r="K265" s="186" t="n"/>
      <c r="L265" s="186" t="n"/>
      <c r="M265" s="186" t="n"/>
      <c r="N265" s="186" t="n"/>
      <c r="O265" s="186" t="n"/>
      <c r="P265" s="186" t="n"/>
      <c r="Q265" s="186" t="n"/>
    </row>
    <row r="266" ht="15.75" customHeight="1" s="127">
      <c r="A266" s="186" t="n"/>
      <c r="B266" s="186" t="n"/>
      <c r="C266" s="193" t="n"/>
      <c r="D266" s="193" t="n"/>
      <c r="E266" s="193" t="n"/>
      <c r="F266" s="186" t="n"/>
      <c r="G266" s="186" t="n"/>
      <c r="H266" s="186" t="n"/>
      <c r="I266" s="186" t="n"/>
      <c r="J266" s="186" t="n"/>
      <c r="K266" s="186" t="n"/>
      <c r="L266" s="186" t="n"/>
      <c r="M266" s="186" t="n"/>
      <c r="N266" s="186" t="n"/>
      <c r="O266" s="186" t="n"/>
      <c r="P266" s="186" t="n"/>
      <c r="Q266" s="186" t="n"/>
    </row>
    <row r="267" ht="15.75" customHeight="1" s="127">
      <c r="A267" s="186" t="n"/>
      <c r="B267" s="186" t="n"/>
      <c r="C267" s="193" t="n"/>
      <c r="D267" s="193" t="n"/>
      <c r="E267" s="193" t="n"/>
      <c r="F267" s="186" t="n"/>
      <c r="G267" s="186" t="n"/>
      <c r="H267" s="186" t="n"/>
      <c r="I267" s="186" t="n"/>
      <c r="J267" s="186" t="n"/>
      <c r="K267" s="186" t="n"/>
      <c r="L267" s="186" t="n"/>
      <c r="M267" s="186" t="n"/>
      <c r="N267" s="186" t="n"/>
      <c r="O267" s="186" t="n"/>
      <c r="P267" s="186" t="n"/>
      <c r="Q267" s="186" t="n"/>
    </row>
    <row r="268" ht="15.75" customHeight="1" s="127">
      <c r="A268" s="186" t="n"/>
      <c r="B268" s="186" t="n"/>
      <c r="C268" s="193" t="n"/>
      <c r="D268" s="193" t="n"/>
      <c r="E268" s="193" t="n"/>
      <c r="F268" s="186" t="n"/>
      <c r="G268" s="186" t="n"/>
      <c r="H268" s="186" t="n"/>
      <c r="I268" s="186" t="n"/>
      <c r="J268" s="186" t="n"/>
      <c r="K268" s="186" t="n"/>
      <c r="L268" s="186" t="n"/>
      <c r="M268" s="186" t="n"/>
      <c r="N268" s="186" t="n"/>
      <c r="O268" s="186" t="n"/>
      <c r="P268" s="186" t="n"/>
      <c r="Q268" s="186" t="n"/>
    </row>
    <row r="269" ht="15.75" customHeight="1" s="127">
      <c r="A269" s="186" t="n"/>
      <c r="B269" s="186" t="n"/>
      <c r="C269" s="193" t="n"/>
      <c r="D269" s="193" t="n"/>
      <c r="E269" s="193" t="n"/>
      <c r="F269" s="186" t="n"/>
      <c r="G269" s="186" t="n"/>
      <c r="H269" s="186" t="n"/>
      <c r="I269" s="186" t="n"/>
      <c r="J269" s="186" t="n"/>
      <c r="K269" s="186" t="n"/>
      <c r="L269" s="186" t="n"/>
      <c r="M269" s="186" t="n"/>
      <c r="N269" s="186" t="n"/>
      <c r="O269" s="186" t="n"/>
      <c r="P269" s="186" t="n"/>
      <c r="Q269" s="186" t="n"/>
    </row>
    <row r="270" ht="15.75" customHeight="1" s="127">
      <c r="A270" s="186" t="n"/>
      <c r="B270" s="186" t="n"/>
      <c r="C270" s="193" t="n"/>
      <c r="D270" s="193" t="n"/>
      <c r="E270" s="193" t="n"/>
      <c r="F270" s="186" t="n"/>
      <c r="G270" s="186" t="n"/>
      <c r="H270" s="186" t="n"/>
      <c r="I270" s="186" t="n"/>
      <c r="J270" s="186" t="n"/>
      <c r="K270" s="186" t="n"/>
      <c r="L270" s="186" t="n"/>
      <c r="M270" s="186" t="n"/>
      <c r="N270" s="186" t="n"/>
      <c r="O270" s="186" t="n"/>
      <c r="P270" s="186" t="n"/>
      <c r="Q270" s="186" t="n"/>
    </row>
    <row r="271" ht="15.75" customHeight="1" s="127">
      <c r="A271" s="186" t="n"/>
      <c r="B271" s="186" t="n"/>
      <c r="C271" s="193" t="n"/>
      <c r="D271" s="193" t="n"/>
      <c r="E271" s="193" t="n"/>
      <c r="F271" s="186" t="n"/>
      <c r="G271" s="186" t="n"/>
      <c r="H271" s="186" t="n"/>
      <c r="I271" s="186" t="n"/>
      <c r="J271" s="186" t="n"/>
      <c r="K271" s="186" t="n"/>
      <c r="L271" s="186" t="n"/>
      <c r="M271" s="186" t="n"/>
      <c r="N271" s="186" t="n"/>
      <c r="O271" s="186" t="n"/>
      <c r="P271" s="186" t="n"/>
      <c r="Q271" s="186" t="n"/>
    </row>
    <row r="272" ht="15.75" customHeight="1" s="127">
      <c r="A272" s="186" t="n"/>
      <c r="B272" s="186" t="n"/>
      <c r="C272" s="193" t="n"/>
      <c r="D272" s="193" t="n"/>
      <c r="E272" s="193" t="n"/>
      <c r="F272" s="186" t="n"/>
      <c r="G272" s="186" t="n"/>
      <c r="H272" s="186" t="n"/>
      <c r="I272" s="186" t="n"/>
      <c r="J272" s="186" t="n"/>
      <c r="K272" s="186" t="n"/>
      <c r="L272" s="186" t="n"/>
      <c r="M272" s="186" t="n"/>
      <c r="N272" s="186" t="n"/>
      <c r="O272" s="186" t="n"/>
      <c r="P272" s="186" t="n"/>
      <c r="Q272" s="186" t="n"/>
    </row>
    <row r="273" ht="15.75" customHeight="1" s="127">
      <c r="A273" s="186" t="n"/>
      <c r="B273" s="186" t="n"/>
      <c r="C273" s="193" t="n"/>
      <c r="D273" s="193" t="n"/>
      <c r="E273" s="193" t="n"/>
      <c r="F273" s="186" t="n"/>
      <c r="G273" s="186" t="n"/>
      <c r="H273" s="186" t="n"/>
      <c r="I273" s="186" t="n"/>
      <c r="J273" s="186" t="n"/>
      <c r="K273" s="186" t="n"/>
      <c r="L273" s="186" t="n"/>
      <c r="M273" s="186" t="n"/>
      <c r="N273" s="186" t="n"/>
      <c r="O273" s="186" t="n"/>
      <c r="P273" s="186" t="n"/>
      <c r="Q273" s="186" t="n"/>
    </row>
    <row r="274" ht="15.75" customHeight="1" s="127">
      <c r="A274" s="186" t="n"/>
      <c r="B274" s="186" t="n"/>
      <c r="C274" s="193" t="n"/>
      <c r="D274" s="193" t="n"/>
      <c r="E274" s="193" t="n"/>
      <c r="F274" s="186" t="n"/>
      <c r="G274" s="186" t="n"/>
      <c r="H274" s="186" t="n"/>
      <c r="I274" s="186" t="n"/>
      <c r="J274" s="186" t="n"/>
      <c r="K274" s="186" t="n"/>
      <c r="L274" s="186" t="n"/>
      <c r="M274" s="186" t="n"/>
      <c r="N274" s="186" t="n"/>
      <c r="O274" s="186" t="n"/>
      <c r="P274" s="186" t="n"/>
      <c r="Q274" s="186" t="n"/>
    </row>
    <row r="275" ht="15.75" customHeight="1" s="127">
      <c r="A275" s="186" t="n"/>
      <c r="B275" s="186" t="n"/>
      <c r="C275" s="193" t="n"/>
      <c r="D275" s="193" t="n"/>
      <c r="E275" s="193" t="n"/>
      <c r="F275" s="186" t="n"/>
      <c r="G275" s="186" t="n"/>
      <c r="H275" s="186" t="n"/>
      <c r="I275" s="186" t="n"/>
      <c r="J275" s="186" t="n"/>
      <c r="K275" s="186" t="n"/>
      <c r="L275" s="186" t="n"/>
      <c r="M275" s="186" t="n"/>
      <c r="N275" s="186" t="n"/>
      <c r="O275" s="186" t="n"/>
      <c r="P275" s="186" t="n"/>
      <c r="Q275" s="186" t="n"/>
    </row>
    <row r="276" ht="15.75" customHeight="1" s="127">
      <c r="A276" s="186" t="n"/>
      <c r="B276" s="186" t="n"/>
      <c r="C276" s="193" t="n"/>
      <c r="D276" s="193" t="n"/>
      <c r="E276" s="193" t="n"/>
      <c r="F276" s="186" t="n"/>
      <c r="G276" s="186" t="n"/>
      <c r="H276" s="186" t="n"/>
      <c r="I276" s="186" t="n"/>
      <c r="J276" s="186" t="n"/>
      <c r="K276" s="186" t="n"/>
      <c r="L276" s="186" t="n"/>
      <c r="M276" s="186" t="n"/>
      <c r="N276" s="186" t="n"/>
      <c r="O276" s="186" t="n"/>
      <c r="P276" s="186" t="n"/>
      <c r="Q276" s="186" t="n"/>
    </row>
    <row r="277" ht="15.75" customHeight="1" s="127">
      <c r="A277" s="186" t="n"/>
      <c r="B277" s="186" t="n"/>
      <c r="C277" s="193" t="n"/>
      <c r="D277" s="193" t="n"/>
      <c r="E277" s="193" t="n"/>
      <c r="F277" s="186" t="n"/>
      <c r="G277" s="186" t="n"/>
      <c r="H277" s="186" t="n"/>
      <c r="I277" s="186" t="n"/>
      <c r="J277" s="186" t="n"/>
      <c r="K277" s="186" t="n"/>
      <c r="L277" s="186" t="n"/>
      <c r="M277" s="186" t="n"/>
      <c r="N277" s="186" t="n"/>
      <c r="O277" s="186" t="n"/>
      <c r="P277" s="186" t="n"/>
      <c r="Q277" s="186" t="n"/>
    </row>
    <row r="278" ht="15.75" customHeight="1" s="127">
      <c r="A278" s="186" t="n"/>
      <c r="B278" s="186" t="n"/>
      <c r="C278" s="193" t="n"/>
      <c r="D278" s="193" t="n"/>
      <c r="E278" s="193" t="n"/>
      <c r="F278" s="186" t="n"/>
      <c r="G278" s="186" t="n"/>
      <c r="H278" s="186" t="n"/>
      <c r="I278" s="186" t="n"/>
      <c r="J278" s="186" t="n"/>
      <c r="K278" s="186" t="n"/>
      <c r="L278" s="186" t="n"/>
      <c r="M278" s="186" t="n"/>
      <c r="N278" s="186" t="n"/>
      <c r="O278" s="186" t="n"/>
      <c r="P278" s="186" t="n"/>
      <c r="Q278" s="186" t="n"/>
    </row>
    <row r="279" ht="15.75" customHeight="1" s="127">
      <c r="A279" s="186" t="n"/>
      <c r="B279" s="186" t="n"/>
      <c r="C279" s="193" t="n"/>
      <c r="D279" s="193" t="n"/>
      <c r="E279" s="193" t="n"/>
      <c r="F279" s="186" t="n"/>
      <c r="G279" s="186" t="n"/>
      <c r="H279" s="186" t="n"/>
      <c r="I279" s="186" t="n"/>
      <c r="J279" s="186" t="n"/>
      <c r="K279" s="186" t="n"/>
      <c r="L279" s="186" t="n"/>
      <c r="M279" s="186" t="n"/>
      <c r="N279" s="186" t="n"/>
      <c r="O279" s="186" t="n"/>
      <c r="P279" s="186" t="n"/>
      <c r="Q279" s="186" t="n"/>
    </row>
    <row r="280" ht="15.75" customHeight="1" s="127">
      <c r="A280" s="186" t="n"/>
      <c r="B280" s="186" t="n"/>
      <c r="C280" s="193" t="n"/>
      <c r="D280" s="193" t="n"/>
      <c r="E280" s="193" t="n"/>
      <c r="F280" s="186" t="n"/>
      <c r="G280" s="186" t="n"/>
      <c r="H280" s="186" t="n"/>
      <c r="I280" s="186" t="n"/>
      <c r="J280" s="186" t="n"/>
      <c r="K280" s="186" t="n"/>
      <c r="L280" s="186" t="n"/>
      <c r="M280" s="186" t="n"/>
      <c r="N280" s="186" t="n"/>
      <c r="O280" s="186" t="n"/>
      <c r="P280" s="186" t="n"/>
      <c r="Q280" s="186" t="n"/>
    </row>
    <row r="281" ht="15.75" customHeight="1" s="127">
      <c r="A281" s="186" t="n"/>
      <c r="B281" s="186" t="n"/>
      <c r="C281" s="193" t="n"/>
      <c r="D281" s="193" t="n"/>
      <c r="E281" s="193" t="n"/>
      <c r="F281" s="186" t="n"/>
      <c r="G281" s="186" t="n"/>
      <c r="H281" s="186" t="n"/>
      <c r="I281" s="186" t="n"/>
      <c r="J281" s="186" t="n"/>
      <c r="K281" s="186" t="n"/>
      <c r="L281" s="186" t="n"/>
      <c r="M281" s="186" t="n"/>
      <c r="N281" s="186" t="n"/>
      <c r="O281" s="186" t="n"/>
      <c r="P281" s="186" t="n"/>
      <c r="Q281" s="186" t="n"/>
    </row>
    <row r="282" ht="15.75" customHeight="1" s="127">
      <c r="A282" s="186" t="n"/>
      <c r="B282" s="186" t="n"/>
      <c r="C282" s="193" t="n"/>
      <c r="D282" s="193" t="n"/>
      <c r="E282" s="193" t="n"/>
      <c r="F282" s="186" t="n"/>
      <c r="G282" s="186" t="n"/>
      <c r="H282" s="186" t="n"/>
      <c r="I282" s="186" t="n"/>
      <c r="J282" s="186" t="n"/>
      <c r="K282" s="186" t="n"/>
      <c r="L282" s="186" t="n"/>
      <c r="M282" s="186" t="n"/>
      <c r="N282" s="186" t="n"/>
      <c r="O282" s="186" t="n"/>
      <c r="P282" s="186" t="n"/>
      <c r="Q282" s="186" t="n"/>
    </row>
    <row r="283" ht="15.75" customHeight="1" s="127">
      <c r="A283" s="186" t="n"/>
      <c r="B283" s="186" t="n"/>
      <c r="C283" s="193" t="n"/>
      <c r="D283" s="193" t="n"/>
      <c r="E283" s="193" t="n"/>
      <c r="F283" s="186" t="n"/>
      <c r="G283" s="186" t="n"/>
      <c r="H283" s="186" t="n"/>
      <c r="I283" s="186" t="n"/>
      <c r="J283" s="186" t="n"/>
      <c r="K283" s="186" t="n"/>
      <c r="L283" s="186" t="n"/>
      <c r="M283" s="186" t="n"/>
      <c r="N283" s="186" t="n"/>
      <c r="O283" s="186" t="n"/>
      <c r="P283" s="186" t="n"/>
      <c r="Q283" s="186" t="n"/>
    </row>
    <row r="284" ht="15.75" customHeight="1" s="127">
      <c r="A284" s="186" t="n"/>
      <c r="B284" s="186" t="n"/>
      <c r="C284" s="193" t="n"/>
      <c r="D284" s="193" t="n"/>
      <c r="E284" s="193" t="n"/>
      <c r="F284" s="186" t="n"/>
      <c r="G284" s="186" t="n"/>
      <c r="H284" s="186" t="n"/>
      <c r="I284" s="186" t="n"/>
      <c r="J284" s="186" t="n"/>
      <c r="K284" s="186" t="n"/>
      <c r="L284" s="186" t="n"/>
      <c r="M284" s="186" t="n"/>
      <c r="N284" s="186" t="n"/>
      <c r="O284" s="186" t="n"/>
      <c r="P284" s="186" t="n"/>
      <c r="Q284" s="186" t="n"/>
    </row>
    <row r="285" ht="15.75" customHeight="1" s="127">
      <c r="A285" s="186" t="n"/>
      <c r="B285" s="186" t="n"/>
      <c r="C285" s="193" t="n"/>
      <c r="D285" s="193" t="n"/>
      <c r="E285" s="193" t="n"/>
      <c r="F285" s="186" t="n"/>
      <c r="G285" s="186" t="n"/>
      <c r="H285" s="186" t="n"/>
      <c r="I285" s="186" t="n"/>
      <c r="J285" s="186" t="n"/>
      <c r="K285" s="186" t="n"/>
      <c r="L285" s="186" t="n"/>
      <c r="M285" s="186" t="n"/>
      <c r="N285" s="186" t="n"/>
      <c r="O285" s="186" t="n"/>
      <c r="P285" s="186" t="n"/>
      <c r="Q285" s="186" t="n"/>
    </row>
    <row r="286" ht="15.75" customHeight="1" s="127">
      <c r="A286" s="186" t="n"/>
      <c r="B286" s="186" t="n"/>
      <c r="C286" s="193" t="n"/>
      <c r="D286" s="193" t="n"/>
      <c r="E286" s="193" t="n"/>
      <c r="F286" s="186" t="n"/>
      <c r="G286" s="186" t="n"/>
      <c r="H286" s="186" t="n"/>
      <c r="I286" s="186" t="n"/>
      <c r="J286" s="186" t="n"/>
      <c r="K286" s="186" t="n"/>
      <c r="L286" s="186" t="n"/>
      <c r="M286" s="186" t="n"/>
      <c r="N286" s="186" t="n"/>
      <c r="O286" s="186" t="n"/>
      <c r="P286" s="186" t="n"/>
      <c r="Q286" s="186" t="n"/>
    </row>
    <row r="287" ht="15.75" customHeight="1" s="127">
      <c r="A287" s="186" t="n"/>
      <c r="B287" s="186" t="n"/>
      <c r="C287" s="193" t="n"/>
      <c r="D287" s="193" t="n"/>
      <c r="E287" s="193" t="n"/>
      <c r="F287" s="186" t="n"/>
      <c r="G287" s="186" t="n"/>
      <c r="H287" s="186" t="n"/>
      <c r="I287" s="186" t="n"/>
      <c r="J287" s="186" t="n"/>
      <c r="K287" s="186" t="n"/>
      <c r="L287" s="186" t="n"/>
      <c r="M287" s="186" t="n"/>
      <c r="N287" s="186" t="n"/>
      <c r="O287" s="186" t="n"/>
      <c r="P287" s="186" t="n"/>
      <c r="Q287" s="186" t="n"/>
    </row>
    <row r="288" ht="15.75" customHeight="1" s="127">
      <c r="A288" s="186" t="n"/>
      <c r="B288" s="186" t="n"/>
      <c r="C288" s="193" t="n"/>
      <c r="D288" s="193" t="n"/>
      <c r="E288" s="193" t="n"/>
      <c r="F288" s="186" t="n"/>
      <c r="G288" s="186" t="n"/>
      <c r="H288" s="186" t="n"/>
      <c r="I288" s="186" t="n"/>
      <c r="J288" s="186" t="n"/>
      <c r="K288" s="186" t="n"/>
      <c r="L288" s="186" t="n"/>
      <c r="M288" s="186" t="n"/>
      <c r="N288" s="186" t="n"/>
      <c r="O288" s="186" t="n"/>
      <c r="P288" s="186" t="n"/>
      <c r="Q288" s="186" t="n"/>
    </row>
    <row r="289" ht="15.75" customHeight="1" s="127">
      <c r="A289" s="186" t="n"/>
      <c r="B289" s="186" t="n"/>
      <c r="C289" s="193" t="n"/>
      <c r="D289" s="193" t="n"/>
      <c r="E289" s="193" t="n"/>
      <c r="F289" s="186" t="n"/>
      <c r="G289" s="186" t="n"/>
      <c r="H289" s="186" t="n"/>
      <c r="I289" s="186" t="n"/>
      <c r="J289" s="186" t="n"/>
      <c r="K289" s="186" t="n"/>
      <c r="L289" s="186" t="n"/>
      <c r="M289" s="186" t="n"/>
      <c r="N289" s="186" t="n"/>
      <c r="O289" s="186" t="n"/>
      <c r="P289" s="186" t="n"/>
      <c r="Q289" s="186" t="n"/>
    </row>
    <row r="290" ht="15.75" customHeight="1" s="127">
      <c r="A290" s="186" t="n"/>
      <c r="B290" s="186" t="n"/>
      <c r="C290" s="193" t="n"/>
      <c r="D290" s="193" t="n"/>
      <c r="E290" s="193" t="n"/>
      <c r="F290" s="186" t="n"/>
      <c r="G290" s="186" t="n"/>
      <c r="H290" s="186" t="n"/>
      <c r="I290" s="186" t="n"/>
      <c r="J290" s="186" t="n"/>
      <c r="K290" s="186" t="n"/>
      <c r="L290" s="186" t="n"/>
      <c r="M290" s="186" t="n"/>
      <c r="N290" s="186" t="n"/>
      <c r="O290" s="186" t="n"/>
      <c r="P290" s="186" t="n"/>
      <c r="Q290" s="186" t="n"/>
    </row>
    <row r="291" ht="15.75" customHeight="1" s="127">
      <c r="A291" s="186" t="n"/>
      <c r="B291" s="186" t="n"/>
      <c r="C291" s="193" t="n"/>
      <c r="D291" s="193" t="n"/>
      <c r="E291" s="193" t="n"/>
      <c r="F291" s="186" t="n"/>
      <c r="G291" s="186" t="n"/>
      <c r="H291" s="186" t="n"/>
      <c r="I291" s="186" t="n"/>
      <c r="J291" s="186" t="n"/>
      <c r="K291" s="186" t="n"/>
      <c r="L291" s="186" t="n"/>
      <c r="M291" s="186" t="n"/>
      <c r="N291" s="186" t="n"/>
      <c r="O291" s="186" t="n"/>
      <c r="P291" s="186" t="n"/>
      <c r="Q291" s="186" t="n"/>
    </row>
    <row r="292" ht="15.75" customHeight="1" s="127">
      <c r="A292" s="186" t="n"/>
      <c r="B292" s="186" t="n"/>
      <c r="C292" s="193" t="n"/>
      <c r="D292" s="193" t="n"/>
      <c r="E292" s="193" t="n"/>
      <c r="F292" s="186" t="n"/>
      <c r="G292" s="186" t="n"/>
      <c r="H292" s="186" t="n"/>
      <c r="I292" s="186" t="n"/>
      <c r="J292" s="186" t="n"/>
      <c r="K292" s="186" t="n"/>
      <c r="L292" s="186" t="n"/>
      <c r="M292" s="186" t="n"/>
      <c r="N292" s="186" t="n"/>
      <c r="O292" s="186" t="n"/>
      <c r="P292" s="186" t="n"/>
      <c r="Q292" s="186" t="n"/>
    </row>
    <row r="293" ht="15.75" customHeight="1" s="127">
      <c r="A293" s="186" t="n"/>
      <c r="B293" s="186" t="n"/>
      <c r="C293" s="193" t="n"/>
      <c r="D293" s="193" t="n"/>
      <c r="E293" s="193" t="n"/>
      <c r="F293" s="186" t="n"/>
      <c r="G293" s="186" t="n"/>
      <c r="H293" s="186" t="n"/>
      <c r="I293" s="186" t="n"/>
      <c r="J293" s="186" t="n"/>
      <c r="K293" s="186" t="n"/>
      <c r="L293" s="186" t="n"/>
      <c r="M293" s="186" t="n"/>
      <c r="N293" s="186" t="n"/>
      <c r="O293" s="186" t="n"/>
      <c r="P293" s="186" t="n"/>
      <c r="Q293" s="186" t="n"/>
    </row>
    <row r="294" ht="15.75" customHeight="1" s="127">
      <c r="A294" s="186" t="n"/>
      <c r="B294" s="186" t="n"/>
      <c r="C294" s="193" t="n"/>
      <c r="D294" s="193" t="n"/>
      <c r="E294" s="193" t="n"/>
      <c r="F294" s="186" t="n"/>
      <c r="G294" s="186" t="n"/>
      <c r="H294" s="186" t="n"/>
      <c r="I294" s="186" t="n"/>
      <c r="J294" s="186" t="n"/>
      <c r="K294" s="186" t="n"/>
      <c r="L294" s="186" t="n"/>
      <c r="M294" s="186" t="n"/>
      <c r="N294" s="186" t="n"/>
      <c r="O294" s="186" t="n"/>
      <c r="P294" s="186" t="n"/>
      <c r="Q294" s="186" t="n"/>
    </row>
    <row r="295" ht="15.75" customHeight="1" s="127">
      <c r="A295" s="186" t="n"/>
      <c r="B295" s="186" t="n"/>
      <c r="C295" s="193" t="n"/>
      <c r="D295" s="193" t="n"/>
      <c r="E295" s="193" t="n"/>
      <c r="F295" s="186" t="n"/>
      <c r="G295" s="186" t="n"/>
      <c r="H295" s="186" t="n"/>
      <c r="I295" s="186" t="n"/>
      <c r="J295" s="186" t="n"/>
      <c r="K295" s="186" t="n"/>
      <c r="L295" s="186" t="n"/>
      <c r="M295" s="186" t="n"/>
      <c r="N295" s="186" t="n"/>
      <c r="O295" s="186" t="n"/>
      <c r="P295" s="186" t="n"/>
      <c r="Q295" s="186" t="n"/>
    </row>
    <row r="296" ht="15.75" customHeight="1" s="127">
      <c r="A296" s="186" t="n"/>
      <c r="B296" s="186" t="n"/>
      <c r="C296" s="193" t="n"/>
      <c r="D296" s="193" t="n"/>
      <c r="E296" s="193" t="n"/>
      <c r="F296" s="186" t="n"/>
      <c r="G296" s="186" t="n"/>
      <c r="H296" s="186" t="n"/>
      <c r="I296" s="186" t="n"/>
      <c r="J296" s="186" t="n"/>
      <c r="K296" s="186" t="n"/>
      <c r="L296" s="186" t="n"/>
      <c r="M296" s="186" t="n"/>
      <c r="N296" s="186" t="n"/>
      <c r="O296" s="186" t="n"/>
      <c r="P296" s="186" t="n"/>
      <c r="Q296" s="186" t="n"/>
    </row>
    <row r="297" ht="15.75" customHeight="1" s="127">
      <c r="A297" s="186" t="n"/>
      <c r="B297" s="186" t="n"/>
      <c r="C297" s="193" t="n"/>
      <c r="D297" s="193" t="n"/>
      <c r="E297" s="193" t="n"/>
      <c r="F297" s="186" t="n"/>
      <c r="G297" s="186" t="n"/>
      <c r="H297" s="186" t="n"/>
      <c r="I297" s="186" t="n"/>
      <c r="J297" s="186" t="n"/>
      <c r="K297" s="186" t="n"/>
      <c r="L297" s="186" t="n"/>
      <c r="M297" s="186" t="n"/>
      <c r="N297" s="186" t="n"/>
      <c r="O297" s="186" t="n"/>
      <c r="P297" s="186" t="n"/>
      <c r="Q297" s="186" t="n"/>
    </row>
    <row r="298" ht="15.75" customHeight="1" s="127">
      <c r="A298" s="186" t="n"/>
      <c r="B298" s="186" t="n"/>
      <c r="C298" s="193" t="n"/>
      <c r="D298" s="193" t="n"/>
      <c r="E298" s="193" t="n"/>
      <c r="F298" s="186" t="n"/>
      <c r="G298" s="186" t="n"/>
      <c r="H298" s="186" t="n"/>
      <c r="I298" s="186" t="n"/>
      <c r="J298" s="186" t="n"/>
      <c r="K298" s="186" t="n"/>
      <c r="L298" s="186" t="n"/>
      <c r="M298" s="186" t="n"/>
      <c r="N298" s="186" t="n"/>
      <c r="O298" s="186" t="n"/>
      <c r="P298" s="186" t="n"/>
      <c r="Q298" s="186" t="n"/>
    </row>
    <row r="299" ht="15.75" customHeight="1" s="127">
      <c r="A299" s="186" t="n"/>
      <c r="B299" s="186" t="n"/>
      <c r="C299" s="193" t="n"/>
      <c r="D299" s="193" t="n"/>
      <c r="E299" s="193" t="n"/>
      <c r="F299" s="186" t="n"/>
      <c r="G299" s="186" t="n"/>
      <c r="H299" s="186" t="n"/>
      <c r="I299" s="186" t="n"/>
      <c r="J299" s="186" t="n"/>
      <c r="K299" s="186" t="n"/>
      <c r="L299" s="186" t="n"/>
      <c r="M299" s="186" t="n"/>
      <c r="N299" s="186" t="n"/>
      <c r="O299" s="186" t="n"/>
      <c r="P299" s="186" t="n"/>
      <c r="Q299" s="186" t="n"/>
    </row>
    <row r="300" ht="15.75" customHeight="1" s="127">
      <c r="A300" s="186" t="n"/>
      <c r="B300" s="186" t="n"/>
      <c r="C300" s="193" t="n"/>
      <c r="D300" s="193" t="n"/>
      <c r="E300" s="193" t="n"/>
      <c r="F300" s="186" t="n"/>
      <c r="G300" s="186" t="n"/>
      <c r="H300" s="186" t="n"/>
      <c r="I300" s="186" t="n"/>
      <c r="J300" s="186" t="n"/>
      <c r="K300" s="186" t="n"/>
      <c r="L300" s="186" t="n"/>
      <c r="M300" s="186" t="n"/>
      <c r="N300" s="186" t="n"/>
      <c r="O300" s="186" t="n"/>
      <c r="P300" s="186" t="n"/>
      <c r="Q300" s="186" t="n"/>
    </row>
    <row r="301" ht="15.75" customHeight="1" s="127">
      <c r="A301" s="186" t="n"/>
      <c r="B301" s="186" t="n"/>
      <c r="C301" s="193" t="n"/>
      <c r="D301" s="193" t="n"/>
      <c r="E301" s="193" t="n"/>
      <c r="F301" s="186" t="n"/>
      <c r="G301" s="186" t="n"/>
      <c r="H301" s="186" t="n"/>
      <c r="I301" s="186" t="n"/>
      <c r="J301" s="186" t="n"/>
      <c r="K301" s="186" t="n"/>
      <c r="L301" s="186" t="n"/>
      <c r="M301" s="186" t="n"/>
      <c r="N301" s="186" t="n"/>
      <c r="O301" s="186" t="n"/>
      <c r="P301" s="186" t="n"/>
      <c r="Q301" s="186" t="n"/>
    </row>
    <row r="302" ht="15.75" customHeight="1" s="127">
      <c r="A302" s="186" t="n"/>
      <c r="B302" s="186" t="n"/>
      <c r="C302" s="193" t="n"/>
      <c r="D302" s="193" t="n"/>
      <c r="E302" s="193" t="n"/>
      <c r="F302" s="186" t="n"/>
      <c r="G302" s="186" t="n"/>
      <c r="H302" s="186" t="n"/>
      <c r="I302" s="186" t="n"/>
      <c r="J302" s="186" t="n"/>
      <c r="K302" s="186" t="n"/>
      <c r="L302" s="186" t="n"/>
      <c r="M302" s="186" t="n"/>
      <c r="N302" s="186" t="n"/>
      <c r="O302" s="186" t="n"/>
      <c r="P302" s="186" t="n"/>
      <c r="Q302" s="186" t="n"/>
    </row>
    <row r="303" ht="15.75" customHeight="1" s="127">
      <c r="A303" s="186" t="n"/>
      <c r="B303" s="186" t="n"/>
      <c r="C303" s="193" t="n"/>
      <c r="D303" s="193" t="n"/>
      <c r="E303" s="193" t="n"/>
      <c r="F303" s="186" t="n"/>
      <c r="G303" s="186" t="n"/>
      <c r="H303" s="186" t="n"/>
      <c r="I303" s="186" t="n"/>
      <c r="J303" s="186" t="n"/>
      <c r="K303" s="186" t="n"/>
      <c r="L303" s="186" t="n"/>
      <c r="M303" s="186" t="n"/>
      <c r="N303" s="186" t="n"/>
      <c r="O303" s="186" t="n"/>
      <c r="P303" s="186" t="n"/>
      <c r="Q303" s="186" t="n"/>
    </row>
    <row r="304" ht="15.75" customHeight="1" s="127">
      <c r="A304" s="186" t="n"/>
      <c r="B304" s="186" t="n"/>
      <c r="C304" s="193" t="n"/>
      <c r="D304" s="193" t="n"/>
      <c r="E304" s="193" t="n"/>
      <c r="F304" s="186" t="n"/>
      <c r="G304" s="186" t="n"/>
      <c r="H304" s="186" t="n"/>
      <c r="I304" s="186" t="n"/>
      <c r="J304" s="186" t="n"/>
      <c r="K304" s="186" t="n"/>
      <c r="L304" s="186" t="n"/>
      <c r="M304" s="186" t="n"/>
      <c r="N304" s="186" t="n"/>
      <c r="O304" s="186" t="n"/>
      <c r="P304" s="186" t="n"/>
      <c r="Q304" s="186" t="n"/>
    </row>
    <row r="305" ht="15.75" customHeight="1" s="127">
      <c r="A305" s="186" t="n"/>
      <c r="B305" s="186" t="n"/>
      <c r="C305" s="193" t="n"/>
      <c r="D305" s="193" t="n"/>
      <c r="E305" s="193" t="n"/>
      <c r="F305" s="186" t="n"/>
      <c r="G305" s="186" t="n"/>
      <c r="H305" s="186" t="n"/>
      <c r="I305" s="186" t="n"/>
      <c r="J305" s="186" t="n"/>
      <c r="K305" s="186" t="n"/>
      <c r="L305" s="186" t="n"/>
      <c r="M305" s="186" t="n"/>
      <c r="N305" s="186" t="n"/>
      <c r="O305" s="186" t="n"/>
      <c r="P305" s="186" t="n"/>
      <c r="Q305" s="186" t="n"/>
    </row>
    <row r="306" ht="15.75" customHeight="1" s="127">
      <c r="A306" s="186" t="n"/>
      <c r="B306" s="186" t="n"/>
      <c r="C306" s="193" t="n"/>
      <c r="D306" s="193" t="n"/>
      <c r="E306" s="193" t="n"/>
      <c r="F306" s="186" t="n"/>
      <c r="G306" s="186" t="n"/>
      <c r="H306" s="186" t="n"/>
      <c r="I306" s="186" t="n"/>
      <c r="J306" s="186" t="n"/>
      <c r="K306" s="186" t="n"/>
      <c r="L306" s="186" t="n"/>
      <c r="M306" s="186" t="n"/>
      <c r="N306" s="186" t="n"/>
      <c r="O306" s="186" t="n"/>
      <c r="P306" s="186" t="n"/>
      <c r="Q306" s="186" t="n"/>
    </row>
    <row r="307" ht="15.75" customHeight="1" s="127">
      <c r="A307" s="186" t="n"/>
      <c r="B307" s="186" t="n"/>
      <c r="C307" s="193" t="n"/>
      <c r="D307" s="193" t="n"/>
      <c r="E307" s="193" t="n"/>
      <c r="F307" s="186" t="n"/>
      <c r="G307" s="186" t="n"/>
      <c r="H307" s="186" t="n"/>
      <c r="I307" s="186" t="n"/>
      <c r="J307" s="186" t="n"/>
      <c r="K307" s="186" t="n"/>
      <c r="L307" s="186" t="n"/>
      <c r="M307" s="186" t="n"/>
      <c r="N307" s="186" t="n"/>
      <c r="O307" s="186" t="n"/>
      <c r="P307" s="186" t="n"/>
      <c r="Q307" s="186" t="n"/>
    </row>
    <row r="308" ht="15.75" customHeight="1" s="127">
      <c r="A308" s="186" t="n"/>
      <c r="B308" s="186" t="n"/>
      <c r="C308" s="193" t="n"/>
      <c r="D308" s="193" t="n"/>
      <c r="E308" s="193" t="n"/>
      <c r="F308" s="186" t="n"/>
      <c r="G308" s="186" t="n"/>
      <c r="H308" s="186" t="n"/>
      <c r="I308" s="186" t="n"/>
      <c r="J308" s="186" t="n"/>
      <c r="K308" s="186" t="n"/>
      <c r="L308" s="186" t="n"/>
      <c r="M308" s="186" t="n"/>
      <c r="N308" s="186" t="n"/>
      <c r="O308" s="186" t="n"/>
      <c r="P308" s="186" t="n"/>
      <c r="Q308" s="186" t="n"/>
    </row>
    <row r="309" ht="15.75" customHeight="1" s="127">
      <c r="A309" s="186" t="n"/>
      <c r="B309" s="186" t="n"/>
      <c r="C309" s="193" t="n"/>
      <c r="D309" s="193" t="n"/>
      <c r="E309" s="193" t="n"/>
      <c r="F309" s="186" t="n"/>
      <c r="G309" s="186" t="n"/>
      <c r="H309" s="186" t="n"/>
      <c r="I309" s="186" t="n"/>
      <c r="J309" s="186" t="n"/>
      <c r="K309" s="186" t="n"/>
      <c r="L309" s="186" t="n"/>
      <c r="M309" s="186" t="n"/>
      <c r="N309" s="186" t="n"/>
      <c r="O309" s="186" t="n"/>
      <c r="P309" s="186" t="n"/>
      <c r="Q309" s="186" t="n"/>
    </row>
    <row r="310" ht="15.75" customHeight="1" s="127">
      <c r="A310" s="186" t="n"/>
      <c r="B310" s="186" t="n"/>
      <c r="C310" s="193" t="n"/>
      <c r="D310" s="193" t="n"/>
      <c r="E310" s="193" t="n"/>
      <c r="F310" s="186" t="n"/>
      <c r="G310" s="186" t="n"/>
      <c r="H310" s="186" t="n"/>
      <c r="I310" s="186" t="n"/>
      <c r="J310" s="186" t="n"/>
      <c r="K310" s="186" t="n"/>
      <c r="L310" s="186" t="n"/>
      <c r="M310" s="186" t="n"/>
      <c r="N310" s="186" t="n"/>
      <c r="O310" s="186" t="n"/>
      <c r="P310" s="186" t="n"/>
      <c r="Q310" s="186" t="n"/>
    </row>
    <row r="311" ht="15.75" customHeight="1" s="127">
      <c r="A311" s="186" t="n"/>
      <c r="B311" s="186" t="n"/>
      <c r="C311" s="193" t="n"/>
      <c r="D311" s="193" t="n"/>
      <c r="E311" s="193" t="n"/>
      <c r="F311" s="186" t="n"/>
      <c r="G311" s="186" t="n"/>
      <c r="H311" s="186" t="n"/>
      <c r="I311" s="186" t="n"/>
      <c r="J311" s="186" t="n"/>
      <c r="K311" s="186" t="n"/>
      <c r="L311" s="186" t="n"/>
      <c r="M311" s="186" t="n"/>
      <c r="N311" s="186" t="n"/>
      <c r="O311" s="186" t="n"/>
      <c r="P311" s="186" t="n"/>
      <c r="Q311" s="186" t="n"/>
    </row>
    <row r="312" ht="15.75" customHeight="1" s="127">
      <c r="A312" s="186" t="n"/>
      <c r="B312" s="186" t="n"/>
      <c r="C312" s="193" t="n"/>
      <c r="D312" s="193" t="n"/>
      <c r="E312" s="193" t="n"/>
      <c r="F312" s="186" t="n"/>
      <c r="G312" s="186" t="n"/>
      <c r="H312" s="186" t="n"/>
      <c r="I312" s="186" t="n"/>
      <c r="J312" s="186" t="n"/>
      <c r="K312" s="186" t="n"/>
      <c r="L312" s="186" t="n"/>
      <c r="M312" s="186" t="n"/>
      <c r="N312" s="186" t="n"/>
      <c r="O312" s="186" t="n"/>
      <c r="P312" s="186" t="n"/>
      <c r="Q312" s="186" t="n"/>
    </row>
    <row r="313" ht="15.75" customHeight="1" s="127">
      <c r="A313" s="186" t="n"/>
      <c r="B313" s="186" t="n"/>
      <c r="C313" s="193" t="n"/>
      <c r="D313" s="193" t="n"/>
      <c r="E313" s="193" t="n"/>
      <c r="F313" s="186" t="n"/>
      <c r="G313" s="186" t="n"/>
      <c r="H313" s="186" t="n"/>
      <c r="I313" s="186" t="n"/>
      <c r="J313" s="186" t="n"/>
      <c r="K313" s="186" t="n"/>
      <c r="L313" s="186" t="n"/>
      <c r="M313" s="186" t="n"/>
      <c r="N313" s="186" t="n"/>
      <c r="O313" s="186" t="n"/>
      <c r="P313" s="186" t="n"/>
      <c r="Q313" s="186" t="n"/>
    </row>
    <row r="314" ht="15.75" customHeight="1" s="127">
      <c r="A314" s="186" t="n"/>
      <c r="B314" s="186" t="n"/>
      <c r="C314" s="193" t="n"/>
      <c r="D314" s="193" t="n"/>
      <c r="E314" s="193" t="n"/>
      <c r="F314" s="186" t="n"/>
      <c r="G314" s="186" t="n"/>
      <c r="H314" s="186" t="n"/>
      <c r="I314" s="186" t="n"/>
      <c r="J314" s="186" t="n"/>
      <c r="K314" s="186" t="n"/>
      <c r="L314" s="186" t="n"/>
      <c r="M314" s="186" t="n"/>
      <c r="N314" s="186" t="n"/>
      <c r="O314" s="186" t="n"/>
      <c r="P314" s="186" t="n"/>
      <c r="Q314" s="186" t="n"/>
    </row>
    <row r="315" ht="15.75" customHeight="1" s="127">
      <c r="A315" s="186" t="n"/>
      <c r="B315" s="186" t="n"/>
      <c r="C315" s="193" t="n"/>
      <c r="D315" s="193" t="n"/>
      <c r="E315" s="193" t="n"/>
      <c r="F315" s="186" t="n"/>
      <c r="G315" s="186" t="n"/>
      <c r="H315" s="186" t="n"/>
      <c r="I315" s="186" t="n"/>
      <c r="J315" s="186" t="n"/>
      <c r="K315" s="186" t="n"/>
      <c r="L315" s="186" t="n"/>
      <c r="M315" s="186" t="n"/>
      <c r="N315" s="186" t="n"/>
      <c r="O315" s="186" t="n"/>
      <c r="P315" s="186" t="n"/>
      <c r="Q315" s="186" t="n"/>
    </row>
    <row r="316" ht="15.75" customHeight="1" s="127">
      <c r="A316" s="186" t="n"/>
      <c r="B316" s="186" t="n"/>
      <c r="C316" s="193" t="n"/>
      <c r="D316" s="193" t="n"/>
      <c r="E316" s="193" t="n"/>
      <c r="F316" s="186" t="n"/>
      <c r="G316" s="186" t="n"/>
      <c r="H316" s="186" t="n"/>
      <c r="I316" s="186" t="n"/>
      <c r="J316" s="186" t="n"/>
      <c r="K316" s="186" t="n"/>
      <c r="L316" s="186" t="n"/>
      <c r="M316" s="186" t="n"/>
      <c r="N316" s="186" t="n"/>
      <c r="O316" s="186" t="n"/>
      <c r="P316" s="186" t="n"/>
      <c r="Q316" s="186" t="n"/>
    </row>
    <row r="317" ht="15.75" customHeight="1" s="127">
      <c r="A317" s="186" t="n"/>
      <c r="B317" s="186" t="n"/>
      <c r="C317" s="193" t="n"/>
      <c r="D317" s="193" t="n"/>
      <c r="E317" s="193" t="n"/>
      <c r="F317" s="186" t="n"/>
      <c r="G317" s="186" t="n"/>
      <c r="H317" s="186" t="n"/>
      <c r="I317" s="186" t="n"/>
      <c r="J317" s="186" t="n"/>
      <c r="K317" s="186" t="n"/>
      <c r="L317" s="186" t="n"/>
      <c r="M317" s="186" t="n"/>
      <c r="N317" s="186" t="n"/>
      <c r="O317" s="186" t="n"/>
      <c r="P317" s="186" t="n"/>
      <c r="Q317" s="186" t="n"/>
    </row>
    <row r="318" ht="15.75" customHeight="1" s="127">
      <c r="A318" s="186" t="n"/>
      <c r="B318" s="186" t="n"/>
      <c r="C318" s="193" t="n"/>
      <c r="D318" s="193" t="n"/>
      <c r="E318" s="193" t="n"/>
      <c r="F318" s="186" t="n"/>
      <c r="G318" s="186" t="n"/>
      <c r="H318" s="186" t="n"/>
      <c r="I318" s="186" t="n"/>
      <c r="J318" s="186" t="n"/>
      <c r="K318" s="186" t="n"/>
      <c r="L318" s="186" t="n"/>
      <c r="M318" s="186" t="n"/>
      <c r="N318" s="186" t="n"/>
      <c r="O318" s="186" t="n"/>
      <c r="P318" s="186" t="n"/>
      <c r="Q318" s="186" t="n"/>
    </row>
    <row r="319" ht="15.75" customHeight="1" s="127">
      <c r="A319" s="186" t="n"/>
      <c r="B319" s="186" t="n"/>
      <c r="C319" s="193" t="n"/>
      <c r="D319" s="193" t="n"/>
      <c r="E319" s="193" t="n"/>
      <c r="F319" s="186" t="n"/>
      <c r="G319" s="186" t="n"/>
      <c r="H319" s="186" t="n"/>
      <c r="I319" s="186" t="n"/>
      <c r="J319" s="186" t="n"/>
      <c r="K319" s="186" t="n"/>
      <c r="L319" s="186" t="n"/>
      <c r="M319" s="186" t="n"/>
      <c r="N319" s="186" t="n"/>
      <c r="O319" s="186" t="n"/>
      <c r="P319" s="186" t="n"/>
      <c r="Q319" s="186" t="n"/>
    </row>
    <row r="320" ht="15.75" customHeight="1" s="127">
      <c r="A320" s="186" t="n"/>
      <c r="B320" s="186" t="n"/>
      <c r="C320" s="193" t="n"/>
      <c r="D320" s="193" t="n"/>
      <c r="E320" s="193" t="n"/>
      <c r="F320" s="186" t="n"/>
      <c r="G320" s="186" t="n"/>
      <c r="H320" s="186" t="n"/>
      <c r="I320" s="186" t="n"/>
      <c r="J320" s="186" t="n"/>
      <c r="K320" s="186" t="n"/>
      <c r="L320" s="186" t="n"/>
      <c r="M320" s="186" t="n"/>
      <c r="N320" s="186" t="n"/>
      <c r="O320" s="186" t="n"/>
      <c r="P320" s="186" t="n"/>
      <c r="Q320" s="186" t="n"/>
    </row>
    <row r="321" ht="15.75" customHeight="1" s="127">
      <c r="A321" s="186" t="n"/>
      <c r="B321" s="186" t="n"/>
      <c r="C321" s="193" t="n"/>
      <c r="D321" s="193" t="n"/>
      <c r="E321" s="193" t="n"/>
      <c r="F321" s="186" t="n"/>
      <c r="G321" s="186" t="n"/>
      <c r="H321" s="186" t="n"/>
      <c r="I321" s="186" t="n"/>
      <c r="J321" s="186" t="n"/>
      <c r="K321" s="186" t="n"/>
      <c r="L321" s="186" t="n"/>
      <c r="M321" s="186" t="n"/>
      <c r="N321" s="186" t="n"/>
      <c r="O321" s="186" t="n"/>
      <c r="P321" s="186" t="n"/>
      <c r="Q321" s="186" t="n"/>
    </row>
    <row r="322" ht="15.75" customHeight="1" s="127">
      <c r="A322" s="186" t="n"/>
      <c r="B322" s="186" t="n"/>
      <c r="C322" s="193" t="n"/>
      <c r="D322" s="193" t="n"/>
      <c r="E322" s="193" t="n"/>
      <c r="F322" s="186" t="n"/>
      <c r="G322" s="186" t="n"/>
      <c r="H322" s="186" t="n"/>
      <c r="I322" s="186" t="n"/>
      <c r="J322" s="186" t="n"/>
      <c r="K322" s="186" t="n"/>
      <c r="L322" s="186" t="n"/>
      <c r="M322" s="186" t="n"/>
      <c r="N322" s="186" t="n"/>
      <c r="O322" s="186" t="n"/>
      <c r="P322" s="186" t="n"/>
      <c r="Q322" s="186" t="n"/>
    </row>
    <row r="323" ht="15.75" customHeight="1" s="127">
      <c r="A323" s="186" t="n"/>
      <c r="B323" s="186" t="n"/>
      <c r="C323" s="193" t="n"/>
      <c r="D323" s="193" t="n"/>
      <c r="E323" s="193" t="n"/>
      <c r="F323" s="186" t="n"/>
      <c r="G323" s="186" t="n"/>
      <c r="H323" s="186" t="n"/>
      <c r="I323" s="186" t="n"/>
      <c r="J323" s="186" t="n"/>
      <c r="K323" s="186" t="n"/>
      <c r="L323" s="186" t="n"/>
      <c r="M323" s="186" t="n"/>
      <c r="N323" s="186" t="n"/>
      <c r="O323" s="186" t="n"/>
      <c r="P323" s="186" t="n"/>
      <c r="Q323" s="186" t="n"/>
    </row>
    <row r="324" ht="15.75" customHeight="1" s="127">
      <c r="A324" s="186" t="n"/>
      <c r="B324" s="186" t="n"/>
      <c r="C324" s="193" t="n"/>
      <c r="D324" s="193" t="n"/>
      <c r="E324" s="193" t="n"/>
      <c r="F324" s="186" t="n"/>
      <c r="G324" s="186" t="n"/>
      <c r="H324" s="186" t="n"/>
      <c r="I324" s="186" t="n"/>
      <c r="J324" s="186" t="n"/>
      <c r="K324" s="186" t="n"/>
      <c r="L324" s="186" t="n"/>
      <c r="M324" s="186" t="n"/>
      <c r="N324" s="186" t="n"/>
      <c r="O324" s="186" t="n"/>
      <c r="P324" s="186" t="n"/>
      <c r="Q324" s="186" t="n"/>
    </row>
    <row r="325" ht="15.75" customHeight="1" s="127">
      <c r="A325" s="186" t="n"/>
      <c r="B325" s="186" t="n"/>
      <c r="C325" s="193" t="n"/>
      <c r="D325" s="193" t="n"/>
      <c r="E325" s="193" t="n"/>
      <c r="F325" s="186" t="n"/>
      <c r="G325" s="186" t="n"/>
      <c r="H325" s="186" t="n"/>
      <c r="I325" s="186" t="n"/>
      <c r="J325" s="186" t="n"/>
      <c r="K325" s="186" t="n"/>
      <c r="L325" s="186" t="n"/>
      <c r="M325" s="186" t="n"/>
      <c r="N325" s="186" t="n"/>
      <c r="O325" s="186" t="n"/>
      <c r="P325" s="186" t="n"/>
      <c r="Q325" s="186" t="n"/>
    </row>
    <row r="326" ht="15.75" customHeight="1" s="127">
      <c r="A326" s="186" t="n"/>
      <c r="B326" s="186" t="n"/>
      <c r="C326" s="193" t="n"/>
      <c r="D326" s="193" t="n"/>
      <c r="E326" s="193" t="n"/>
      <c r="F326" s="186" t="n"/>
      <c r="G326" s="186" t="n"/>
      <c r="H326" s="186" t="n"/>
      <c r="I326" s="186" t="n"/>
      <c r="J326" s="186" t="n"/>
      <c r="K326" s="186" t="n"/>
      <c r="L326" s="186" t="n"/>
      <c r="M326" s="186" t="n"/>
      <c r="N326" s="186" t="n"/>
      <c r="O326" s="186" t="n"/>
      <c r="P326" s="186" t="n"/>
      <c r="Q326" s="186" t="n"/>
    </row>
    <row r="327" ht="15.75" customHeight="1" s="127">
      <c r="A327" s="186" t="n"/>
      <c r="B327" s="186" t="n"/>
      <c r="C327" s="193" t="n"/>
      <c r="D327" s="193" t="n"/>
      <c r="E327" s="193" t="n"/>
      <c r="F327" s="186" t="n"/>
      <c r="G327" s="186" t="n"/>
      <c r="H327" s="186" t="n"/>
      <c r="I327" s="186" t="n"/>
      <c r="J327" s="186" t="n"/>
      <c r="K327" s="186" t="n"/>
      <c r="L327" s="186" t="n"/>
      <c r="M327" s="186" t="n"/>
      <c r="N327" s="186" t="n"/>
      <c r="O327" s="186" t="n"/>
      <c r="P327" s="186" t="n"/>
      <c r="Q327" s="186" t="n"/>
    </row>
    <row r="328" ht="15.75" customHeight="1" s="127">
      <c r="A328" s="186" t="n"/>
      <c r="B328" s="186" t="n"/>
      <c r="C328" s="193" t="n"/>
      <c r="D328" s="193" t="n"/>
      <c r="E328" s="193" t="n"/>
      <c r="F328" s="186" t="n"/>
      <c r="G328" s="186" t="n"/>
      <c r="H328" s="186" t="n"/>
      <c r="I328" s="186" t="n"/>
      <c r="J328" s="186" t="n"/>
      <c r="K328" s="186" t="n"/>
      <c r="L328" s="186" t="n"/>
      <c r="M328" s="186" t="n"/>
      <c r="N328" s="186" t="n"/>
      <c r="O328" s="186" t="n"/>
      <c r="P328" s="186" t="n"/>
      <c r="Q328" s="186" t="n"/>
    </row>
    <row r="329" ht="15.75" customHeight="1" s="127">
      <c r="A329" s="186" t="n"/>
      <c r="B329" s="186" t="n"/>
      <c r="C329" s="193" t="n"/>
      <c r="D329" s="193" t="n"/>
      <c r="E329" s="193" t="n"/>
      <c r="F329" s="186" t="n"/>
      <c r="G329" s="186" t="n"/>
      <c r="H329" s="186" t="n"/>
      <c r="I329" s="186" t="n"/>
      <c r="J329" s="186" t="n"/>
      <c r="K329" s="186" t="n"/>
      <c r="L329" s="186" t="n"/>
      <c r="M329" s="186" t="n"/>
      <c r="N329" s="186" t="n"/>
      <c r="O329" s="186" t="n"/>
      <c r="P329" s="186" t="n"/>
      <c r="Q329" s="186" t="n"/>
    </row>
    <row r="330" ht="15.75" customHeight="1" s="127">
      <c r="A330" s="186" t="n"/>
      <c r="B330" s="186" t="n"/>
      <c r="C330" s="193" t="n"/>
      <c r="D330" s="193" t="n"/>
      <c r="E330" s="193" t="n"/>
      <c r="F330" s="186" t="n"/>
      <c r="G330" s="186" t="n"/>
      <c r="H330" s="186" t="n"/>
      <c r="I330" s="186" t="n"/>
      <c r="J330" s="186" t="n"/>
      <c r="K330" s="186" t="n"/>
      <c r="L330" s="186" t="n"/>
      <c r="M330" s="186" t="n"/>
      <c r="N330" s="186" t="n"/>
      <c r="O330" s="186" t="n"/>
      <c r="P330" s="186" t="n"/>
      <c r="Q330" s="186" t="n"/>
    </row>
    <row r="331" ht="15.75" customHeight="1" s="127">
      <c r="A331" s="186" t="n"/>
      <c r="B331" s="186" t="n"/>
      <c r="C331" s="193" t="n"/>
      <c r="D331" s="193" t="n"/>
      <c r="E331" s="193" t="n"/>
      <c r="F331" s="186" t="n"/>
      <c r="G331" s="186" t="n"/>
      <c r="H331" s="186" t="n"/>
      <c r="I331" s="186" t="n"/>
      <c r="J331" s="186" t="n"/>
      <c r="K331" s="186" t="n"/>
      <c r="L331" s="186" t="n"/>
      <c r="M331" s="186" t="n"/>
      <c r="N331" s="186" t="n"/>
      <c r="O331" s="186" t="n"/>
      <c r="P331" s="186" t="n"/>
      <c r="Q331" s="186" t="n"/>
    </row>
    <row r="332" ht="15.75" customHeight="1" s="127">
      <c r="A332" s="186" t="n"/>
      <c r="B332" s="186" t="n"/>
      <c r="C332" s="193" t="n"/>
      <c r="D332" s="193" t="n"/>
      <c r="E332" s="193" t="n"/>
      <c r="F332" s="186" t="n"/>
      <c r="G332" s="186" t="n"/>
      <c r="H332" s="186" t="n"/>
      <c r="I332" s="186" t="n"/>
      <c r="J332" s="186" t="n"/>
      <c r="K332" s="186" t="n"/>
      <c r="L332" s="186" t="n"/>
      <c r="M332" s="186" t="n"/>
      <c r="N332" s="186" t="n"/>
      <c r="O332" s="186" t="n"/>
      <c r="P332" s="186" t="n"/>
      <c r="Q332" s="186" t="n"/>
    </row>
    <row r="333" ht="15.75" customHeight="1" s="127">
      <c r="A333" s="186" t="n"/>
      <c r="B333" s="186" t="n"/>
      <c r="C333" s="193" t="n"/>
      <c r="D333" s="193" t="n"/>
      <c r="E333" s="193" t="n"/>
      <c r="F333" s="186" t="n"/>
      <c r="G333" s="186" t="n"/>
      <c r="H333" s="186" t="n"/>
      <c r="I333" s="186" t="n"/>
      <c r="J333" s="186" t="n"/>
      <c r="K333" s="186" t="n"/>
      <c r="L333" s="186" t="n"/>
      <c r="M333" s="186" t="n"/>
      <c r="N333" s="186" t="n"/>
      <c r="O333" s="186" t="n"/>
      <c r="P333" s="186" t="n"/>
      <c r="Q333" s="186" t="n"/>
    </row>
    <row r="334" ht="15.75" customHeight="1" s="127">
      <c r="A334" s="186" t="n"/>
      <c r="B334" s="186" t="n"/>
      <c r="C334" s="193" t="n"/>
      <c r="D334" s="193" t="n"/>
      <c r="E334" s="193" t="n"/>
      <c r="F334" s="186" t="n"/>
      <c r="G334" s="186" t="n"/>
      <c r="H334" s="186" t="n"/>
      <c r="I334" s="186" t="n"/>
      <c r="J334" s="186" t="n"/>
      <c r="K334" s="186" t="n"/>
      <c r="L334" s="186" t="n"/>
      <c r="M334" s="186" t="n"/>
      <c r="N334" s="186" t="n"/>
      <c r="O334" s="186" t="n"/>
      <c r="P334" s="186" t="n"/>
      <c r="Q334" s="186" t="n"/>
    </row>
    <row r="335" ht="15.75" customHeight="1" s="127">
      <c r="A335" s="186" t="n"/>
      <c r="B335" s="186" t="n"/>
      <c r="C335" s="193" t="n"/>
      <c r="D335" s="193" t="n"/>
      <c r="E335" s="193" t="n"/>
      <c r="F335" s="186" t="n"/>
      <c r="G335" s="186" t="n"/>
      <c r="H335" s="186" t="n"/>
      <c r="I335" s="186" t="n"/>
      <c r="J335" s="186" t="n"/>
      <c r="K335" s="186" t="n"/>
      <c r="L335" s="186" t="n"/>
      <c r="M335" s="186" t="n"/>
      <c r="N335" s="186" t="n"/>
      <c r="O335" s="186" t="n"/>
      <c r="P335" s="186" t="n"/>
      <c r="Q335" s="186" t="n"/>
    </row>
    <row r="336" ht="15.75" customHeight="1" s="127">
      <c r="A336" s="186" t="n"/>
      <c r="B336" s="186" t="n"/>
      <c r="C336" s="193" t="n"/>
      <c r="D336" s="193" t="n"/>
      <c r="E336" s="193" t="n"/>
      <c r="F336" s="186" t="n"/>
      <c r="G336" s="186" t="n"/>
      <c r="H336" s="186" t="n"/>
      <c r="I336" s="186" t="n"/>
      <c r="J336" s="186" t="n"/>
      <c r="K336" s="186" t="n"/>
      <c r="L336" s="186" t="n"/>
      <c r="M336" s="186" t="n"/>
      <c r="N336" s="186" t="n"/>
      <c r="O336" s="186" t="n"/>
      <c r="P336" s="186" t="n"/>
      <c r="Q336" s="186" t="n"/>
    </row>
    <row r="337" ht="15.75" customHeight="1" s="127">
      <c r="A337" s="186" t="n"/>
      <c r="B337" s="186" t="n"/>
      <c r="C337" s="193" t="n"/>
      <c r="D337" s="193" t="n"/>
      <c r="E337" s="193" t="n"/>
      <c r="F337" s="186" t="n"/>
      <c r="G337" s="186" t="n"/>
      <c r="H337" s="186" t="n"/>
      <c r="I337" s="186" t="n"/>
      <c r="J337" s="186" t="n"/>
      <c r="K337" s="186" t="n"/>
      <c r="L337" s="186" t="n"/>
      <c r="M337" s="186" t="n"/>
      <c r="N337" s="186" t="n"/>
      <c r="O337" s="186" t="n"/>
      <c r="P337" s="186" t="n"/>
      <c r="Q337" s="186" t="n"/>
    </row>
    <row r="338" ht="15.75" customHeight="1" s="127">
      <c r="A338" s="186" t="n"/>
      <c r="B338" s="186" t="n"/>
      <c r="C338" s="193" t="n"/>
      <c r="D338" s="193" t="n"/>
      <c r="E338" s="193" t="n"/>
      <c r="F338" s="186" t="n"/>
      <c r="G338" s="186" t="n"/>
      <c r="H338" s="186" t="n"/>
      <c r="I338" s="186" t="n"/>
      <c r="J338" s="186" t="n"/>
      <c r="K338" s="186" t="n"/>
      <c r="L338" s="186" t="n"/>
      <c r="M338" s="186" t="n"/>
      <c r="N338" s="186" t="n"/>
      <c r="O338" s="186" t="n"/>
      <c r="P338" s="186" t="n"/>
      <c r="Q338" s="186" t="n"/>
    </row>
    <row r="339" ht="15.75" customHeight="1" s="127">
      <c r="A339" s="186" t="n"/>
      <c r="B339" s="186" t="n"/>
      <c r="C339" s="193" t="n"/>
      <c r="D339" s="193" t="n"/>
      <c r="E339" s="193" t="n"/>
      <c r="F339" s="186" t="n"/>
      <c r="G339" s="186" t="n"/>
      <c r="H339" s="186" t="n"/>
      <c r="I339" s="186" t="n"/>
      <c r="J339" s="186" t="n"/>
      <c r="K339" s="186" t="n"/>
      <c r="L339" s="186" t="n"/>
      <c r="M339" s="186" t="n"/>
      <c r="N339" s="186" t="n"/>
      <c r="O339" s="186" t="n"/>
      <c r="P339" s="186" t="n"/>
      <c r="Q339" s="186" t="n"/>
    </row>
    <row r="340" ht="15.75" customHeight="1" s="127">
      <c r="A340" s="186" t="n"/>
      <c r="B340" s="186" t="n"/>
      <c r="C340" s="193" t="n"/>
      <c r="D340" s="193" t="n"/>
      <c r="E340" s="193" t="n"/>
      <c r="F340" s="186" t="n"/>
      <c r="G340" s="186" t="n"/>
      <c r="H340" s="186" t="n"/>
      <c r="I340" s="186" t="n"/>
      <c r="J340" s="186" t="n"/>
      <c r="K340" s="186" t="n"/>
      <c r="L340" s="186" t="n"/>
      <c r="M340" s="186" t="n"/>
      <c r="N340" s="186" t="n"/>
      <c r="O340" s="186" t="n"/>
      <c r="P340" s="186" t="n"/>
      <c r="Q340" s="186" t="n"/>
    </row>
    <row r="341" ht="15.75" customHeight="1" s="127">
      <c r="A341" s="186" t="n"/>
      <c r="B341" s="186" t="n"/>
      <c r="C341" s="193" t="n"/>
      <c r="D341" s="193" t="n"/>
      <c r="E341" s="193" t="n"/>
      <c r="F341" s="186" t="n"/>
      <c r="G341" s="186" t="n"/>
      <c r="H341" s="186" t="n"/>
      <c r="I341" s="186" t="n"/>
      <c r="J341" s="186" t="n"/>
      <c r="K341" s="186" t="n"/>
      <c r="L341" s="186" t="n"/>
      <c r="M341" s="186" t="n"/>
      <c r="N341" s="186" t="n"/>
      <c r="O341" s="186" t="n"/>
      <c r="P341" s="186" t="n"/>
      <c r="Q341" s="186" t="n"/>
    </row>
    <row r="342" ht="15.75" customHeight="1" s="127">
      <c r="A342" s="186" t="n"/>
      <c r="B342" s="186" t="n"/>
      <c r="C342" s="193" t="n"/>
      <c r="D342" s="193" t="n"/>
      <c r="E342" s="193" t="n"/>
      <c r="F342" s="186" t="n"/>
      <c r="G342" s="186" t="n"/>
      <c r="H342" s="186" t="n"/>
      <c r="I342" s="186" t="n"/>
      <c r="J342" s="186" t="n"/>
      <c r="K342" s="186" t="n"/>
      <c r="L342" s="186" t="n"/>
      <c r="M342" s="186" t="n"/>
      <c r="N342" s="186" t="n"/>
      <c r="O342" s="186" t="n"/>
      <c r="P342" s="186" t="n"/>
      <c r="Q342" s="186" t="n"/>
    </row>
    <row r="343" ht="15.75" customHeight="1" s="127">
      <c r="A343" s="186" t="n"/>
      <c r="B343" s="186" t="n"/>
      <c r="C343" s="193" t="n"/>
      <c r="D343" s="193" t="n"/>
      <c r="E343" s="193" t="n"/>
      <c r="F343" s="186" t="n"/>
      <c r="G343" s="186" t="n"/>
      <c r="H343" s="186" t="n"/>
      <c r="I343" s="186" t="n"/>
      <c r="J343" s="186" t="n"/>
      <c r="K343" s="186" t="n"/>
      <c r="L343" s="186" t="n"/>
      <c r="M343" s="186" t="n"/>
      <c r="N343" s="186" t="n"/>
      <c r="O343" s="186" t="n"/>
      <c r="P343" s="186" t="n"/>
      <c r="Q343" s="186" t="n"/>
    </row>
    <row r="344" ht="15.75" customHeight="1" s="127">
      <c r="A344" s="186" t="n"/>
      <c r="B344" s="186" t="n"/>
      <c r="C344" s="193" t="n"/>
      <c r="D344" s="193" t="n"/>
      <c r="E344" s="193" t="n"/>
      <c r="F344" s="186" t="n"/>
      <c r="G344" s="186" t="n"/>
      <c r="H344" s="186" t="n"/>
      <c r="I344" s="186" t="n"/>
      <c r="J344" s="186" t="n"/>
      <c r="K344" s="186" t="n"/>
      <c r="L344" s="186" t="n"/>
      <c r="M344" s="186" t="n"/>
      <c r="N344" s="186" t="n"/>
      <c r="O344" s="186" t="n"/>
      <c r="P344" s="186" t="n"/>
      <c r="Q344" s="186" t="n"/>
    </row>
    <row r="345" ht="15.75" customHeight="1" s="127">
      <c r="A345" s="186" t="n"/>
      <c r="B345" s="186" t="n"/>
      <c r="C345" s="193" t="n"/>
      <c r="D345" s="193" t="n"/>
      <c r="E345" s="193" t="n"/>
      <c r="F345" s="186" t="n"/>
      <c r="G345" s="186" t="n"/>
      <c r="H345" s="186" t="n"/>
      <c r="I345" s="186" t="n"/>
      <c r="J345" s="186" t="n"/>
      <c r="K345" s="186" t="n"/>
      <c r="L345" s="186" t="n"/>
      <c r="M345" s="186" t="n"/>
      <c r="N345" s="186" t="n"/>
      <c r="O345" s="186" t="n"/>
      <c r="P345" s="186" t="n"/>
      <c r="Q345" s="186" t="n"/>
    </row>
    <row r="346" ht="15.75" customHeight="1" s="127">
      <c r="A346" s="186" t="n"/>
      <c r="B346" s="186" t="n"/>
      <c r="C346" s="193" t="n"/>
      <c r="D346" s="193" t="n"/>
      <c r="E346" s="193" t="n"/>
      <c r="F346" s="186" t="n"/>
      <c r="G346" s="186" t="n"/>
      <c r="H346" s="186" t="n"/>
      <c r="I346" s="186" t="n"/>
      <c r="J346" s="186" t="n"/>
      <c r="K346" s="186" t="n"/>
      <c r="L346" s="186" t="n"/>
      <c r="M346" s="186" t="n"/>
      <c r="N346" s="186" t="n"/>
      <c r="O346" s="186" t="n"/>
      <c r="P346" s="186" t="n"/>
      <c r="Q346" s="186" t="n"/>
    </row>
    <row r="347" ht="15.75" customHeight="1" s="127">
      <c r="A347" s="186" t="n"/>
      <c r="B347" s="186" t="n"/>
      <c r="C347" s="193" t="n"/>
      <c r="D347" s="193" t="n"/>
      <c r="E347" s="193" t="n"/>
      <c r="F347" s="186" t="n"/>
      <c r="G347" s="186" t="n"/>
      <c r="H347" s="186" t="n"/>
      <c r="I347" s="186" t="n"/>
      <c r="J347" s="186" t="n"/>
      <c r="K347" s="186" t="n"/>
      <c r="L347" s="186" t="n"/>
      <c r="M347" s="186" t="n"/>
      <c r="N347" s="186" t="n"/>
      <c r="O347" s="186" t="n"/>
      <c r="P347" s="186" t="n"/>
      <c r="Q347" s="186" t="n"/>
    </row>
    <row r="348" ht="15.75" customHeight="1" s="127">
      <c r="A348" s="186" t="n"/>
      <c r="B348" s="186" t="n"/>
      <c r="C348" s="193" t="n"/>
      <c r="D348" s="193" t="n"/>
      <c r="E348" s="193" t="n"/>
      <c r="F348" s="186" t="n"/>
      <c r="G348" s="186" t="n"/>
      <c r="H348" s="186" t="n"/>
      <c r="I348" s="186" t="n"/>
      <c r="J348" s="186" t="n"/>
      <c r="K348" s="186" t="n"/>
      <c r="L348" s="186" t="n"/>
      <c r="M348" s="186" t="n"/>
      <c r="N348" s="186" t="n"/>
      <c r="O348" s="186" t="n"/>
      <c r="P348" s="186" t="n"/>
      <c r="Q348" s="186" t="n"/>
    </row>
    <row r="349" ht="15.75" customHeight="1" s="127">
      <c r="A349" s="186" t="n"/>
      <c r="B349" s="186" t="n"/>
      <c r="C349" s="193" t="n"/>
      <c r="D349" s="193" t="n"/>
      <c r="E349" s="193" t="n"/>
      <c r="F349" s="186" t="n"/>
      <c r="G349" s="186" t="n"/>
      <c r="H349" s="186" t="n"/>
      <c r="I349" s="186" t="n"/>
      <c r="J349" s="186" t="n"/>
      <c r="K349" s="186" t="n"/>
      <c r="L349" s="186" t="n"/>
      <c r="M349" s="186" t="n"/>
      <c r="N349" s="186" t="n"/>
      <c r="O349" s="186" t="n"/>
      <c r="P349" s="186" t="n"/>
      <c r="Q349" s="186" t="n"/>
    </row>
    <row r="350" ht="15.75" customHeight="1" s="127">
      <c r="A350" s="186" t="n"/>
      <c r="B350" s="186" t="n"/>
      <c r="C350" s="193" t="n"/>
      <c r="D350" s="193" t="n"/>
      <c r="E350" s="193" t="n"/>
      <c r="F350" s="186" t="n"/>
      <c r="G350" s="186" t="n"/>
      <c r="H350" s="186" t="n"/>
      <c r="I350" s="186" t="n"/>
      <c r="J350" s="186" t="n"/>
      <c r="K350" s="186" t="n"/>
      <c r="L350" s="186" t="n"/>
      <c r="M350" s="186" t="n"/>
      <c r="N350" s="186" t="n"/>
      <c r="O350" s="186" t="n"/>
      <c r="P350" s="186" t="n"/>
      <c r="Q350" s="186" t="n"/>
    </row>
    <row r="351" ht="15.75" customHeight="1" s="127">
      <c r="A351" s="186" t="n"/>
      <c r="B351" s="186" t="n"/>
      <c r="C351" s="193" t="n"/>
      <c r="D351" s="193" t="n"/>
      <c r="E351" s="193" t="n"/>
      <c r="F351" s="186" t="n"/>
      <c r="G351" s="186" t="n"/>
      <c r="H351" s="186" t="n"/>
      <c r="I351" s="186" t="n"/>
      <c r="J351" s="186" t="n"/>
      <c r="K351" s="186" t="n"/>
      <c r="L351" s="186" t="n"/>
      <c r="M351" s="186" t="n"/>
      <c r="N351" s="186" t="n"/>
      <c r="O351" s="186" t="n"/>
      <c r="P351" s="186" t="n"/>
      <c r="Q351" s="186" t="n"/>
    </row>
    <row r="352" ht="15.75" customHeight="1" s="127">
      <c r="A352" s="186" t="n"/>
      <c r="B352" s="186" t="n"/>
      <c r="C352" s="193" t="n"/>
      <c r="D352" s="193" t="n"/>
      <c r="E352" s="193" t="n"/>
      <c r="F352" s="186" t="n"/>
      <c r="G352" s="186" t="n"/>
      <c r="H352" s="186" t="n"/>
      <c r="I352" s="186" t="n"/>
      <c r="J352" s="186" t="n"/>
      <c r="K352" s="186" t="n"/>
      <c r="L352" s="186" t="n"/>
      <c r="M352" s="186" t="n"/>
      <c r="N352" s="186" t="n"/>
      <c r="O352" s="186" t="n"/>
      <c r="P352" s="186" t="n"/>
      <c r="Q352" s="186" t="n"/>
    </row>
    <row r="353" ht="15.75" customHeight="1" s="127">
      <c r="A353" s="186" t="n"/>
      <c r="B353" s="186" t="n"/>
      <c r="C353" s="193" t="n"/>
      <c r="D353" s="193" t="n"/>
      <c r="E353" s="193" t="n"/>
      <c r="F353" s="186" t="n"/>
      <c r="G353" s="186" t="n"/>
      <c r="H353" s="186" t="n"/>
      <c r="I353" s="186" t="n"/>
      <c r="J353" s="186" t="n"/>
      <c r="K353" s="186" t="n"/>
      <c r="L353" s="186" t="n"/>
      <c r="M353" s="186" t="n"/>
      <c r="N353" s="186" t="n"/>
      <c r="O353" s="186" t="n"/>
      <c r="P353" s="186" t="n"/>
      <c r="Q353" s="186" t="n"/>
    </row>
    <row r="354" ht="15.75" customHeight="1" s="127">
      <c r="A354" s="186" t="n"/>
      <c r="B354" s="186" t="n"/>
      <c r="C354" s="193" t="n"/>
      <c r="D354" s="193" t="n"/>
      <c r="E354" s="193" t="n"/>
      <c r="F354" s="186" t="n"/>
      <c r="G354" s="186" t="n"/>
      <c r="H354" s="186" t="n"/>
      <c r="I354" s="186" t="n"/>
      <c r="J354" s="186" t="n"/>
      <c r="K354" s="186" t="n"/>
      <c r="L354" s="186" t="n"/>
      <c r="M354" s="186" t="n"/>
      <c r="N354" s="186" t="n"/>
      <c r="O354" s="186" t="n"/>
      <c r="P354" s="186" t="n"/>
      <c r="Q354" s="186" t="n"/>
    </row>
    <row r="355" ht="15.75" customHeight="1" s="127">
      <c r="A355" s="186" t="n"/>
      <c r="B355" s="186" t="n"/>
      <c r="C355" s="193" t="n"/>
      <c r="D355" s="193" t="n"/>
      <c r="E355" s="193" t="n"/>
      <c r="F355" s="186" t="n"/>
      <c r="G355" s="186" t="n"/>
      <c r="H355" s="186" t="n"/>
      <c r="I355" s="186" t="n"/>
      <c r="J355" s="186" t="n"/>
      <c r="K355" s="186" t="n"/>
      <c r="L355" s="186" t="n"/>
      <c r="M355" s="186" t="n"/>
      <c r="N355" s="186" t="n"/>
      <c r="O355" s="186" t="n"/>
      <c r="P355" s="186" t="n"/>
      <c r="Q355" s="186" t="n"/>
    </row>
    <row r="356" ht="15.75" customHeight="1" s="127">
      <c r="A356" s="186" t="n"/>
      <c r="B356" s="186" t="n"/>
      <c r="C356" s="193" t="n"/>
      <c r="D356" s="193" t="n"/>
      <c r="E356" s="193" t="n"/>
      <c r="F356" s="186" t="n"/>
      <c r="G356" s="186" t="n"/>
      <c r="H356" s="186" t="n"/>
      <c r="I356" s="186" t="n"/>
      <c r="J356" s="186" t="n"/>
      <c r="K356" s="186" t="n"/>
      <c r="L356" s="186" t="n"/>
      <c r="M356" s="186" t="n"/>
      <c r="N356" s="186" t="n"/>
      <c r="O356" s="186" t="n"/>
      <c r="P356" s="186" t="n"/>
      <c r="Q356" s="186" t="n"/>
    </row>
    <row r="357" ht="15.75" customHeight="1" s="127">
      <c r="A357" s="186" t="n"/>
      <c r="B357" s="186" t="n"/>
      <c r="C357" s="193" t="n"/>
      <c r="D357" s="193" t="n"/>
      <c r="E357" s="193" t="n"/>
      <c r="F357" s="186" t="n"/>
      <c r="G357" s="186" t="n"/>
      <c r="H357" s="186" t="n"/>
      <c r="I357" s="186" t="n"/>
      <c r="J357" s="186" t="n"/>
      <c r="K357" s="186" t="n"/>
      <c r="L357" s="186" t="n"/>
      <c r="M357" s="186" t="n"/>
      <c r="N357" s="186" t="n"/>
      <c r="O357" s="186" t="n"/>
      <c r="P357" s="186" t="n"/>
      <c r="Q357" s="186" t="n"/>
    </row>
    <row r="358" ht="15.75" customHeight="1" s="127">
      <c r="A358" s="186" t="n"/>
      <c r="B358" s="186" t="n"/>
      <c r="C358" s="193" t="n"/>
      <c r="D358" s="193" t="n"/>
      <c r="E358" s="193" t="n"/>
      <c r="F358" s="186" t="n"/>
      <c r="G358" s="186" t="n"/>
      <c r="H358" s="186" t="n"/>
      <c r="I358" s="186" t="n"/>
      <c r="J358" s="186" t="n"/>
      <c r="K358" s="186" t="n"/>
      <c r="L358" s="186" t="n"/>
      <c r="M358" s="186" t="n"/>
      <c r="N358" s="186" t="n"/>
      <c r="O358" s="186" t="n"/>
      <c r="P358" s="186" t="n"/>
      <c r="Q358" s="186" t="n"/>
    </row>
    <row r="359" ht="15.75" customHeight="1" s="127">
      <c r="A359" s="186" t="n"/>
      <c r="B359" s="186" t="n"/>
      <c r="C359" s="193" t="n"/>
      <c r="D359" s="193" t="n"/>
      <c r="E359" s="193" t="n"/>
      <c r="F359" s="186" t="n"/>
      <c r="G359" s="186" t="n"/>
      <c r="H359" s="186" t="n"/>
      <c r="I359" s="186" t="n"/>
      <c r="J359" s="186" t="n"/>
      <c r="K359" s="186" t="n"/>
      <c r="L359" s="186" t="n"/>
      <c r="M359" s="186" t="n"/>
      <c r="N359" s="186" t="n"/>
      <c r="O359" s="186" t="n"/>
      <c r="P359" s="186" t="n"/>
      <c r="Q359" s="186" t="n"/>
    </row>
    <row r="360" ht="15.75" customHeight="1" s="127">
      <c r="A360" s="186" t="n"/>
      <c r="B360" s="186" t="n"/>
      <c r="C360" s="193" t="n"/>
      <c r="D360" s="193" t="n"/>
      <c r="E360" s="193" t="n"/>
      <c r="F360" s="186" t="n"/>
      <c r="G360" s="186" t="n"/>
      <c r="H360" s="186" t="n"/>
      <c r="I360" s="186" t="n"/>
      <c r="J360" s="186" t="n"/>
      <c r="K360" s="186" t="n"/>
      <c r="L360" s="186" t="n"/>
      <c r="M360" s="186" t="n"/>
      <c r="N360" s="186" t="n"/>
      <c r="O360" s="186" t="n"/>
      <c r="P360" s="186" t="n"/>
      <c r="Q360" s="186" t="n"/>
    </row>
    <row r="361" ht="15.75" customHeight="1" s="127">
      <c r="A361" s="186" t="n"/>
      <c r="B361" s="186" t="n"/>
      <c r="C361" s="193" t="n"/>
      <c r="D361" s="193" t="n"/>
      <c r="E361" s="193" t="n"/>
      <c r="F361" s="186" t="n"/>
      <c r="G361" s="186" t="n"/>
      <c r="H361" s="186" t="n"/>
      <c r="I361" s="186" t="n"/>
      <c r="J361" s="186" t="n"/>
      <c r="K361" s="186" t="n"/>
      <c r="L361" s="186" t="n"/>
      <c r="M361" s="186" t="n"/>
      <c r="N361" s="186" t="n"/>
      <c r="O361" s="186" t="n"/>
      <c r="P361" s="186" t="n"/>
      <c r="Q361" s="186" t="n"/>
    </row>
    <row r="362" ht="15.75" customHeight="1" s="127">
      <c r="A362" s="186" t="n"/>
      <c r="B362" s="186" t="n"/>
      <c r="C362" s="193" t="n"/>
      <c r="D362" s="193" t="n"/>
      <c r="E362" s="193" t="n"/>
      <c r="F362" s="186" t="n"/>
      <c r="G362" s="186" t="n"/>
      <c r="H362" s="186" t="n"/>
      <c r="I362" s="186" t="n"/>
      <c r="J362" s="186" t="n"/>
      <c r="K362" s="186" t="n"/>
      <c r="L362" s="186" t="n"/>
      <c r="M362" s="186" t="n"/>
      <c r="N362" s="186" t="n"/>
      <c r="O362" s="186" t="n"/>
      <c r="P362" s="186" t="n"/>
      <c r="Q362" s="186" t="n"/>
    </row>
    <row r="363" ht="15.75" customHeight="1" s="127">
      <c r="A363" s="186" t="n"/>
      <c r="B363" s="186" t="n"/>
      <c r="C363" s="193" t="n"/>
      <c r="D363" s="193" t="n"/>
      <c r="E363" s="193" t="n"/>
      <c r="F363" s="186" t="n"/>
      <c r="G363" s="186" t="n"/>
      <c r="H363" s="186" t="n"/>
      <c r="I363" s="186" t="n"/>
      <c r="J363" s="186" t="n"/>
      <c r="K363" s="186" t="n"/>
      <c r="L363" s="186" t="n"/>
      <c r="M363" s="186" t="n"/>
      <c r="N363" s="186" t="n"/>
      <c r="O363" s="186" t="n"/>
      <c r="P363" s="186" t="n"/>
      <c r="Q363" s="186" t="n"/>
    </row>
    <row r="364" ht="15.75" customHeight="1" s="127">
      <c r="A364" s="186" t="n"/>
      <c r="B364" s="186" t="n"/>
      <c r="C364" s="193" t="n"/>
      <c r="D364" s="193" t="n"/>
      <c r="E364" s="193" t="n"/>
      <c r="F364" s="186" t="n"/>
      <c r="G364" s="186" t="n"/>
      <c r="H364" s="186" t="n"/>
      <c r="I364" s="186" t="n"/>
      <c r="J364" s="186" t="n"/>
      <c r="K364" s="186" t="n"/>
      <c r="L364" s="186" t="n"/>
      <c r="M364" s="186" t="n"/>
      <c r="N364" s="186" t="n"/>
      <c r="O364" s="186" t="n"/>
      <c r="P364" s="186" t="n"/>
      <c r="Q364" s="186" t="n"/>
    </row>
    <row r="365" ht="15.75" customHeight="1" s="127">
      <c r="A365" s="186" t="n"/>
      <c r="B365" s="186" t="n"/>
      <c r="C365" s="193" t="n"/>
      <c r="D365" s="193" t="n"/>
      <c r="E365" s="193" t="n"/>
      <c r="F365" s="186" t="n"/>
      <c r="G365" s="186" t="n"/>
      <c r="H365" s="186" t="n"/>
      <c r="I365" s="186" t="n"/>
      <c r="J365" s="186" t="n"/>
      <c r="K365" s="186" t="n"/>
      <c r="L365" s="186" t="n"/>
      <c r="M365" s="186" t="n"/>
      <c r="N365" s="186" t="n"/>
      <c r="O365" s="186" t="n"/>
      <c r="P365" s="186" t="n"/>
      <c r="Q365" s="186" t="n"/>
    </row>
    <row r="366" ht="15.75" customHeight="1" s="127">
      <c r="A366" s="186" t="n"/>
      <c r="B366" s="186" t="n"/>
      <c r="C366" s="193" t="n"/>
      <c r="D366" s="193" t="n"/>
      <c r="E366" s="193" t="n"/>
      <c r="F366" s="186" t="n"/>
      <c r="G366" s="186" t="n"/>
      <c r="H366" s="186" t="n"/>
      <c r="I366" s="186" t="n"/>
      <c r="J366" s="186" t="n"/>
      <c r="K366" s="186" t="n"/>
      <c r="L366" s="186" t="n"/>
      <c r="M366" s="186" t="n"/>
      <c r="N366" s="186" t="n"/>
      <c r="O366" s="186" t="n"/>
      <c r="P366" s="186" t="n"/>
      <c r="Q366" s="186" t="n"/>
    </row>
    <row r="367" ht="15.75" customHeight="1" s="127">
      <c r="A367" s="186" t="n"/>
      <c r="B367" s="186" t="n"/>
      <c r="C367" s="193" t="n"/>
      <c r="D367" s="193" t="n"/>
      <c r="E367" s="193" t="n"/>
      <c r="F367" s="186" t="n"/>
      <c r="G367" s="186" t="n"/>
      <c r="H367" s="186" t="n"/>
      <c r="I367" s="186" t="n"/>
      <c r="J367" s="186" t="n"/>
      <c r="K367" s="186" t="n"/>
      <c r="L367" s="186" t="n"/>
      <c r="M367" s="186" t="n"/>
      <c r="N367" s="186" t="n"/>
      <c r="O367" s="186" t="n"/>
      <c r="P367" s="186" t="n"/>
      <c r="Q367" s="186" t="n"/>
    </row>
    <row r="368" ht="15.75" customHeight="1" s="127">
      <c r="A368" s="186" t="n"/>
      <c r="B368" s="186" t="n"/>
      <c r="C368" s="193" t="n"/>
      <c r="D368" s="193" t="n"/>
      <c r="E368" s="193" t="n"/>
      <c r="F368" s="186" t="n"/>
      <c r="G368" s="186" t="n"/>
      <c r="H368" s="186" t="n"/>
      <c r="I368" s="186" t="n"/>
      <c r="J368" s="186" t="n"/>
      <c r="K368" s="186" t="n"/>
      <c r="L368" s="186" t="n"/>
      <c r="M368" s="186" t="n"/>
      <c r="N368" s="186" t="n"/>
      <c r="O368" s="186" t="n"/>
      <c r="P368" s="186" t="n"/>
      <c r="Q368" s="186" t="n"/>
    </row>
    <row r="369" ht="15.75" customHeight="1" s="127">
      <c r="A369" s="186" t="n"/>
      <c r="B369" s="186" t="n"/>
      <c r="C369" s="193" t="n"/>
      <c r="D369" s="193" t="n"/>
      <c r="E369" s="193" t="n"/>
      <c r="F369" s="186" t="n"/>
      <c r="G369" s="186" t="n"/>
      <c r="H369" s="186" t="n"/>
      <c r="I369" s="186" t="n"/>
      <c r="J369" s="186" t="n"/>
      <c r="K369" s="186" t="n"/>
      <c r="L369" s="186" t="n"/>
      <c r="M369" s="186" t="n"/>
      <c r="N369" s="186" t="n"/>
      <c r="O369" s="186" t="n"/>
      <c r="P369" s="186" t="n"/>
      <c r="Q369" s="186" t="n"/>
    </row>
    <row r="370" ht="15.75" customHeight="1" s="127">
      <c r="A370" s="186" t="n"/>
      <c r="B370" s="186" t="n"/>
      <c r="C370" s="193" t="n"/>
      <c r="D370" s="193" t="n"/>
      <c r="E370" s="193" t="n"/>
      <c r="F370" s="186" t="n"/>
      <c r="G370" s="186" t="n"/>
      <c r="H370" s="186" t="n"/>
      <c r="I370" s="186" t="n"/>
      <c r="J370" s="186" t="n"/>
      <c r="K370" s="186" t="n"/>
      <c r="L370" s="186" t="n"/>
      <c r="M370" s="186" t="n"/>
      <c r="N370" s="186" t="n"/>
      <c r="O370" s="186" t="n"/>
      <c r="P370" s="186" t="n"/>
      <c r="Q370" s="186" t="n"/>
    </row>
    <row r="371" ht="15.75" customHeight="1" s="127">
      <c r="A371" s="186" t="n"/>
      <c r="B371" s="186" t="n"/>
      <c r="C371" s="193" t="n"/>
      <c r="D371" s="193" t="n"/>
      <c r="E371" s="193" t="n"/>
      <c r="F371" s="186" t="n"/>
      <c r="G371" s="186" t="n"/>
      <c r="H371" s="186" t="n"/>
      <c r="I371" s="186" t="n"/>
      <c r="J371" s="186" t="n"/>
      <c r="K371" s="186" t="n"/>
      <c r="L371" s="186" t="n"/>
      <c r="M371" s="186" t="n"/>
      <c r="N371" s="186" t="n"/>
      <c r="O371" s="186" t="n"/>
      <c r="P371" s="186" t="n"/>
      <c r="Q371" s="186" t="n"/>
    </row>
    <row r="372" ht="15.75" customHeight="1" s="127">
      <c r="A372" s="186" t="n"/>
      <c r="B372" s="186" t="n"/>
      <c r="C372" s="193" t="n"/>
      <c r="D372" s="193" t="n"/>
      <c r="E372" s="193" t="n"/>
      <c r="F372" s="186" t="n"/>
      <c r="G372" s="186" t="n"/>
      <c r="H372" s="186" t="n"/>
      <c r="I372" s="186" t="n"/>
      <c r="J372" s="186" t="n"/>
      <c r="K372" s="186" t="n"/>
      <c r="L372" s="186" t="n"/>
      <c r="M372" s="186" t="n"/>
      <c r="N372" s="186" t="n"/>
      <c r="O372" s="186" t="n"/>
      <c r="P372" s="186" t="n"/>
      <c r="Q372" s="186" t="n"/>
    </row>
    <row r="373" ht="15.75" customHeight="1" s="127">
      <c r="A373" s="186" t="n"/>
      <c r="B373" s="186" t="n"/>
      <c r="C373" s="193" t="n"/>
      <c r="D373" s="193" t="n"/>
      <c r="E373" s="193" t="n"/>
      <c r="F373" s="186" t="n"/>
      <c r="G373" s="186" t="n"/>
      <c r="H373" s="186" t="n"/>
      <c r="I373" s="186" t="n"/>
      <c r="J373" s="186" t="n"/>
      <c r="K373" s="186" t="n"/>
      <c r="L373" s="186" t="n"/>
      <c r="M373" s="186" t="n"/>
      <c r="N373" s="186" t="n"/>
      <c r="O373" s="186" t="n"/>
      <c r="P373" s="186" t="n"/>
      <c r="Q373" s="186" t="n"/>
    </row>
    <row r="374" ht="15.75" customHeight="1" s="127">
      <c r="A374" s="186" t="n"/>
      <c r="B374" s="186" t="n"/>
      <c r="C374" s="193" t="n"/>
      <c r="D374" s="193" t="n"/>
      <c r="E374" s="193" t="n"/>
      <c r="F374" s="186" t="n"/>
      <c r="G374" s="186" t="n"/>
      <c r="H374" s="186" t="n"/>
      <c r="I374" s="186" t="n"/>
      <c r="J374" s="186" t="n"/>
      <c r="K374" s="186" t="n"/>
      <c r="L374" s="186" t="n"/>
      <c r="M374" s="186" t="n"/>
      <c r="N374" s="186" t="n"/>
      <c r="O374" s="186" t="n"/>
      <c r="P374" s="186" t="n"/>
      <c r="Q374" s="186" t="n"/>
    </row>
    <row r="375" ht="15.75" customHeight="1" s="127">
      <c r="A375" s="186" t="n"/>
      <c r="B375" s="186" t="n"/>
      <c r="C375" s="193" t="n"/>
      <c r="D375" s="193" t="n"/>
      <c r="E375" s="193" t="n"/>
      <c r="F375" s="186" t="n"/>
      <c r="G375" s="186" t="n"/>
      <c r="H375" s="186" t="n"/>
      <c r="I375" s="186" t="n"/>
      <c r="J375" s="186" t="n"/>
      <c r="K375" s="186" t="n"/>
      <c r="L375" s="186" t="n"/>
      <c r="M375" s="186" t="n"/>
      <c r="N375" s="186" t="n"/>
      <c r="O375" s="186" t="n"/>
      <c r="P375" s="186" t="n"/>
      <c r="Q375" s="186" t="n"/>
    </row>
    <row r="376" ht="15.75" customHeight="1" s="127">
      <c r="A376" s="186" t="n"/>
      <c r="B376" s="186" t="n"/>
      <c r="C376" s="193" t="n"/>
      <c r="D376" s="193" t="n"/>
      <c r="E376" s="193" t="n"/>
      <c r="F376" s="186" t="n"/>
      <c r="G376" s="186" t="n"/>
      <c r="H376" s="186" t="n"/>
      <c r="I376" s="186" t="n"/>
      <c r="J376" s="186" t="n"/>
      <c r="K376" s="186" t="n"/>
      <c r="L376" s="186" t="n"/>
      <c r="M376" s="186" t="n"/>
      <c r="N376" s="186" t="n"/>
      <c r="O376" s="186" t="n"/>
      <c r="P376" s="186" t="n"/>
      <c r="Q376" s="186" t="n"/>
    </row>
    <row r="377" ht="15.75" customHeight="1" s="127">
      <c r="A377" s="186" t="n"/>
      <c r="B377" s="186" t="n"/>
      <c r="C377" s="193" t="n"/>
      <c r="D377" s="193" t="n"/>
      <c r="E377" s="193" t="n"/>
      <c r="F377" s="186" t="n"/>
      <c r="G377" s="186" t="n"/>
      <c r="H377" s="186" t="n"/>
      <c r="I377" s="186" t="n"/>
      <c r="J377" s="186" t="n"/>
      <c r="K377" s="186" t="n"/>
      <c r="L377" s="186" t="n"/>
      <c r="M377" s="186" t="n"/>
      <c r="N377" s="186" t="n"/>
      <c r="O377" s="186" t="n"/>
      <c r="P377" s="186" t="n"/>
      <c r="Q377" s="186" t="n"/>
    </row>
    <row r="378" ht="15.75" customHeight="1" s="127">
      <c r="A378" s="186" t="n"/>
      <c r="B378" s="186" t="n"/>
      <c r="C378" s="193" t="n"/>
      <c r="D378" s="193" t="n"/>
      <c r="E378" s="193" t="n"/>
      <c r="F378" s="186" t="n"/>
      <c r="G378" s="186" t="n"/>
      <c r="H378" s="186" t="n"/>
      <c r="I378" s="186" t="n"/>
      <c r="J378" s="186" t="n"/>
      <c r="K378" s="186" t="n"/>
      <c r="L378" s="186" t="n"/>
      <c r="M378" s="186" t="n"/>
      <c r="N378" s="186" t="n"/>
      <c r="O378" s="186" t="n"/>
      <c r="P378" s="186" t="n"/>
      <c r="Q378" s="186" t="n"/>
    </row>
    <row r="379" ht="15.75" customHeight="1" s="127">
      <c r="A379" s="186" t="n"/>
      <c r="B379" s="186" t="n"/>
      <c r="C379" s="193" t="n"/>
      <c r="D379" s="193" t="n"/>
      <c r="E379" s="193" t="n"/>
      <c r="F379" s="186" t="n"/>
      <c r="G379" s="186" t="n"/>
      <c r="H379" s="186" t="n"/>
      <c r="I379" s="186" t="n"/>
      <c r="J379" s="186" t="n"/>
      <c r="K379" s="186" t="n"/>
      <c r="L379" s="186" t="n"/>
      <c r="M379" s="186" t="n"/>
      <c r="N379" s="186" t="n"/>
      <c r="O379" s="186" t="n"/>
      <c r="P379" s="186" t="n"/>
      <c r="Q379" s="186" t="n"/>
    </row>
    <row r="380" ht="15.75" customHeight="1" s="127">
      <c r="A380" s="186" t="n"/>
      <c r="B380" s="186" t="n"/>
      <c r="C380" s="193" t="n"/>
      <c r="D380" s="193" t="n"/>
      <c r="E380" s="193" t="n"/>
      <c r="F380" s="186" t="n"/>
      <c r="G380" s="186" t="n"/>
      <c r="H380" s="186" t="n"/>
      <c r="I380" s="186" t="n"/>
      <c r="J380" s="186" t="n"/>
      <c r="K380" s="186" t="n"/>
      <c r="L380" s="186" t="n"/>
      <c r="M380" s="186" t="n"/>
      <c r="N380" s="186" t="n"/>
      <c r="O380" s="186" t="n"/>
      <c r="P380" s="186" t="n"/>
      <c r="Q380" s="186" t="n"/>
    </row>
    <row r="381" ht="15.75" customHeight="1" s="127">
      <c r="A381" s="186" t="n"/>
      <c r="B381" s="186" t="n"/>
      <c r="C381" s="193" t="n"/>
      <c r="D381" s="193" t="n"/>
      <c r="E381" s="193" t="n"/>
      <c r="F381" s="186" t="n"/>
      <c r="G381" s="186" t="n"/>
      <c r="H381" s="186" t="n"/>
      <c r="I381" s="186" t="n"/>
      <c r="J381" s="186" t="n"/>
      <c r="K381" s="186" t="n"/>
      <c r="L381" s="186" t="n"/>
      <c r="M381" s="186" t="n"/>
      <c r="N381" s="186" t="n"/>
      <c r="O381" s="186" t="n"/>
      <c r="P381" s="186" t="n"/>
      <c r="Q381" s="186" t="n"/>
    </row>
    <row r="382" ht="15.75" customHeight="1" s="127">
      <c r="A382" s="186" t="n"/>
      <c r="B382" s="186" t="n"/>
      <c r="C382" s="193" t="n"/>
      <c r="D382" s="193" t="n"/>
      <c r="E382" s="193" t="n"/>
      <c r="F382" s="186" t="n"/>
      <c r="G382" s="186" t="n"/>
      <c r="H382" s="186" t="n"/>
      <c r="I382" s="186" t="n"/>
      <c r="J382" s="186" t="n"/>
      <c r="K382" s="186" t="n"/>
      <c r="L382" s="186" t="n"/>
      <c r="M382" s="186" t="n"/>
      <c r="N382" s="186" t="n"/>
      <c r="O382" s="186" t="n"/>
      <c r="P382" s="186" t="n"/>
      <c r="Q382" s="186" t="n"/>
    </row>
    <row r="383" ht="15.75" customHeight="1" s="127">
      <c r="A383" s="186" t="n"/>
      <c r="B383" s="186" t="n"/>
      <c r="C383" s="193" t="n"/>
      <c r="D383" s="193" t="n"/>
      <c r="E383" s="193" t="n"/>
      <c r="F383" s="186" t="n"/>
      <c r="G383" s="186" t="n"/>
      <c r="H383" s="186" t="n"/>
      <c r="I383" s="186" t="n"/>
      <c r="J383" s="186" t="n"/>
      <c r="K383" s="186" t="n"/>
      <c r="L383" s="186" t="n"/>
      <c r="M383" s="186" t="n"/>
      <c r="N383" s="186" t="n"/>
      <c r="O383" s="186" t="n"/>
      <c r="P383" s="186" t="n"/>
      <c r="Q383" s="186" t="n"/>
    </row>
    <row r="384" ht="15.75" customHeight="1" s="127">
      <c r="A384" s="186" t="n"/>
      <c r="B384" s="186" t="n"/>
      <c r="C384" s="193" t="n"/>
      <c r="D384" s="193" t="n"/>
      <c r="E384" s="193" t="n"/>
      <c r="F384" s="186" t="n"/>
      <c r="G384" s="186" t="n"/>
      <c r="H384" s="186" t="n"/>
      <c r="I384" s="186" t="n"/>
      <c r="J384" s="186" t="n"/>
      <c r="K384" s="186" t="n"/>
      <c r="L384" s="186" t="n"/>
      <c r="M384" s="186" t="n"/>
      <c r="N384" s="186" t="n"/>
      <c r="O384" s="186" t="n"/>
      <c r="P384" s="186" t="n"/>
      <c r="Q384" s="186" t="n"/>
    </row>
    <row r="385" ht="15.75" customHeight="1" s="127">
      <c r="A385" s="186" t="n"/>
      <c r="B385" s="186" t="n"/>
      <c r="C385" s="193" t="n"/>
      <c r="D385" s="193" t="n"/>
      <c r="E385" s="193" t="n"/>
      <c r="F385" s="186" t="n"/>
      <c r="G385" s="186" t="n"/>
      <c r="H385" s="186" t="n"/>
      <c r="I385" s="186" t="n"/>
      <c r="J385" s="186" t="n"/>
      <c r="K385" s="186" t="n"/>
      <c r="L385" s="186" t="n"/>
      <c r="M385" s="186" t="n"/>
      <c r="N385" s="186" t="n"/>
      <c r="O385" s="186" t="n"/>
      <c r="P385" s="186" t="n"/>
      <c r="Q385" s="186" t="n"/>
    </row>
    <row r="386" ht="15.75" customHeight="1" s="127">
      <c r="A386" s="186" t="n"/>
      <c r="B386" s="186" t="n"/>
      <c r="C386" s="193" t="n"/>
      <c r="D386" s="193" t="n"/>
      <c r="E386" s="193" t="n"/>
      <c r="F386" s="186" t="n"/>
      <c r="G386" s="186" t="n"/>
      <c r="H386" s="186" t="n"/>
      <c r="I386" s="186" t="n"/>
      <c r="J386" s="186" t="n"/>
      <c r="K386" s="186" t="n"/>
      <c r="L386" s="186" t="n"/>
      <c r="M386" s="186" t="n"/>
      <c r="N386" s="186" t="n"/>
      <c r="O386" s="186" t="n"/>
      <c r="P386" s="186" t="n"/>
      <c r="Q386" s="186" t="n"/>
    </row>
    <row r="387" ht="15.75" customHeight="1" s="127">
      <c r="A387" s="186" t="n"/>
      <c r="B387" s="186" t="n"/>
      <c r="C387" s="193" t="n"/>
      <c r="D387" s="193" t="n"/>
      <c r="E387" s="193" t="n"/>
      <c r="F387" s="186" t="n"/>
      <c r="G387" s="186" t="n"/>
      <c r="H387" s="186" t="n"/>
      <c r="I387" s="186" t="n"/>
      <c r="J387" s="186" t="n"/>
      <c r="K387" s="186" t="n"/>
      <c r="L387" s="186" t="n"/>
      <c r="M387" s="186" t="n"/>
      <c r="N387" s="186" t="n"/>
      <c r="O387" s="186" t="n"/>
      <c r="P387" s="186" t="n"/>
      <c r="Q387" s="186" t="n"/>
    </row>
    <row r="388" ht="15.75" customHeight="1" s="127">
      <c r="A388" s="186" t="n"/>
      <c r="B388" s="186" t="n"/>
      <c r="C388" s="193" t="n"/>
      <c r="D388" s="193" t="n"/>
      <c r="E388" s="193" t="n"/>
      <c r="F388" s="186" t="n"/>
      <c r="G388" s="186" t="n"/>
      <c r="H388" s="186" t="n"/>
      <c r="I388" s="186" t="n"/>
      <c r="J388" s="186" t="n"/>
      <c r="K388" s="186" t="n"/>
      <c r="L388" s="186" t="n"/>
      <c r="M388" s="186" t="n"/>
      <c r="N388" s="186" t="n"/>
      <c r="O388" s="186" t="n"/>
      <c r="P388" s="186" t="n"/>
      <c r="Q388" s="186" t="n"/>
    </row>
    <row r="389" ht="15.75" customHeight="1" s="127">
      <c r="A389" s="186" t="n"/>
      <c r="B389" s="186" t="n"/>
      <c r="C389" s="193" t="n"/>
      <c r="D389" s="193" t="n"/>
      <c r="E389" s="193" t="n"/>
      <c r="F389" s="186" t="n"/>
      <c r="G389" s="186" t="n"/>
      <c r="H389" s="186" t="n"/>
      <c r="I389" s="186" t="n"/>
      <c r="J389" s="186" t="n"/>
      <c r="K389" s="186" t="n"/>
      <c r="L389" s="186" t="n"/>
      <c r="M389" s="186" t="n"/>
      <c r="N389" s="186" t="n"/>
      <c r="O389" s="186" t="n"/>
      <c r="P389" s="186" t="n"/>
      <c r="Q389" s="186" t="n"/>
    </row>
    <row r="390" ht="15.75" customHeight="1" s="127">
      <c r="A390" s="186" t="n"/>
      <c r="B390" s="186" t="n"/>
      <c r="C390" s="193" t="n"/>
      <c r="D390" s="193" t="n"/>
      <c r="E390" s="193" t="n"/>
      <c r="F390" s="186" t="n"/>
      <c r="G390" s="186" t="n"/>
      <c r="H390" s="186" t="n"/>
      <c r="I390" s="186" t="n"/>
      <c r="J390" s="186" t="n"/>
      <c r="K390" s="186" t="n"/>
      <c r="L390" s="186" t="n"/>
      <c r="M390" s="186" t="n"/>
      <c r="N390" s="186" t="n"/>
      <c r="O390" s="186" t="n"/>
      <c r="P390" s="186" t="n"/>
      <c r="Q390" s="186" t="n"/>
    </row>
    <row r="391" ht="15.75" customHeight="1" s="127">
      <c r="A391" s="186" t="n"/>
      <c r="B391" s="186" t="n"/>
      <c r="C391" s="193" t="n"/>
      <c r="D391" s="193" t="n"/>
      <c r="E391" s="193" t="n"/>
      <c r="F391" s="186" t="n"/>
      <c r="G391" s="186" t="n"/>
      <c r="H391" s="186" t="n"/>
      <c r="I391" s="186" t="n"/>
      <c r="J391" s="186" t="n"/>
      <c r="K391" s="186" t="n"/>
      <c r="L391" s="186" t="n"/>
      <c r="M391" s="186" t="n"/>
      <c r="N391" s="186" t="n"/>
      <c r="O391" s="186" t="n"/>
      <c r="P391" s="186" t="n"/>
      <c r="Q391" s="186" t="n"/>
    </row>
    <row r="392" ht="15.75" customHeight="1" s="127">
      <c r="A392" s="186" t="n"/>
      <c r="B392" s="186" t="n"/>
      <c r="C392" s="193" t="n"/>
      <c r="D392" s="193" t="n"/>
      <c r="E392" s="193" t="n"/>
      <c r="F392" s="186" t="n"/>
      <c r="G392" s="186" t="n"/>
      <c r="H392" s="186" t="n"/>
      <c r="I392" s="186" t="n"/>
      <c r="J392" s="186" t="n"/>
      <c r="K392" s="186" t="n"/>
      <c r="L392" s="186" t="n"/>
      <c r="M392" s="186" t="n"/>
      <c r="N392" s="186" t="n"/>
      <c r="O392" s="186" t="n"/>
      <c r="P392" s="186" t="n"/>
      <c r="Q392" s="186" t="n"/>
    </row>
    <row r="393" ht="15.75" customHeight="1" s="127">
      <c r="A393" s="186" t="n"/>
      <c r="B393" s="186" t="n"/>
      <c r="C393" s="193" t="n"/>
      <c r="D393" s="193" t="n"/>
      <c r="E393" s="193" t="n"/>
      <c r="F393" s="186" t="n"/>
      <c r="G393" s="186" t="n"/>
      <c r="H393" s="186" t="n"/>
      <c r="I393" s="186" t="n"/>
      <c r="J393" s="186" t="n"/>
      <c r="K393" s="186" t="n"/>
      <c r="L393" s="186" t="n"/>
      <c r="M393" s="186" t="n"/>
      <c r="N393" s="186" t="n"/>
      <c r="O393" s="186" t="n"/>
      <c r="P393" s="186" t="n"/>
      <c r="Q393" s="186" t="n"/>
    </row>
    <row r="394" ht="15.75" customHeight="1" s="127">
      <c r="A394" s="186" t="n"/>
      <c r="B394" s="186" t="n"/>
      <c r="C394" s="193" t="n"/>
      <c r="D394" s="193" t="n"/>
      <c r="E394" s="193" t="n"/>
      <c r="F394" s="186" t="n"/>
      <c r="G394" s="186" t="n"/>
      <c r="H394" s="186" t="n"/>
      <c r="I394" s="186" t="n"/>
      <c r="J394" s="186" t="n"/>
      <c r="K394" s="186" t="n"/>
      <c r="L394" s="186" t="n"/>
      <c r="M394" s="186" t="n"/>
      <c r="N394" s="186" t="n"/>
      <c r="O394" s="186" t="n"/>
      <c r="P394" s="186" t="n"/>
      <c r="Q394" s="186" t="n"/>
    </row>
    <row r="395" ht="15.75" customHeight="1" s="127">
      <c r="A395" s="186" t="n"/>
      <c r="B395" s="186" t="n"/>
      <c r="C395" s="193" t="n"/>
      <c r="D395" s="193" t="n"/>
      <c r="E395" s="193" t="n"/>
      <c r="F395" s="186" t="n"/>
      <c r="G395" s="186" t="n"/>
      <c r="H395" s="186" t="n"/>
      <c r="I395" s="186" t="n"/>
      <c r="J395" s="186" t="n"/>
      <c r="K395" s="186" t="n"/>
      <c r="L395" s="186" t="n"/>
      <c r="M395" s="186" t="n"/>
      <c r="N395" s="186" t="n"/>
      <c r="O395" s="186" t="n"/>
      <c r="P395" s="186" t="n"/>
      <c r="Q395" s="186" t="n"/>
    </row>
    <row r="396" ht="15.75" customHeight="1" s="127">
      <c r="A396" s="186" t="n"/>
      <c r="B396" s="186" t="n"/>
      <c r="C396" s="193" t="n"/>
      <c r="D396" s="193" t="n"/>
      <c r="E396" s="193" t="n"/>
      <c r="F396" s="186" t="n"/>
      <c r="G396" s="186" t="n"/>
      <c r="H396" s="186" t="n"/>
      <c r="I396" s="186" t="n"/>
      <c r="J396" s="186" t="n"/>
      <c r="K396" s="186" t="n"/>
      <c r="L396" s="186" t="n"/>
      <c r="M396" s="186" t="n"/>
      <c r="N396" s="186" t="n"/>
      <c r="O396" s="186" t="n"/>
      <c r="P396" s="186" t="n"/>
      <c r="Q396" s="186" t="n"/>
    </row>
    <row r="397" ht="15.75" customHeight="1" s="127">
      <c r="A397" s="186" t="n"/>
      <c r="B397" s="186" t="n"/>
      <c r="C397" s="193" t="n"/>
      <c r="D397" s="193" t="n"/>
      <c r="E397" s="193" t="n"/>
      <c r="F397" s="186" t="n"/>
      <c r="G397" s="186" t="n"/>
      <c r="H397" s="186" t="n"/>
      <c r="I397" s="186" t="n"/>
      <c r="J397" s="186" t="n"/>
      <c r="K397" s="186" t="n"/>
      <c r="L397" s="186" t="n"/>
      <c r="M397" s="186" t="n"/>
      <c r="N397" s="186" t="n"/>
      <c r="O397" s="186" t="n"/>
      <c r="P397" s="186" t="n"/>
      <c r="Q397" s="186" t="n"/>
    </row>
    <row r="398" ht="15.75" customHeight="1" s="127">
      <c r="A398" s="186" t="n"/>
      <c r="B398" s="186" t="n"/>
      <c r="C398" s="193" t="n"/>
      <c r="D398" s="193" t="n"/>
      <c r="E398" s="193" t="n"/>
      <c r="F398" s="186" t="n"/>
      <c r="G398" s="186" t="n"/>
      <c r="H398" s="186" t="n"/>
      <c r="I398" s="186" t="n"/>
      <c r="J398" s="186" t="n"/>
      <c r="K398" s="186" t="n"/>
      <c r="L398" s="186" t="n"/>
      <c r="M398" s="186" t="n"/>
      <c r="N398" s="186" t="n"/>
      <c r="O398" s="186" t="n"/>
      <c r="P398" s="186" t="n"/>
      <c r="Q398" s="186" t="n"/>
    </row>
    <row r="399" ht="15.75" customHeight="1" s="127">
      <c r="A399" s="186" t="n"/>
      <c r="B399" s="186" t="n"/>
      <c r="C399" s="193" t="n"/>
      <c r="D399" s="193" t="n"/>
      <c r="E399" s="193" t="n"/>
      <c r="F399" s="186" t="n"/>
      <c r="G399" s="186" t="n"/>
      <c r="H399" s="186" t="n"/>
      <c r="I399" s="186" t="n"/>
      <c r="J399" s="186" t="n"/>
      <c r="K399" s="186" t="n"/>
      <c r="L399" s="186" t="n"/>
      <c r="M399" s="186" t="n"/>
      <c r="N399" s="186" t="n"/>
      <c r="O399" s="186" t="n"/>
      <c r="P399" s="186" t="n"/>
      <c r="Q399" s="186" t="n"/>
    </row>
    <row r="400" ht="15.75" customHeight="1" s="127">
      <c r="A400" s="186" t="n"/>
      <c r="B400" s="186" t="n"/>
      <c r="C400" s="193" t="n"/>
      <c r="D400" s="193" t="n"/>
      <c r="E400" s="193" t="n"/>
      <c r="F400" s="186" t="n"/>
      <c r="G400" s="186" t="n"/>
      <c r="H400" s="186" t="n"/>
      <c r="I400" s="186" t="n"/>
      <c r="J400" s="186" t="n"/>
      <c r="K400" s="186" t="n"/>
      <c r="L400" s="186" t="n"/>
      <c r="M400" s="186" t="n"/>
      <c r="N400" s="186" t="n"/>
      <c r="O400" s="186" t="n"/>
      <c r="P400" s="186" t="n"/>
      <c r="Q400" s="186" t="n"/>
    </row>
    <row r="401" ht="15.75" customHeight="1" s="127">
      <c r="A401" s="186" t="n"/>
      <c r="B401" s="186" t="n"/>
      <c r="C401" s="193" t="n"/>
      <c r="D401" s="193" t="n"/>
      <c r="E401" s="193" t="n"/>
      <c r="F401" s="186" t="n"/>
      <c r="G401" s="186" t="n"/>
      <c r="H401" s="186" t="n"/>
      <c r="I401" s="186" t="n"/>
      <c r="J401" s="186" t="n"/>
      <c r="K401" s="186" t="n"/>
      <c r="L401" s="186" t="n"/>
      <c r="M401" s="186" t="n"/>
      <c r="N401" s="186" t="n"/>
      <c r="O401" s="186" t="n"/>
      <c r="P401" s="186" t="n"/>
      <c r="Q401" s="186" t="n"/>
    </row>
    <row r="402" ht="15.75" customHeight="1" s="127">
      <c r="A402" s="186" t="n"/>
      <c r="B402" s="186" t="n"/>
      <c r="C402" s="193" t="n"/>
      <c r="D402" s="193" t="n"/>
      <c r="E402" s="193" t="n"/>
      <c r="F402" s="186" t="n"/>
      <c r="G402" s="186" t="n"/>
      <c r="H402" s="186" t="n"/>
      <c r="I402" s="186" t="n"/>
      <c r="J402" s="186" t="n"/>
      <c r="K402" s="186" t="n"/>
      <c r="L402" s="186" t="n"/>
      <c r="M402" s="186" t="n"/>
      <c r="N402" s="186" t="n"/>
      <c r="O402" s="186" t="n"/>
      <c r="P402" s="186" t="n"/>
      <c r="Q402" s="186" t="n"/>
    </row>
    <row r="403" ht="15.75" customHeight="1" s="127">
      <c r="A403" s="186" t="n"/>
      <c r="B403" s="186" t="n"/>
      <c r="C403" s="193" t="n"/>
      <c r="D403" s="193" t="n"/>
      <c r="E403" s="193" t="n"/>
      <c r="F403" s="186" t="n"/>
      <c r="G403" s="186" t="n"/>
      <c r="H403" s="186" t="n"/>
      <c r="I403" s="186" t="n"/>
      <c r="J403" s="186" t="n"/>
      <c r="K403" s="186" t="n"/>
      <c r="L403" s="186" t="n"/>
      <c r="M403" s="186" t="n"/>
      <c r="N403" s="186" t="n"/>
      <c r="O403" s="186" t="n"/>
      <c r="P403" s="186" t="n"/>
      <c r="Q403" s="186" t="n"/>
    </row>
    <row r="404" ht="15.75" customHeight="1" s="127">
      <c r="A404" s="186" t="n"/>
      <c r="B404" s="186" t="n"/>
      <c r="C404" s="193" t="n"/>
      <c r="D404" s="193" t="n"/>
      <c r="E404" s="193" t="n"/>
      <c r="F404" s="186" t="n"/>
      <c r="G404" s="186" t="n"/>
      <c r="H404" s="186" t="n"/>
      <c r="I404" s="186" t="n"/>
      <c r="J404" s="186" t="n"/>
      <c r="K404" s="186" t="n"/>
      <c r="L404" s="186" t="n"/>
      <c r="M404" s="186" t="n"/>
      <c r="N404" s="186" t="n"/>
      <c r="O404" s="186" t="n"/>
      <c r="P404" s="186" t="n"/>
      <c r="Q404" s="186" t="n"/>
    </row>
    <row r="405" ht="15.75" customHeight="1" s="127">
      <c r="A405" s="186" t="n"/>
      <c r="B405" s="186" t="n"/>
      <c r="C405" s="193" t="n"/>
      <c r="D405" s="193" t="n"/>
      <c r="E405" s="193" t="n"/>
      <c r="F405" s="186" t="n"/>
      <c r="G405" s="186" t="n"/>
      <c r="H405" s="186" t="n"/>
      <c r="I405" s="186" t="n"/>
      <c r="J405" s="186" t="n"/>
      <c r="K405" s="186" t="n"/>
      <c r="L405" s="186" t="n"/>
      <c r="M405" s="186" t="n"/>
      <c r="N405" s="186" t="n"/>
      <c r="O405" s="186" t="n"/>
      <c r="P405" s="186" t="n"/>
      <c r="Q405" s="186" t="n"/>
    </row>
    <row r="406" ht="15.75" customHeight="1" s="127">
      <c r="A406" s="186" t="n"/>
      <c r="B406" s="186" t="n"/>
      <c r="C406" s="193" t="n"/>
      <c r="D406" s="193" t="n"/>
      <c r="E406" s="193" t="n"/>
      <c r="F406" s="186" t="n"/>
      <c r="G406" s="186" t="n"/>
      <c r="H406" s="186" t="n"/>
      <c r="I406" s="186" t="n"/>
      <c r="J406" s="186" t="n"/>
      <c r="K406" s="186" t="n"/>
      <c r="L406" s="186" t="n"/>
      <c r="M406" s="186" t="n"/>
      <c r="N406" s="186" t="n"/>
      <c r="O406" s="186" t="n"/>
      <c r="P406" s="186" t="n"/>
      <c r="Q406" s="186" t="n"/>
    </row>
    <row r="407" ht="15.75" customHeight="1" s="127">
      <c r="A407" s="186" t="n"/>
      <c r="B407" s="186" t="n"/>
      <c r="C407" s="193" t="n"/>
      <c r="D407" s="193" t="n"/>
      <c r="E407" s="193" t="n"/>
      <c r="F407" s="186" t="n"/>
      <c r="G407" s="186" t="n"/>
      <c r="H407" s="186" t="n"/>
      <c r="I407" s="186" t="n"/>
      <c r="J407" s="186" t="n"/>
      <c r="K407" s="186" t="n"/>
      <c r="L407" s="186" t="n"/>
      <c r="M407" s="186" t="n"/>
      <c r="N407" s="186" t="n"/>
      <c r="O407" s="186" t="n"/>
      <c r="P407" s="186" t="n"/>
      <c r="Q407" s="186" t="n"/>
    </row>
    <row r="408" ht="15.75" customHeight="1" s="127">
      <c r="A408" s="186" t="n"/>
      <c r="B408" s="186" t="n"/>
      <c r="C408" s="193" t="n"/>
      <c r="D408" s="193" t="n"/>
      <c r="E408" s="193" t="n"/>
      <c r="F408" s="186" t="n"/>
      <c r="G408" s="186" t="n"/>
      <c r="H408" s="186" t="n"/>
      <c r="I408" s="186" t="n"/>
      <c r="J408" s="186" t="n"/>
      <c r="K408" s="186" t="n"/>
      <c r="L408" s="186" t="n"/>
      <c r="M408" s="186" t="n"/>
      <c r="N408" s="186" t="n"/>
      <c r="O408" s="186" t="n"/>
      <c r="P408" s="186" t="n"/>
      <c r="Q408" s="186" t="n"/>
    </row>
    <row r="409" ht="15.75" customHeight="1" s="127">
      <c r="A409" s="186" t="n"/>
      <c r="B409" s="186" t="n"/>
      <c r="C409" s="193" t="n"/>
      <c r="D409" s="193" t="n"/>
      <c r="E409" s="193" t="n"/>
      <c r="F409" s="186" t="n"/>
      <c r="G409" s="186" t="n"/>
      <c r="H409" s="186" t="n"/>
      <c r="I409" s="186" t="n"/>
      <c r="J409" s="186" t="n"/>
      <c r="K409" s="186" t="n"/>
      <c r="L409" s="186" t="n"/>
      <c r="M409" s="186" t="n"/>
      <c r="N409" s="186" t="n"/>
      <c r="O409" s="186" t="n"/>
      <c r="P409" s="186" t="n"/>
      <c r="Q409" s="186" t="n"/>
    </row>
    <row r="410" ht="15.75" customHeight="1" s="127">
      <c r="A410" s="186" t="n"/>
      <c r="B410" s="186" t="n"/>
      <c r="C410" s="193" t="n"/>
      <c r="D410" s="193" t="n"/>
      <c r="E410" s="193" t="n"/>
      <c r="F410" s="186" t="n"/>
      <c r="G410" s="186" t="n"/>
      <c r="H410" s="186" t="n"/>
      <c r="I410" s="186" t="n"/>
      <c r="J410" s="186" t="n"/>
      <c r="K410" s="186" t="n"/>
      <c r="L410" s="186" t="n"/>
      <c r="M410" s="186" t="n"/>
      <c r="N410" s="186" t="n"/>
      <c r="O410" s="186" t="n"/>
      <c r="P410" s="186" t="n"/>
      <c r="Q410" s="186" t="n"/>
    </row>
    <row r="411" ht="15.75" customHeight="1" s="127">
      <c r="A411" s="186" t="n"/>
      <c r="B411" s="186" t="n"/>
      <c r="C411" s="193" t="n"/>
      <c r="D411" s="193" t="n"/>
      <c r="E411" s="193" t="n"/>
      <c r="F411" s="186" t="n"/>
      <c r="G411" s="186" t="n"/>
      <c r="H411" s="186" t="n"/>
      <c r="I411" s="186" t="n"/>
      <c r="J411" s="186" t="n"/>
      <c r="K411" s="186" t="n"/>
      <c r="L411" s="186" t="n"/>
      <c r="M411" s="186" t="n"/>
      <c r="N411" s="186" t="n"/>
      <c r="O411" s="186" t="n"/>
      <c r="P411" s="186" t="n"/>
      <c r="Q411" s="186" t="n"/>
    </row>
    <row r="412" ht="15.75" customHeight="1" s="127">
      <c r="A412" s="186" t="n"/>
      <c r="B412" s="186" t="n"/>
      <c r="C412" s="193" t="n"/>
      <c r="D412" s="193" t="n"/>
      <c r="E412" s="193" t="n"/>
      <c r="F412" s="186" t="n"/>
      <c r="G412" s="186" t="n"/>
      <c r="H412" s="186" t="n"/>
      <c r="I412" s="186" t="n"/>
      <c r="J412" s="186" t="n"/>
      <c r="K412" s="186" t="n"/>
      <c r="L412" s="186" t="n"/>
      <c r="M412" s="186" t="n"/>
      <c r="N412" s="186" t="n"/>
      <c r="O412" s="186" t="n"/>
      <c r="P412" s="186" t="n"/>
      <c r="Q412" s="186" t="n"/>
    </row>
    <row r="413" ht="15.75" customHeight="1" s="127">
      <c r="A413" s="186" t="n"/>
      <c r="B413" s="186" t="n"/>
      <c r="C413" s="193" t="n"/>
      <c r="D413" s="193" t="n"/>
      <c r="E413" s="193" t="n"/>
      <c r="F413" s="186" t="n"/>
      <c r="G413" s="186" t="n"/>
      <c r="H413" s="186" t="n"/>
      <c r="I413" s="186" t="n"/>
      <c r="J413" s="186" t="n"/>
      <c r="K413" s="186" t="n"/>
      <c r="L413" s="186" t="n"/>
      <c r="M413" s="186" t="n"/>
      <c r="N413" s="186" t="n"/>
      <c r="O413" s="186" t="n"/>
      <c r="P413" s="186" t="n"/>
      <c r="Q413" s="186" t="n"/>
    </row>
    <row r="414" ht="15.75" customHeight="1" s="127">
      <c r="A414" s="186" t="n"/>
      <c r="B414" s="186" t="n"/>
      <c r="C414" s="193" t="n"/>
      <c r="D414" s="193" t="n"/>
      <c r="E414" s="193" t="n"/>
      <c r="F414" s="186" t="n"/>
      <c r="G414" s="186" t="n"/>
      <c r="H414" s="186" t="n"/>
      <c r="I414" s="186" t="n"/>
      <c r="J414" s="186" t="n"/>
      <c r="K414" s="186" t="n"/>
      <c r="L414" s="186" t="n"/>
      <c r="M414" s="186" t="n"/>
      <c r="N414" s="186" t="n"/>
      <c r="O414" s="186" t="n"/>
      <c r="P414" s="186" t="n"/>
      <c r="Q414" s="186" t="n"/>
    </row>
    <row r="415" ht="15.75" customHeight="1" s="127">
      <c r="A415" s="186" t="n"/>
      <c r="B415" s="186" t="n"/>
      <c r="C415" s="193" t="n"/>
      <c r="D415" s="193" t="n"/>
      <c r="E415" s="193" t="n"/>
      <c r="F415" s="186" t="n"/>
      <c r="G415" s="186" t="n"/>
      <c r="H415" s="186" t="n"/>
      <c r="I415" s="186" t="n"/>
      <c r="J415" s="186" t="n"/>
      <c r="K415" s="186" t="n"/>
      <c r="L415" s="186" t="n"/>
      <c r="M415" s="186" t="n"/>
      <c r="N415" s="186" t="n"/>
      <c r="O415" s="186" t="n"/>
      <c r="P415" s="186" t="n"/>
      <c r="Q415" s="186" t="n"/>
    </row>
    <row r="416" ht="15.75" customHeight="1" s="127">
      <c r="A416" s="186" t="n"/>
      <c r="B416" s="186" t="n"/>
      <c r="C416" s="193" t="n"/>
      <c r="D416" s="193" t="n"/>
      <c r="E416" s="193" t="n"/>
      <c r="F416" s="186" t="n"/>
      <c r="G416" s="186" t="n"/>
      <c r="H416" s="186" t="n"/>
      <c r="I416" s="186" t="n"/>
      <c r="J416" s="186" t="n"/>
      <c r="K416" s="186" t="n"/>
      <c r="L416" s="186" t="n"/>
      <c r="M416" s="186" t="n"/>
      <c r="N416" s="186" t="n"/>
      <c r="O416" s="186" t="n"/>
      <c r="P416" s="186" t="n"/>
      <c r="Q416" s="186" t="n"/>
    </row>
    <row r="417" ht="15.75" customHeight="1" s="127">
      <c r="A417" s="186" t="n"/>
      <c r="B417" s="186" t="n"/>
      <c r="C417" s="193" t="n"/>
      <c r="D417" s="193" t="n"/>
      <c r="E417" s="193" t="n"/>
      <c r="F417" s="186" t="n"/>
      <c r="G417" s="186" t="n"/>
      <c r="H417" s="186" t="n"/>
      <c r="I417" s="186" t="n"/>
      <c r="J417" s="186" t="n"/>
      <c r="K417" s="186" t="n"/>
      <c r="L417" s="186" t="n"/>
      <c r="M417" s="186" t="n"/>
      <c r="N417" s="186" t="n"/>
      <c r="O417" s="186" t="n"/>
      <c r="P417" s="186" t="n"/>
      <c r="Q417" s="186" t="n"/>
    </row>
    <row r="418" ht="15.75" customHeight="1" s="127">
      <c r="A418" s="186" t="n"/>
      <c r="B418" s="186" t="n"/>
      <c r="C418" s="193" t="n"/>
      <c r="D418" s="193" t="n"/>
      <c r="E418" s="193" t="n"/>
      <c r="F418" s="186" t="n"/>
      <c r="G418" s="186" t="n"/>
      <c r="H418" s="186" t="n"/>
      <c r="I418" s="186" t="n"/>
      <c r="J418" s="186" t="n"/>
      <c r="K418" s="186" t="n"/>
      <c r="L418" s="186" t="n"/>
      <c r="M418" s="186" t="n"/>
      <c r="N418" s="186" t="n"/>
      <c r="O418" s="186" t="n"/>
      <c r="P418" s="186" t="n"/>
      <c r="Q418" s="186" t="n"/>
    </row>
    <row r="419" ht="15.75" customHeight="1" s="127">
      <c r="A419" s="186" t="n"/>
      <c r="B419" s="186" t="n"/>
      <c r="C419" s="193" t="n"/>
      <c r="D419" s="193" t="n"/>
      <c r="E419" s="193" t="n"/>
      <c r="F419" s="186" t="n"/>
      <c r="G419" s="186" t="n"/>
      <c r="H419" s="186" t="n"/>
      <c r="I419" s="186" t="n"/>
      <c r="J419" s="186" t="n"/>
      <c r="K419" s="186" t="n"/>
      <c r="L419" s="186" t="n"/>
      <c r="M419" s="186" t="n"/>
      <c r="N419" s="186" t="n"/>
      <c r="O419" s="186" t="n"/>
      <c r="P419" s="186" t="n"/>
      <c r="Q419" s="186" t="n"/>
    </row>
    <row r="420" ht="15.75" customHeight="1" s="127">
      <c r="A420" s="186" t="n"/>
      <c r="B420" s="186" t="n"/>
      <c r="C420" s="193" t="n"/>
      <c r="D420" s="193" t="n"/>
      <c r="E420" s="193" t="n"/>
      <c r="F420" s="186" t="n"/>
      <c r="G420" s="186" t="n"/>
      <c r="H420" s="186" t="n"/>
      <c r="I420" s="186" t="n"/>
      <c r="J420" s="186" t="n"/>
      <c r="K420" s="186" t="n"/>
      <c r="L420" s="186" t="n"/>
      <c r="M420" s="186" t="n"/>
      <c r="N420" s="186" t="n"/>
      <c r="O420" s="186" t="n"/>
      <c r="P420" s="186" t="n"/>
      <c r="Q420" s="186" t="n"/>
    </row>
    <row r="421" ht="15.75" customHeight="1" s="127">
      <c r="A421" s="186" t="n"/>
      <c r="B421" s="186" t="n"/>
      <c r="C421" s="193" t="n"/>
      <c r="D421" s="193" t="n"/>
      <c r="E421" s="193" t="n"/>
      <c r="F421" s="186" t="n"/>
      <c r="G421" s="186" t="n"/>
      <c r="H421" s="186" t="n"/>
      <c r="I421" s="186" t="n"/>
      <c r="J421" s="186" t="n"/>
      <c r="K421" s="186" t="n"/>
      <c r="L421" s="186" t="n"/>
      <c r="M421" s="186" t="n"/>
      <c r="N421" s="186" t="n"/>
      <c r="O421" s="186" t="n"/>
      <c r="P421" s="186" t="n"/>
      <c r="Q421" s="186" t="n"/>
    </row>
    <row r="422" ht="15.75" customHeight="1" s="127">
      <c r="A422" s="186" t="n"/>
      <c r="B422" s="186" t="n"/>
      <c r="C422" s="193" t="n"/>
      <c r="D422" s="193" t="n"/>
      <c r="E422" s="193" t="n"/>
      <c r="F422" s="186" t="n"/>
      <c r="G422" s="186" t="n"/>
      <c r="H422" s="186" t="n"/>
      <c r="I422" s="186" t="n"/>
      <c r="J422" s="186" t="n"/>
      <c r="K422" s="186" t="n"/>
      <c r="L422" s="186" t="n"/>
      <c r="M422" s="186" t="n"/>
      <c r="N422" s="186" t="n"/>
      <c r="O422" s="186" t="n"/>
      <c r="P422" s="186" t="n"/>
      <c r="Q422" s="186" t="n"/>
    </row>
    <row r="423" ht="15.75" customHeight="1" s="127">
      <c r="A423" s="186" t="n"/>
      <c r="B423" s="186" t="n"/>
      <c r="C423" s="193" t="n"/>
      <c r="D423" s="193" t="n"/>
      <c r="E423" s="193" t="n"/>
      <c r="F423" s="186" t="n"/>
      <c r="G423" s="186" t="n"/>
      <c r="H423" s="186" t="n"/>
      <c r="I423" s="186" t="n"/>
      <c r="J423" s="186" t="n"/>
      <c r="K423" s="186" t="n"/>
      <c r="L423" s="186" t="n"/>
      <c r="M423" s="186" t="n"/>
      <c r="N423" s="186" t="n"/>
      <c r="O423" s="186" t="n"/>
      <c r="P423" s="186" t="n"/>
      <c r="Q423" s="186" t="n"/>
    </row>
    <row r="424" ht="15.75" customHeight="1" s="127">
      <c r="A424" s="186" t="n"/>
      <c r="B424" s="186" t="n"/>
      <c r="C424" s="193" t="n"/>
      <c r="D424" s="193" t="n"/>
      <c r="E424" s="193" t="n"/>
      <c r="F424" s="186" t="n"/>
      <c r="G424" s="186" t="n"/>
      <c r="H424" s="186" t="n"/>
      <c r="I424" s="186" t="n"/>
      <c r="J424" s="186" t="n"/>
      <c r="K424" s="186" t="n"/>
      <c r="L424" s="186" t="n"/>
      <c r="M424" s="186" t="n"/>
      <c r="N424" s="186" t="n"/>
      <c r="O424" s="186" t="n"/>
      <c r="P424" s="186" t="n"/>
      <c r="Q424" s="186" t="n"/>
    </row>
    <row r="425" ht="15.75" customHeight="1" s="127">
      <c r="A425" s="186" t="n"/>
      <c r="B425" s="186" t="n"/>
      <c r="C425" s="193" t="n"/>
      <c r="D425" s="193" t="n"/>
      <c r="E425" s="193" t="n"/>
      <c r="F425" s="186" t="n"/>
      <c r="G425" s="186" t="n"/>
      <c r="H425" s="186" t="n"/>
      <c r="I425" s="186" t="n"/>
      <c r="J425" s="186" t="n"/>
      <c r="K425" s="186" t="n"/>
      <c r="L425" s="186" t="n"/>
      <c r="M425" s="186" t="n"/>
      <c r="N425" s="186" t="n"/>
      <c r="O425" s="186" t="n"/>
      <c r="P425" s="186" t="n"/>
      <c r="Q425" s="186" t="n"/>
    </row>
    <row r="426" ht="15.75" customHeight="1" s="127">
      <c r="A426" s="186" t="n"/>
      <c r="B426" s="186" t="n"/>
      <c r="C426" s="193" t="n"/>
      <c r="D426" s="193" t="n"/>
      <c r="E426" s="193" t="n"/>
      <c r="F426" s="186" t="n"/>
      <c r="G426" s="186" t="n"/>
      <c r="H426" s="186" t="n"/>
      <c r="I426" s="186" t="n"/>
      <c r="J426" s="186" t="n"/>
      <c r="K426" s="186" t="n"/>
      <c r="L426" s="186" t="n"/>
      <c r="M426" s="186" t="n"/>
      <c r="N426" s="186" t="n"/>
      <c r="O426" s="186" t="n"/>
      <c r="P426" s="186" t="n"/>
      <c r="Q426" s="186" t="n"/>
    </row>
    <row r="427" ht="15.75" customHeight="1" s="127">
      <c r="A427" s="186" t="n"/>
      <c r="B427" s="186" t="n"/>
      <c r="C427" s="193" t="n"/>
      <c r="D427" s="193" t="n"/>
      <c r="E427" s="193" t="n"/>
      <c r="F427" s="186" t="n"/>
      <c r="G427" s="186" t="n"/>
      <c r="H427" s="186" t="n"/>
      <c r="I427" s="186" t="n"/>
      <c r="J427" s="186" t="n"/>
      <c r="K427" s="186" t="n"/>
      <c r="L427" s="186" t="n"/>
      <c r="M427" s="186" t="n"/>
      <c r="N427" s="186" t="n"/>
      <c r="O427" s="186" t="n"/>
      <c r="P427" s="186" t="n"/>
      <c r="Q427" s="186" t="n"/>
    </row>
    <row r="428" ht="15.75" customHeight="1" s="127">
      <c r="A428" s="186" t="n"/>
      <c r="B428" s="186" t="n"/>
      <c r="C428" s="193" t="n"/>
      <c r="D428" s="193" t="n"/>
      <c r="E428" s="193" t="n"/>
      <c r="F428" s="186" t="n"/>
      <c r="G428" s="186" t="n"/>
      <c r="H428" s="186" t="n"/>
      <c r="I428" s="186" t="n"/>
      <c r="J428" s="186" t="n"/>
      <c r="K428" s="186" t="n"/>
      <c r="L428" s="186" t="n"/>
      <c r="M428" s="186" t="n"/>
      <c r="N428" s="186" t="n"/>
      <c r="O428" s="186" t="n"/>
      <c r="P428" s="186" t="n"/>
      <c r="Q428" s="186" t="n"/>
    </row>
    <row r="429" ht="15.75" customHeight="1" s="127">
      <c r="A429" s="186" t="n"/>
      <c r="B429" s="186" t="n"/>
      <c r="C429" s="193" t="n"/>
      <c r="D429" s="193" t="n"/>
      <c r="E429" s="193" t="n"/>
      <c r="F429" s="186" t="n"/>
      <c r="G429" s="186" t="n"/>
      <c r="H429" s="186" t="n"/>
      <c r="I429" s="186" t="n"/>
      <c r="J429" s="186" t="n"/>
      <c r="K429" s="186" t="n"/>
      <c r="L429" s="186" t="n"/>
      <c r="M429" s="186" t="n"/>
      <c r="N429" s="186" t="n"/>
      <c r="O429" s="186" t="n"/>
      <c r="P429" s="186" t="n"/>
      <c r="Q429" s="186" t="n"/>
    </row>
    <row r="430" ht="15.75" customHeight="1" s="127">
      <c r="A430" s="186" t="n"/>
      <c r="B430" s="186" t="n"/>
      <c r="C430" s="193" t="n"/>
      <c r="D430" s="193" t="n"/>
      <c r="E430" s="193" t="n"/>
      <c r="F430" s="186" t="n"/>
      <c r="G430" s="186" t="n"/>
      <c r="H430" s="186" t="n"/>
      <c r="I430" s="186" t="n"/>
      <c r="J430" s="186" t="n"/>
      <c r="K430" s="186" t="n"/>
      <c r="L430" s="186" t="n"/>
      <c r="M430" s="186" t="n"/>
      <c r="N430" s="186" t="n"/>
      <c r="O430" s="186" t="n"/>
      <c r="P430" s="186" t="n"/>
      <c r="Q430" s="186" t="n"/>
    </row>
    <row r="431" ht="15.75" customHeight="1" s="127">
      <c r="A431" s="186" t="n"/>
      <c r="B431" s="186" t="n"/>
      <c r="C431" s="193" t="n"/>
      <c r="D431" s="193" t="n"/>
      <c r="E431" s="193" t="n"/>
      <c r="F431" s="186" t="n"/>
      <c r="G431" s="186" t="n"/>
      <c r="H431" s="186" t="n"/>
      <c r="I431" s="186" t="n"/>
      <c r="J431" s="186" t="n"/>
      <c r="K431" s="186" t="n"/>
      <c r="L431" s="186" t="n"/>
      <c r="M431" s="186" t="n"/>
      <c r="N431" s="186" t="n"/>
      <c r="O431" s="186" t="n"/>
      <c r="P431" s="186" t="n"/>
      <c r="Q431" s="186" t="n"/>
    </row>
    <row r="432" ht="15.75" customHeight="1" s="127">
      <c r="A432" s="186" t="n"/>
      <c r="B432" s="186" t="n"/>
      <c r="C432" s="193" t="n"/>
      <c r="D432" s="193" t="n"/>
      <c r="E432" s="193" t="n"/>
      <c r="F432" s="186" t="n"/>
      <c r="G432" s="186" t="n"/>
      <c r="H432" s="186" t="n"/>
      <c r="I432" s="186" t="n"/>
      <c r="J432" s="186" t="n"/>
      <c r="K432" s="186" t="n"/>
      <c r="L432" s="186" t="n"/>
      <c r="M432" s="186" t="n"/>
      <c r="N432" s="186" t="n"/>
      <c r="O432" s="186" t="n"/>
      <c r="P432" s="186" t="n"/>
      <c r="Q432" s="186" t="n"/>
    </row>
    <row r="433" ht="15.75" customHeight="1" s="127">
      <c r="A433" s="186" t="n"/>
      <c r="B433" s="186" t="n"/>
      <c r="C433" s="193" t="n"/>
      <c r="D433" s="193" t="n"/>
      <c r="E433" s="193" t="n"/>
      <c r="F433" s="186" t="n"/>
      <c r="G433" s="186" t="n"/>
      <c r="H433" s="186" t="n"/>
      <c r="I433" s="186" t="n"/>
      <c r="J433" s="186" t="n"/>
      <c r="K433" s="186" t="n"/>
      <c r="L433" s="186" t="n"/>
      <c r="M433" s="186" t="n"/>
      <c r="N433" s="186" t="n"/>
      <c r="O433" s="186" t="n"/>
      <c r="P433" s="186" t="n"/>
      <c r="Q433" s="186" t="n"/>
    </row>
    <row r="434" ht="15.75" customHeight="1" s="127">
      <c r="A434" s="186" t="n"/>
      <c r="B434" s="186" t="n"/>
      <c r="C434" s="193" t="n"/>
      <c r="D434" s="193" t="n"/>
      <c r="E434" s="193" t="n"/>
      <c r="F434" s="186" t="n"/>
      <c r="G434" s="186" t="n"/>
      <c r="H434" s="186" t="n"/>
      <c r="I434" s="186" t="n"/>
      <c r="J434" s="186" t="n"/>
      <c r="K434" s="186" t="n"/>
      <c r="L434" s="186" t="n"/>
      <c r="M434" s="186" t="n"/>
      <c r="N434" s="186" t="n"/>
      <c r="O434" s="186" t="n"/>
      <c r="P434" s="186" t="n"/>
      <c r="Q434" s="186" t="n"/>
    </row>
    <row r="435" ht="15.75" customHeight="1" s="127">
      <c r="A435" s="186" t="n"/>
      <c r="B435" s="186" t="n"/>
      <c r="C435" s="193" t="n"/>
      <c r="D435" s="193" t="n"/>
      <c r="E435" s="193" t="n"/>
      <c r="F435" s="186" t="n"/>
      <c r="G435" s="186" t="n"/>
      <c r="H435" s="186" t="n"/>
      <c r="I435" s="186" t="n"/>
      <c r="J435" s="186" t="n"/>
      <c r="K435" s="186" t="n"/>
      <c r="L435" s="186" t="n"/>
      <c r="M435" s="186" t="n"/>
      <c r="N435" s="186" t="n"/>
      <c r="O435" s="186" t="n"/>
      <c r="P435" s="186" t="n"/>
      <c r="Q435" s="186" t="n"/>
    </row>
    <row r="436" ht="15.75" customHeight="1" s="127">
      <c r="A436" s="186" t="n"/>
      <c r="B436" s="186" t="n"/>
      <c r="C436" s="193" t="n"/>
      <c r="D436" s="193" t="n"/>
      <c r="E436" s="193" t="n"/>
      <c r="F436" s="186" t="n"/>
      <c r="G436" s="186" t="n"/>
      <c r="H436" s="186" t="n"/>
      <c r="I436" s="186" t="n"/>
      <c r="J436" s="186" t="n"/>
      <c r="K436" s="186" t="n"/>
      <c r="L436" s="186" t="n"/>
      <c r="M436" s="186" t="n"/>
      <c r="N436" s="186" t="n"/>
      <c r="O436" s="186" t="n"/>
      <c r="P436" s="186" t="n"/>
      <c r="Q436" s="186" t="n"/>
    </row>
    <row r="437" ht="15.75" customHeight="1" s="127">
      <c r="A437" s="186" t="n"/>
      <c r="B437" s="186" t="n"/>
      <c r="C437" s="193" t="n"/>
      <c r="D437" s="193" t="n"/>
      <c r="E437" s="193" t="n"/>
      <c r="F437" s="186" t="n"/>
      <c r="G437" s="186" t="n"/>
      <c r="H437" s="186" t="n"/>
      <c r="I437" s="186" t="n"/>
      <c r="J437" s="186" t="n"/>
      <c r="K437" s="186" t="n"/>
      <c r="L437" s="186" t="n"/>
      <c r="M437" s="186" t="n"/>
      <c r="N437" s="186" t="n"/>
      <c r="O437" s="186" t="n"/>
      <c r="P437" s="186" t="n"/>
      <c r="Q437" s="186" t="n"/>
    </row>
    <row r="438" ht="15.75" customHeight="1" s="127">
      <c r="A438" s="186" t="n"/>
      <c r="B438" s="186" t="n"/>
      <c r="C438" s="193" t="n"/>
      <c r="D438" s="193" t="n"/>
      <c r="E438" s="193" t="n"/>
      <c r="F438" s="186" t="n"/>
      <c r="G438" s="186" t="n"/>
      <c r="H438" s="186" t="n"/>
      <c r="I438" s="186" t="n"/>
      <c r="J438" s="186" t="n"/>
      <c r="K438" s="186" t="n"/>
      <c r="L438" s="186" t="n"/>
      <c r="M438" s="186" t="n"/>
      <c r="N438" s="186" t="n"/>
      <c r="O438" s="186" t="n"/>
      <c r="P438" s="186" t="n"/>
      <c r="Q438" s="186" t="n"/>
    </row>
    <row r="439" ht="15.75" customHeight="1" s="127">
      <c r="A439" s="186" t="n"/>
      <c r="B439" s="186" t="n"/>
      <c r="C439" s="193" t="n"/>
      <c r="D439" s="193" t="n"/>
      <c r="E439" s="193" t="n"/>
      <c r="F439" s="186" t="n"/>
      <c r="G439" s="186" t="n"/>
      <c r="H439" s="186" t="n"/>
      <c r="I439" s="186" t="n"/>
      <c r="J439" s="186" t="n"/>
      <c r="K439" s="186" t="n"/>
      <c r="L439" s="186" t="n"/>
      <c r="M439" s="186" t="n"/>
      <c r="N439" s="186" t="n"/>
      <c r="O439" s="186" t="n"/>
      <c r="P439" s="186" t="n"/>
      <c r="Q439" s="186" t="n"/>
    </row>
    <row r="440" ht="15.75" customHeight="1" s="127">
      <c r="A440" s="186" t="n"/>
      <c r="B440" s="186" t="n"/>
      <c r="C440" s="193" t="n"/>
      <c r="D440" s="193" t="n"/>
      <c r="E440" s="193" t="n"/>
      <c r="F440" s="186" t="n"/>
      <c r="G440" s="186" t="n"/>
      <c r="H440" s="186" t="n"/>
      <c r="I440" s="186" t="n"/>
      <c r="J440" s="186" t="n"/>
      <c r="K440" s="186" t="n"/>
      <c r="L440" s="186" t="n"/>
      <c r="M440" s="186" t="n"/>
      <c r="N440" s="186" t="n"/>
      <c r="O440" s="186" t="n"/>
      <c r="P440" s="186" t="n"/>
      <c r="Q440" s="186" t="n"/>
    </row>
    <row r="441" ht="15.75" customHeight="1" s="127">
      <c r="A441" s="186" t="n"/>
      <c r="B441" s="186" t="n"/>
      <c r="C441" s="193" t="n"/>
      <c r="D441" s="193" t="n"/>
      <c r="E441" s="193" t="n"/>
      <c r="F441" s="186" t="n"/>
      <c r="G441" s="186" t="n"/>
      <c r="H441" s="186" t="n"/>
      <c r="I441" s="186" t="n"/>
      <c r="J441" s="186" t="n"/>
      <c r="K441" s="186" t="n"/>
      <c r="L441" s="186" t="n"/>
      <c r="M441" s="186" t="n"/>
      <c r="N441" s="186" t="n"/>
      <c r="O441" s="186" t="n"/>
      <c r="P441" s="186" t="n"/>
      <c r="Q441" s="186" t="n"/>
    </row>
    <row r="442" ht="15.75" customHeight="1" s="127">
      <c r="A442" s="186" t="n"/>
      <c r="B442" s="186" t="n"/>
      <c r="C442" s="193" t="n"/>
      <c r="D442" s="193" t="n"/>
      <c r="E442" s="193" t="n"/>
      <c r="F442" s="186" t="n"/>
      <c r="G442" s="186" t="n"/>
      <c r="H442" s="186" t="n"/>
      <c r="I442" s="186" t="n"/>
      <c r="J442" s="186" t="n"/>
      <c r="K442" s="186" t="n"/>
      <c r="L442" s="186" t="n"/>
      <c r="M442" s="186" t="n"/>
      <c r="N442" s="186" t="n"/>
      <c r="O442" s="186" t="n"/>
      <c r="P442" s="186" t="n"/>
      <c r="Q442" s="186" t="n"/>
    </row>
    <row r="443" ht="15.75" customHeight="1" s="127">
      <c r="A443" s="186" t="n"/>
      <c r="B443" s="186" t="n"/>
      <c r="C443" s="193" t="n"/>
      <c r="D443" s="193" t="n"/>
      <c r="E443" s="193" t="n"/>
      <c r="F443" s="186" t="n"/>
      <c r="G443" s="186" t="n"/>
      <c r="H443" s="186" t="n"/>
      <c r="I443" s="186" t="n"/>
      <c r="J443" s="186" t="n"/>
      <c r="K443" s="186" t="n"/>
      <c r="L443" s="186" t="n"/>
      <c r="M443" s="186" t="n"/>
      <c r="N443" s="186" t="n"/>
      <c r="O443" s="186" t="n"/>
      <c r="P443" s="186" t="n"/>
      <c r="Q443" s="186" t="n"/>
    </row>
    <row r="444" ht="15.75" customHeight="1" s="127">
      <c r="A444" s="186" t="n"/>
      <c r="B444" s="186" t="n"/>
      <c r="C444" s="193" t="n"/>
      <c r="D444" s="193" t="n"/>
      <c r="E444" s="193" t="n"/>
      <c r="F444" s="186" t="n"/>
      <c r="G444" s="186" t="n"/>
      <c r="H444" s="186" t="n"/>
      <c r="I444" s="186" t="n"/>
      <c r="J444" s="186" t="n"/>
      <c r="K444" s="186" t="n"/>
      <c r="L444" s="186" t="n"/>
      <c r="M444" s="186" t="n"/>
      <c r="N444" s="186" t="n"/>
      <c r="O444" s="186" t="n"/>
      <c r="P444" s="186" t="n"/>
      <c r="Q444" s="186" t="n"/>
    </row>
    <row r="445" ht="15.75" customHeight="1" s="127">
      <c r="A445" s="186" t="n"/>
      <c r="B445" s="186" t="n"/>
      <c r="C445" s="193" t="n"/>
      <c r="D445" s="193" t="n"/>
      <c r="E445" s="193" t="n"/>
      <c r="F445" s="186" t="n"/>
      <c r="G445" s="186" t="n"/>
      <c r="H445" s="186" t="n"/>
      <c r="I445" s="186" t="n"/>
      <c r="J445" s="186" t="n"/>
      <c r="K445" s="186" t="n"/>
      <c r="L445" s="186" t="n"/>
      <c r="M445" s="186" t="n"/>
      <c r="N445" s="186" t="n"/>
      <c r="O445" s="186" t="n"/>
      <c r="P445" s="186" t="n"/>
      <c r="Q445" s="186" t="n"/>
    </row>
    <row r="446" ht="15.75" customHeight="1" s="127">
      <c r="A446" s="186" t="n"/>
      <c r="B446" s="186" t="n"/>
      <c r="C446" s="193" t="n"/>
      <c r="D446" s="193" t="n"/>
      <c r="E446" s="193" t="n"/>
      <c r="F446" s="186" t="n"/>
      <c r="G446" s="186" t="n"/>
      <c r="H446" s="186" t="n"/>
      <c r="I446" s="186" t="n"/>
      <c r="J446" s="186" t="n"/>
      <c r="K446" s="186" t="n"/>
      <c r="L446" s="186" t="n"/>
      <c r="M446" s="186" t="n"/>
      <c r="N446" s="186" t="n"/>
      <c r="O446" s="186" t="n"/>
      <c r="P446" s="186" t="n"/>
      <c r="Q446" s="186" t="n"/>
    </row>
    <row r="447" ht="15.75" customHeight="1" s="127">
      <c r="A447" s="186" t="n"/>
      <c r="B447" s="186" t="n"/>
      <c r="C447" s="193" t="n"/>
      <c r="D447" s="193" t="n"/>
      <c r="E447" s="193" t="n"/>
      <c r="F447" s="186" t="n"/>
      <c r="G447" s="186" t="n"/>
      <c r="H447" s="186" t="n"/>
      <c r="I447" s="186" t="n"/>
      <c r="J447" s="186" t="n"/>
      <c r="K447" s="186" t="n"/>
      <c r="L447" s="186" t="n"/>
      <c r="M447" s="186" t="n"/>
      <c r="N447" s="186" t="n"/>
      <c r="O447" s="186" t="n"/>
      <c r="P447" s="186" t="n"/>
      <c r="Q447" s="186" t="n"/>
    </row>
    <row r="448" ht="15.75" customHeight="1" s="127">
      <c r="A448" s="186" t="n"/>
      <c r="B448" s="186" t="n"/>
      <c r="C448" s="193" t="n"/>
      <c r="D448" s="193" t="n"/>
      <c r="E448" s="193" t="n"/>
      <c r="F448" s="186" t="n"/>
      <c r="G448" s="186" t="n"/>
      <c r="H448" s="186" t="n"/>
      <c r="I448" s="186" t="n"/>
      <c r="J448" s="186" t="n"/>
      <c r="K448" s="186" t="n"/>
      <c r="L448" s="186" t="n"/>
      <c r="M448" s="186" t="n"/>
      <c r="N448" s="186" t="n"/>
      <c r="O448" s="186" t="n"/>
      <c r="P448" s="186" t="n"/>
      <c r="Q448" s="186" t="n"/>
    </row>
    <row r="449" ht="15.75" customHeight="1" s="127">
      <c r="A449" s="186" t="n"/>
      <c r="B449" s="186" t="n"/>
      <c r="C449" s="193" t="n"/>
      <c r="D449" s="193" t="n"/>
      <c r="E449" s="193" t="n"/>
      <c r="F449" s="186" t="n"/>
      <c r="G449" s="186" t="n"/>
      <c r="H449" s="186" t="n"/>
      <c r="I449" s="186" t="n"/>
      <c r="J449" s="186" t="n"/>
      <c r="K449" s="186" t="n"/>
      <c r="L449" s="186" t="n"/>
      <c r="M449" s="186" t="n"/>
      <c r="N449" s="186" t="n"/>
      <c r="O449" s="186" t="n"/>
      <c r="P449" s="186" t="n"/>
      <c r="Q449" s="186" t="n"/>
    </row>
    <row r="450" ht="15.75" customHeight="1" s="127">
      <c r="A450" s="186" t="n"/>
      <c r="B450" s="186" t="n"/>
      <c r="C450" s="193" t="n"/>
      <c r="D450" s="193" t="n"/>
      <c r="E450" s="193" t="n"/>
      <c r="F450" s="186" t="n"/>
      <c r="G450" s="186" t="n"/>
      <c r="H450" s="186" t="n"/>
      <c r="I450" s="186" t="n"/>
      <c r="J450" s="186" t="n"/>
      <c r="K450" s="186" t="n"/>
      <c r="L450" s="186" t="n"/>
      <c r="M450" s="186" t="n"/>
      <c r="N450" s="186" t="n"/>
      <c r="O450" s="186" t="n"/>
      <c r="P450" s="186" t="n"/>
      <c r="Q450" s="186" t="n"/>
    </row>
    <row r="451" ht="15.75" customHeight="1" s="127">
      <c r="A451" s="186" t="n"/>
      <c r="B451" s="186" t="n"/>
      <c r="C451" s="193" t="n"/>
      <c r="D451" s="193" t="n"/>
      <c r="E451" s="193" t="n"/>
      <c r="F451" s="186" t="n"/>
      <c r="G451" s="186" t="n"/>
      <c r="H451" s="186" t="n"/>
      <c r="I451" s="186" t="n"/>
      <c r="J451" s="186" t="n"/>
      <c r="K451" s="186" t="n"/>
      <c r="L451" s="186" t="n"/>
      <c r="M451" s="186" t="n"/>
      <c r="N451" s="186" t="n"/>
      <c r="O451" s="186" t="n"/>
      <c r="P451" s="186" t="n"/>
      <c r="Q451" s="186" t="n"/>
    </row>
    <row r="452" ht="15.75" customHeight="1" s="127">
      <c r="A452" s="186" t="n"/>
      <c r="B452" s="186" t="n"/>
      <c r="C452" s="193" t="n"/>
      <c r="D452" s="193" t="n"/>
      <c r="E452" s="193" t="n"/>
      <c r="F452" s="186" t="n"/>
      <c r="G452" s="186" t="n"/>
      <c r="H452" s="186" t="n"/>
      <c r="I452" s="186" t="n"/>
      <c r="J452" s="186" t="n"/>
      <c r="K452" s="186" t="n"/>
      <c r="L452" s="186" t="n"/>
      <c r="M452" s="186" t="n"/>
      <c r="N452" s="186" t="n"/>
      <c r="O452" s="186" t="n"/>
      <c r="P452" s="186" t="n"/>
      <c r="Q452" s="186" t="n"/>
    </row>
    <row r="453" ht="15.75" customHeight="1" s="127">
      <c r="A453" s="186" t="n"/>
      <c r="B453" s="186" t="n"/>
      <c r="C453" s="193" t="n"/>
      <c r="D453" s="193" t="n"/>
      <c r="E453" s="193" t="n"/>
      <c r="F453" s="186" t="n"/>
      <c r="G453" s="186" t="n"/>
      <c r="H453" s="186" t="n"/>
      <c r="I453" s="186" t="n"/>
      <c r="J453" s="186" t="n"/>
      <c r="K453" s="186" t="n"/>
      <c r="L453" s="186" t="n"/>
      <c r="M453" s="186" t="n"/>
      <c r="N453" s="186" t="n"/>
      <c r="O453" s="186" t="n"/>
      <c r="P453" s="186" t="n"/>
      <c r="Q453" s="186" t="n"/>
    </row>
    <row r="454" ht="15.75" customHeight="1" s="127">
      <c r="A454" s="186" t="n"/>
      <c r="B454" s="186" t="n"/>
      <c r="C454" s="193" t="n"/>
      <c r="D454" s="193" t="n"/>
      <c r="E454" s="193" t="n"/>
      <c r="F454" s="186" t="n"/>
      <c r="G454" s="186" t="n"/>
      <c r="H454" s="186" t="n"/>
      <c r="I454" s="186" t="n"/>
      <c r="J454" s="186" t="n"/>
      <c r="K454" s="186" t="n"/>
      <c r="L454" s="186" t="n"/>
      <c r="M454" s="186" t="n"/>
      <c r="N454" s="186" t="n"/>
      <c r="O454" s="186" t="n"/>
      <c r="P454" s="186" t="n"/>
      <c r="Q454" s="186" t="n"/>
    </row>
    <row r="455" ht="15.75" customHeight="1" s="127">
      <c r="A455" s="186" t="n"/>
      <c r="B455" s="186" t="n"/>
      <c r="C455" s="193" t="n"/>
      <c r="D455" s="193" t="n"/>
      <c r="E455" s="193" t="n"/>
      <c r="F455" s="186" t="n"/>
      <c r="G455" s="186" t="n"/>
      <c r="H455" s="186" t="n"/>
      <c r="I455" s="186" t="n"/>
      <c r="J455" s="186" t="n"/>
      <c r="K455" s="186" t="n"/>
      <c r="L455" s="186" t="n"/>
      <c r="M455" s="186" t="n"/>
      <c r="N455" s="186" t="n"/>
      <c r="O455" s="186" t="n"/>
      <c r="P455" s="186" t="n"/>
      <c r="Q455" s="186" t="n"/>
    </row>
    <row r="456" ht="15.75" customHeight="1" s="127">
      <c r="A456" s="186" t="n"/>
      <c r="B456" s="186" t="n"/>
      <c r="C456" s="193" t="n"/>
      <c r="D456" s="193" t="n"/>
      <c r="E456" s="193" t="n"/>
      <c r="F456" s="186" t="n"/>
      <c r="G456" s="186" t="n"/>
      <c r="H456" s="186" t="n"/>
      <c r="I456" s="186" t="n"/>
      <c r="J456" s="186" t="n"/>
      <c r="K456" s="186" t="n"/>
      <c r="L456" s="186" t="n"/>
      <c r="M456" s="186" t="n"/>
      <c r="N456" s="186" t="n"/>
      <c r="O456" s="186" t="n"/>
      <c r="P456" s="186" t="n"/>
      <c r="Q456" s="186" t="n"/>
    </row>
    <row r="457" ht="15.75" customHeight="1" s="127">
      <c r="A457" s="186" t="n"/>
      <c r="B457" s="186" t="n"/>
      <c r="C457" s="193" t="n"/>
      <c r="D457" s="193" t="n"/>
      <c r="E457" s="193" t="n"/>
      <c r="F457" s="186" t="n"/>
      <c r="G457" s="186" t="n"/>
      <c r="H457" s="186" t="n"/>
      <c r="I457" s="186" t="n"/>
      <c r="J457" s="186" t="n"/>
      <c r="K457" s="186" t="n"/>
      <c r="L457" s="186" t="n"/>
      <c r="M457" s="186" t="n"/>
      <c r="N457" s="186" t="n"/>
      <c r="O457" s="186" t="n"/>
      <c r="P457" s="186" t="n"/>
      <c r="Q457" s="186" t="n"/>
    </row>
    <row r="458" ht="15.75" customHeight="1" s="127">
      <c r="A458" s="186" t="n"/>
      <c r="B458" s="186" t="n"/>
      <c r="C458" s="193" t="n"/>
      <c r="D458" s="193" t="n"/>
      <c r="E458" s="193" t="n"/>
      <c r="F458" s="186" t="n"/>
      <c r="G458" s="186" t="n"/>
      <c r="H458" s="186" t="n"/>
      <c r="I458" s="186" t="n"/>
      <c r="J458" s="186" t="n"/>
      <c r="K458" s="186" t="n"/>
      <c r="L458" s="186" t="n"/>
      <c r="M458" s="186" t="n"/>
      <c r="N458" s="186" t="n"/>
      <c r="O458" s="186" t="n"/>
      <c r="P458" s="186" t="n"/>
      <c r="Q458" s="186" t="n"/>
    </row>
    <row r="459" ht="15.75" customHeight="1" s="127">
      <c r="A459" s="186" t="n"/>
      <c r="B459" s="186" t="n"/>
      <c r="C459" s="193" t="n"/>
      <c r="D459" s="193" t="n"/>
      <c r="E459" s="193" t="n"/>
      <c r="F459" s="186" t="n"/>
      <c r="G459" s="186" t="n"/>
      <c r="H459" s="186" t="n"/>
      <c r="I459" s="186" t="n"/>
      <c r="J459" s="186" t="n"/>
      <c r="K459" s="186" t="n"/>
      <c r="L459" s="186" t="n"/>
      <c r="M459" s="186" t="n"/>
      <c r="N459" s="186" t="n"/>
      <c r="O459" s="186" t="n"/>
      <c r="P459" s="186" t="n"/>
      <c r="Q459" s="186" t="n"/>
    </row>
    <row r="460" ht="15.75" customHeight="1" s="127">
      <c r="A460" s="186" t="n"/>
      <c r="B460" s="186" t="n"/>
      <c r="C460" s="193" t="n"/>
      <c r="D460" s="193" t="n"/>
      <c r="E460" s="193" t="n"/>
      <c r="F460" s="186" t="n"/>
      <c r="G460" s="186" t="n"/>
      <c r="H460" s="186" t="n"/>
      <c r="I460" s="186" t="n"/>
      <c r="J460" s="186" t="n"/>
      <c r="K460" s="186" t="n"/>
      <c r="L460" s="186" t="n"/>
      <c r="M460" s="186" t="n"/>
      <c r="N460" s="186" t="n"/>
      <c r="O460" s="186" t="n"/>
      <c r="P460" s="186" t="n"/>
      <c r="Q460" s="186" t="n"/>
    </row>
    <row r="461" ht="15.75" customHeight="1" s="127">
      <c r="A461" s="186" t="n"/>
      <c r="B461" s="186" t="n"/>
      <c r="C461" s="193" t="n"/>
      <c r="D461" s="193" t="n"/>
      <c r="E461" s="193" t="n"/>
      <c r="F461" s="186" t="n"/>
      <c r="G461" s="186" t="n"/>
      <c r="H461" s="186" t="n"/>
      <c r="I461" s="186" t="n"/>
      <c r="J461" s="186" t="n"/>
      <c r="K461" s="186" t="n"/>
      <c r="L461" s="186" t="n"/>
      <c r="M461" s="186" t="n"/>
      <c r="N461" s="186" t="n"/>
      <c r="O461" s="186" t="n"/>
      <c r="P461" s="186" t="n"/>
      <c r="Q461" s="186" t="n"/>
    </row>
    <row r="462" ht="15.75" customHeight="1" s="127">
      <c r="A462" s="186" t="n"/>
      <c r="B462" s="186" t="n"/>
      <c r="C462" s="193" t="n"/>
      <c r="D462" s="193" t="n"/>
      <c r="E462" s="193" t="n"/>
      <c r="F462" s="186" t="n"/>
      <c r="G462" s="186" t="n"/>
      <c r="H462" s="186" t="n"/>
      <c r="I462" s="186" t="n"/>
      <c r="J462" s="186" t="n"/>
      <c r="K462" s="186" t="n"/>
      <c r="L462" s="186" t="n"/>
      <c r="M462" s="186" t="n"/>
      <c r="N462" s="186" t="n"/>
      <c r="O462" s="186" t="n"/>
      <c r="P462" s="186" t="n"/>
      <c r="Q462" s="186" t="n"/>
    </row>
    <row r="463" ht="15.75" customHeight="1" s="127">
      <c r="A463" s="186" t="n"/>
      <c r="B463" s="186" t="n"/>
      <c r="C463" s="193" t="n"/>
      <c r="D463" s="193" t="n"/>
      <c r="E463" s="193" t="n"/>
      <c r="F463" s="186" t="n"/>
      <c r="G463" s="186" t="n"/>
      <c r="H463" s="186" t="n"/>
      <c r="I463" s="186" t="n"/>
      <c r="J463" s="186" t="n"/>
      <c r="K463" s="186" t="n"/>
      <c r="L463" s="186" t="n"/>
      <c r="M463" s="186" t="n"/>
      <c r="N463" s="186" t="n"/>
      <c r="O463" s="186" t="n"/>
      <c r="P463" s="186" t="n"/>
      <c r="Q463" s="186" t="n"/>
    </row>
    <row r="464" ht="15.75" customHeight="1" s="127">
      <c r="A464" s="186" t="n"/>
      <c r="B464" s="186" t="n"/>
      <c r="C464" s="193" t="n"/>
      <c r="D464" s="193" t="n"/>
      <c r="E464" s="193" t="n"/>
      <c r="F464" s="186" t="n"/>
      <c r="G464" s="186" t="n"/>
      <c r="H464" s="186" t="n"/>
      <c r="I464" s="186" t="n"/>
      <c r="J464" s="186" t="n"/>
      <c r="K464" s="186" t="n"/>
      <c r="L464" s="186" t="n"/>
      <c r="M464" s="186" t="n"/>
      <c r="N464" s="186" t="n"/>
      <c r="O464" s="186" t="n"/>
      <c r="P464" s="186" t="n"/>
      <c r="Q464" s="186" t="n"/>
    </row>
    <row r="465" ht="15.75" customHeight="1" s="127">
      <c r="A465" s="186" t="n"/>
      <c r="B465" s="186" t="n"/>
      <c r="C465" s="193" t="n"/>
      <c r="D465" s="193" t="n"/>
      <c r="E465" s="193" t="n"/>
      <c r="F465" s="186" t="n"/>
      <c r="G465" s="186" t="n"/>
      <c r="H465" s="186" t="n"/>
      <c r="I465" s="186" t="n"/>
      <c r="J465" s="186" t="n"/>
      <c r="K465" s="186" t="n"/>
      <c r="L465" s="186" t="n"/>
      <c r="M465" s="186" t="n"/>
      <c r="N465" s="186" t="n"/>
      <c r="O465" s="186" t="n"/>
      <c r="P465" s="186" t="n"/>
      <c r="Q465" s="186" t="n"/>
    </row>
    <row r="466" ht="15.75" customHeight="1" s="127">
      <c r="A466" s="186" t="n"/>
      <c r="B466" s="186" t="n"/>
      <c r="C466" s="193" t="n"/>
      <c r="D466" s="193" t="n"/>
      <c r="E466" s="193" t="n"/>
      <c r="F466" s="186" t="n"/>
      <c r="G466" s="186" t="n"/>
      <c r="H466" s="186" t="n"/>
      <c r="I466" s="186" t="n"/>
      <c r="J466" s="186" t="n"/>
      <c r="K466" s="186" t="n"/>
      <c r="L466" s="186" t="n"/>
      <c r="M466" s="186" t="n"/>
      <c r="N466" s="186" t="n"/>
      <c r="O466" s="186" t="n"/>
      <c r="P466" s="186" t="n"/>
      <c r="Q466" s="186" t="n"/>
    </row>
    <row r="467" ht="15.75" customHeight="1" s="127">
      <c r="A467" s="186" t="n"/>
      <c r="B467" s="186" t="n"/>
      <c r="C467" s="193" t="n"/>
      <c r="D467" s="193" t="n"/>
      <c r="E467" s="193" t="n"/>
      <c r="F467" s="186" t="n"/>
      <c r="G467" s="186" t="n"/>
      <c r="H467" s="186" t="n"/>
      <c r="I467" s="186" t="n"/>
      <c r="J467" s="186" t="n"/>
      <c r="K467" s="186" t="n"/>
      <c r="L467" s="186" t="n"/>
      <c r="M467" s="186" t="n"/>
      <c r="N467" s="186" t="n"/>
      <c r="O467" s="186" t="n"/>
      <c r="P467" s="186" t="n"/>
      <c r="Q467" s="186" t="n"/>
    </row>
    <row r="468" ht="15.75" customHeight="1" s="127">
      <c r="A468" s="186" t="n"/>
      <c r="B468" s="186" t="n"/>
      <c r="C468" s="193" t="n"/>
      <c r="D468" s="193" t="n"/>
      <c r="E468" s="193" t="n"/>
      <c r="F468" s="186" t="n"/>
      <c r="G468" s="186" t="n"/>
      <c r="H468" s="186" t="n"/>
      <c r="I468" s="186" t="n"/>
      <c r="J468" s="186" t="n"/>
      <c r="K468" s="186" t="n"/>
      <c r="L468" s="186" t="n"/>
      <c r="M468" s="186" t="n"/>
      <c r="N468" s="186" t="n"/>
      <c r="O468" s="186" t="n"/>
      <c r="P468" s="186" t="n"/>
      <c r="Q468" s="186" t="n"/>
    </row>
    <row r="469" ht="15.75" customHeight="1" s="127">
      <c r="A469" s="186" t="n"/>
      <c r="B469" s="186" t="n"/>
      <c r="C469" s="193" t="n"/>
      <c r="D469" s="193" t="n"/>
      <c r="E469" s="193" t="n"/>
      <c r="F469" s="186" t="n"/>
      <c r="G469" s="186" t="n"/>
      <c r="H469" s="186" t="n"/>
      <c r="I469" s="186" t="n"/>
      <c r="J469" s="186" t="n"/>
      <c r="K469" s="186" t="n"/>
      <c r="L469" s="186" t="n"/>
      <c r="M469" s="186" t="n"/>
      <c r="N469" s="186" t="n"/>
      <c r="O469" s="186" t="n"/>
      <c r="P469" s="186" t="n"/>
      <c r="Q469" s="186" t="n"/>
    </row>
    <row r="470" ht="15.75" customHeight="1" s="127">
      <c r="A470" s="186" t="n"/>
      <c r="B470" s="186" t="n"/>
      <c r="C470" s="193" t="n"/>
      <c r="D470" s="193" t="n"/>
      <c r="E470" s="193" t="n"/>
      <c r="F470" s="186" t="n"/>
      <c r="G470" s="186" t="n"/>
      <c r="H470" s="186" t="n"/>
      <c r="I470" s="186" t="n"/>
      <c r="J470" s="186" t="n"/>
      <c r="K470" s="186" t="n"/>
      <c r="L470" s="186" t="n"/>
      <c r="M470" s="186" t="n"/>
      <c r="N470" s="186" t="n"/>
      <c r="O470" s="186" t="n"/>
      <c r="P470" s="186" t="n"/>
      <c r="Q470" s="186" t="n"/>
    </row>
    <row r="471" ht="15.75" customHeight="1" s="127">
      <c r="A471" s="186" t="n"/>
      <c r="B471" s="186" t="n"/>
      <c r="C471" s="193" t="n"/>
      <c r="D471" s="193" t="n"/>
      <c r="E471" s="193" t="n"/>
      <c r="F471" s="186" t="n"/>
      <c r="G471" s="186" t="n"/>
      <c r="H471" s="186" t="n"/>
      <c r="I471" s="186" t="n"/>
      <c r="J471" s="186" t="n"/>
      <c r="K471" s="186" t="n"/>
      <c r="L471" s="186" t="n"/>
      <c r="M471" s="186" t="n"/>
      <c r="N471" s="186" t="n"/>
      <c r="O471" s="186" t="n"/>
      <c r="P471" s="186" t="n"/>
      <c r="Q471" s="186" t="n"/>
    </row>
    <row r="472" ht="15.75" customHeight="1" s="127">
      <c r="A472" s="186" t="n"/>
      <c r="B472" s="186" t="n"/>
      <c r="C472" s="193" t="n"/>
      <c r="D472" s="193" t="n"/>
      <c r="E472" s="193" t="n"/>
      <c r="F472" s="186" t="n"/>
      <c r="G472" s="186" t="n"/>
      <c r="H472" s="186" t="n"/>
      <c r="I472" s="186" t="n"/>
      <c r="J472" s="186" t="n"/>
      <c r="K472" s="186" t="n"/>
      <c r="L472" s="186" t="n"/>
      <c r="M472" s="186" t="n"/>
      <c r="N472" s="186" t="n"/>
      <c r="O472" s="186" t="n"/>
      <c r="P472" s="186" t="n"/>
      <c r="Q472" s="186" t="n"/>
    </row>
    <row r="473" ht="15.75" customHeight="1" s="127">
      <c r="A473" s="186" t="n"/>
      <c r="B473" s="186" t="n"/>
      <c r="C473" s="193" t="n"/>
      <c r="D473" s="193" t="n"/>
      <c r="E473" s="193" t="n"/>
      <c r="F473" s="186" t="n"/>
      <c r="G473" s="186" t="n"/>
      <c r="H473" s="186" t="n"/>
      <c r="I473" s="186" t="n"/>
      <c r="J473" s="186" t="n"/>
      <c r="K473" s="186" t="n"/>
      <c r="L473" s="186" t="n"/>
      <c r="M473" s="186" t="n"/>
      <c r="N473" s="186" t="n"/>
      <c r="O473" s="186" t="n"/>
      <c r="P473" s="186" t="n"/>
      <c r="Q473" s="186" t="n"/>
    </row>
    <row r="474" ht="15.75" customHeight="1" s="127">
      <c r="A474" s="186" t="n"/>
      <c r="B474" s="186" t="n"/>
      <c r="C474" s="193" t="n"/>
      <c r="D474" s="193" t="n"/>
      <c r="E474" s="193" t="n"/>
      <c r="F474" s="186" t="n"/>
      <c r="G474" s="186" t="n"/>
      <c r="H474" s="186" t="n"/>
      <c r="I474" s="186" t="n"/>
      <c r="J474" s="186" t="n"/>
      <c r="K474" s="186" t="n"/>
      <c r="L474" s="186" t="n"/>
      <c r="M474" s="186" t="n"/>
      <c r="N474" s="186" t="n"/>
      <c r="O474" s="186" t="n"/>
      <c r="P474" s="186" t="n"/>
      <c r="Q474" s="186" t="n"/>
    </row>
    <row r="475" ht="15.75" customHeight="1" s="127">
      <c r="A475" s="186" t="n"/>
      <c r="B475" s="186" t="n"/>
      <c r="C475" s="193" t="n"/>
      <c r="D475" s="193" t="n"/>
      <c r="E475" s="193" t="n"/>
      <c r="F475" s="186" t="n"/>
      <c r="G475" s="186" t="n"/>
      <c r="H475" s="186" t="n"/>
      <c r="I475" s="186" t="n"/>
      <c r="J475" s="186" t="n"/>
      <c r="K475" s="186" t="n"/>
      <c r="L475" s="186" t="n"/>
      <c r="M475" s="186" t="n"/>
      <c r="N475" s="186" t="n"/>
      <c r="O475" s="186" t="n"/>
      <c r="P475" s="186" t="n"/>
      <c r="Q475" s="186" t="n"/>
    </row>
    <row r="476" ht="15.75" customHeight="1" s="127">
      <c r="A476" s="186" t="n"/>
      <c r="B476" s="186" t="n"/>
      <c r="C476" s="193" t="n"/>
      <c r="D476" s="193" t="n"/>
      <c r="E476" s="193" t="n"/>
      <c r="F476" s="186" t="n"/>
      <c r="G476" s="186" t="n"/>
      <c r="H476" s="186" t="n"/>
      <c r="I476" s="186" t="n"/>
      <c r="J476" s="186" t="n"/>
      <c r="K476" s="186" t="n"/>
      <c r="L476" s="186" t="n"/>
      <c r="M476" s="186" t="n"/>
      <c r="N476" s="186" t="n"/>
      <c r="O476" s="186" t="n"/>
      <c r="P476" s="186" t="n"/>
      <c r="Q476" s="186" t="n"/>
    </row>
    <row r="477" ht="15.75" customHeight="1" s="127">
      <c r="A477" s="186" t="n"/>
      <c r="B477" s="186" t="n"/>
      <c r="C477" s="193" t="n"/>
      <c r="D477" s="193" t="n"/>
      <c r="E477" s="193" t="n"/>
      <c r="F477" s="186" t="n"/>
      <c r="G477" s="186" t="n"/>
      <c r="H477" s="186" t="n"/>
      <c r="I477" s="186" t="n"/>
      <c r="J477" s="186" t="n"/>
      <c r="K477" s="186" t="n"/>
      <c r="L477" s="186" t="n"/>
      <c r="M477" s="186" t="n"/>
      <c r="N477" s="186" t="n"/>
      <c r="O477" s="186" t="n"/>
      <c r="P477" s="186" t="n"/>
      <c r="Q477" s="186" t="n"/>
    </row>
    <row r="478" ht="15.75" customHeight="1" s="127">
      <c r="A478" s="186" t="n"/>
      <c r="B478" s="186" t="n"/>
      <c r="C478" s="193" t="n"/>
      <c r="D478" s="193" t="n"/>
      <c r="E478" s="193" t="n"/>
      <c r="F478" s="186" t="n"/>
      <c r="G478" s="186" t="n"/>
      <c r="H478" s="186" t="n"/>
      <c r="I478" s="186" t="n"/>
      <c r="J478" s="186" t="n"/>
      <c r="K478" s="186" t="n"/>
      <c r="L478" s="186" t="n"/>
      <c r="M478" s="186" t="n"/>
      <c r="N478" s="186" t="n"/>
      <c r="O478" s="186" t="n"/>
      <c r="P478" s="186" t="n"/>
      <c r="Q478" s="186" t="n"/>
    </row>
    <row r="479" ht="15.75" customHeight="1" s="127">
      <c r="A479" s="186" t="n"/>
      <c r="B479" s="186" t="n"/>
      <c r="C479" s="193" t="n"/>
      <c r="D479" s="193" t="n"/>
      <c r="E479" s="193" t="n"/>
      <c r="F479" s="186" t="n"/>
      <c r="G479" s="186" t="n"/>
      <c r="H479" s="186" t="n"/>
      <c r="I479" s="186" t="n"/>
      <c r="J479" s="186" t="n"/>
      <c r="K479" s="186" t="n"/>
      <c r="L479" s="186" t="n"/>
      <c r="M479" s="186" t="n"/>
      <c r="N479" s="186" t="n"/>
      <c r="O479" s="186" t="n"/>
      <c r="P479" s="186" t="n"/>
      <c r="Q479" s="186" t="n"/>
    </row>
    <row r="480" ht="15.75" customHeight="1" s="127">
      <c r="A480" s="186" t="n"/>
      <c r="B480" s="186" t="n"/>
      <c r="C480" s="193" t="n"/>
      <c r="D480" s="193" t="n"/>
      <c r="E480" s="193" t="n"/>
      <c r="F480" s="186" t="n"/>
      <c r="G480" s="186" t="n"/>
      <c r="H480" s="186" t="n"/>
      <c r="I480" s="186" t="n"/>
      <c r="J480" s="186" t="n"/>
      <c r="K480" s="186" t="n"/>
      <c r="L480" s="186" t="n"/>
      <c r="M480" s="186" t="n"/>
      <c r="N480" s="186" t="n"/>
      <c r="O480" s="186" t="n"/>
      <c r="P480" s="186" t="n"/>
      <c r="Q480" s="186" t="n"/>
    </row>
    <row r="481" ht="15.75" customHeight="1" s="127">
      <c r="A481" s="186" t="n"/>
      <c r="B481" s="186" t="n"/>
      <c r="C481" s="193" t="n"/>
      <c r="D481" s="193" t="n"/>
      <c r="E481" s="193" t="n"/>
      <c r="F481" s="186" t="n"/>
      <c r="G481" s="186" t="n"/>
      <c r="H481" s="186" t="n"/>
      <c r="I481" s="186" t="n"/>
      <c r="J481" s="186" t="n"/>
      <c r="K481" s="186" t="n"/>
      <c r="L481" s="186" t="n"/>
      <c r="M481" s="186" t="n"/>
      <c r="N481" s="186" t="n"/>
      <c r="O481" s="186" t="n"/>
      <c r="P481" s="186" t="n"/>
      <c r="Q481" s="186" t="n"/>
    </row>
    <row r="482" ht="15.75" customHeight="1" s="127">
      <c r="A482" s="186" t="n"/>
      <c r="B482" s="186" t="n"/>
      <c r="C482" s="193" t="n"/>
      <c r="D482" s="193" t="n"/>
      <c r="E482" s="193" t="n"/>
      <c r="F482" s="186" t="n"/>
      <c r="G482" s="186" t="n"/>
      <c r="H482" s="186" t="n"/>
      <c r="I482" s="186" t="n"/>
      <c r="J482" s="186" t="n"/>
      <c r="K482" s="186" t="n"/>
      <c r="L482" s="186" t="n"/>
      <c r="M482" s="186" t="n"/>
      <c r="N482" s="186" t="n"/>
      <c r="O482" s="186" t="n"/>
      <c r="P482" s="186" t="n"/>
      <c r="Q482" s="186" t="n"/>
    </row>
    <row r="483" ht="15.75" customHeight="1" s="127">
      <c r="A483" s="186" t="n"/>
      <c r="B483" s="186" t="n"/>
      <c r="C483" s="193" t="n"/>
      <c r="D483" s="193" t="n"/>
      <c r="E483" s="193" t="n"/>
      <c r="F483" s="186" t="n"/>
      <c r="G483" s="186" t="n"/>
      <c r="H483" s="186" t="n"/>
      <c r="I483" s="186" t="n"/>
      <c r="J483" s="186" t="n"/>
      <c r="K483" s="186" t="n"/>
      <c r="L483" s="186" t="n"/>
      <c r="M483" s="186" t="n"/>
      <c r="N483" s="186" t="n"/>
      <c r="O483" s="186" t="n"/>
      <c r="P483" s="186" t="n"/>
      <c r="Q483" s="186" t="n"/>
    </row>
    <row r="484" ht="15.75" customHeight="1" s="127">
      <c r="A484" s="186" t="n"/>
      <c r="B484" s="186" t="n"/>
      <c r="C484" s="193" t="n"/>
      <c r="D484" s="193" t="n"/>
      <c r="E484" s="193" t="n"/>
      <c r="F484" s="186" t="n"/>
      <c r="G484" s="186" t="n"/>
      <c r="H484" s="186" t="n"/>
      <c r="I484" s="186" t="n"/>
      <c r="J484" s="186" t="n"/>
      <c r="K484" s="186" t="n"/>
      <c r="L484" s="186" t="n"/>
      <c r="M484" s="186" t="n"/>
      <c r="N484" s="186" t="n"/>
      <c r="O484" s="186" t="n"/>
      <c r="P484" s="186" t="n"/>
      <c r="Q484" s="186" t="n"/>
    </row>
    <row r="485" ht="15.75" customHeight="1" s="127">
      <c r="A485" s="186" t="n"/>
      <c r="B485" s="186" t="n"/>
      <c r="C485" s="193" t="n"/>
      <c r="D485" s="193" t="n"/>
      <c r="E485" s="193" t="n"/>
      <c r="F485" s="186" t="n"/>
      <c r="G485" s="186" t="n"/>
      <c r="H485" s="186" t="n"/>
      <c r="I485" s="186" t="n"/>
      <c r="J485" s="186" t="n"/>
      <c r="K485" s="186" t="n"/>
      <c r="L485" s="186" t="n"/>
      <c r="M485" s="186" t="n"/>
      <c r="N485" s="186" t="n"/>
      <c r="O485" s="186" t="n"/>
      <c r="P485" s="186" t="n"/>
      <c r="Q485" s="186" t="n"/>
    </row>
    <row r="486" ht="15.75" customHeight="1" s="127">
      <c r="A486" s="186" t="n"/>
      <c r="B486" s="186" t="n"/>
      <c r="C486" s="193" t="n"/>
      <c r="D486" s="193" t="n"/>
      <c r="E486" s="193" t="n"/>
      <c r="F486" s="186" t="n"/>
      <c r="G486" s="186" t="n"/>
      <c r="H486" s="186" t="n"/>
      <c r="I486" s="186" t="n"/>
      <c r="J486" s="186" t="n"/>
      <c r="K486" s="186" t="n"/>
      <c r="L486" s="186" t="n"/>
      <c r="M486" s="186" t="n"/>
      <c r="N486" s="186" t="n"/>
      <c r="O486" s="186" t="n"/>
      <c r="P486" s="186" t="n"/>
      <c r="Q486" s="186" t="n"/>
    </row>
    <row r="487" ht="15.75" customHeight="1" s="127">
      <c r="A487" s="186" t="n"/>
      <c r="B487" s="186" t="n"/>
      <c r="C487" s="193" t="n"/>
      <c r="D487" s="193" t="n"/>
      <c r="E487" s="193" t="n"/>
      <c r="F487" s="186" t="n"/>
      <c r="G487" s="186" t="n"/>
      <c r="H487" s="186" t="n"/>
      <c r="I487" s="186" t="n"/>
      <c r="J487" s="186" t="n"/>
      <c r="K487" s="186" t="n"/>
      <c r="L487" s="186" t="n"/>
      <c r="M487" s="186" t="n"/>
      <c r="N487" s="186" t="n"/>
      <c r="O487" s="186" t="n"/>
      <c r="P487" s="186" t="n"/>
      <c r="Q487" s="186" t="n"/>
    </row>
    <row r="488" ht="15.75" customHeight="1" s="127">
      <c r="A488" s="186" t="n"/>
      <c r="B488" s="186" t="n"/>
      <c r="C488" s="193" t="n"/>
      <c r="D488" s="193" t="n"/>
      <c r="E488" s="193" t="n"/>
      <c r="F488" s="186" t="n"/>
      <c r="G488" s="186" t="n"/>
      <c r="H488" s="186" t="n"/>
      <c r="I488" s="186" t="n"/>
      <c r="J488" s="186" t="n"/>
      <c r="K488" s="186" t="n"/>
      <c r="L488" s="186" t="n"/>
      <c r="M488" s="186" t="n"/>
      <c r="N488" s="186" t="n"/>
      <c r="O488" s="186" t="n"/>
      <c r="P488" s="186" t="n"/>
      <c r="Q488" s="186" t="n"/>
    </row>
    <row r="489" ht="15.75" customHeight="1" s="127">
      <c r="A489" s="186" t="n"/>
      <c r="B489" s="186" t="n"/>
      <c r="C489" s="193" t="n"/>
      <c r="D489" s="193" t="n"/>
      <c r="E489" s="193" t="n"/>
      <c r="F489" s="186" t="n"/>
      <c r="G489" s="186" t="n"/>
      <c r="H489" s="186" t="n"/>
      <c r="I489" s="186" t="n"/>
      <c r="J489" s="186" t="n"/>
      <c r="K489" s="186" t="n"/>
      <c r="L489" s="186" t="n"/>
      <c r="M489" s="186" t="n"/>
      <c r="N489" s="186" t="n"/>
      <c r="O489" s="186" t="n"/>
      <c r="P489" s="186" t="n"/>
      <c r="Q489" s="186" t="n"/>
    </row>
    <row r="490" ht="15.75" customHeight="1" s="127">
      <c r="A490" s="186" t="n"/>
      <c r="B490" s="186" t="n"/>
      <c r="C490" s="193" t="n"/>
      <c r="D490" s="193" t="n"/>
      <c r="E490" s="193" t="n"/>
      <c r="F490" s="186" t="n"/>
      <c r="G490" s="186" t="n"/>
      <c r="H490" s="186" t="n"/>
      <c r="I490" s="186" t="n"/>
      <c r="J490" s="186" t="n"/>
      <c r="K490" s="186" t="n"/>
      <c r="L490" s="186" t="n"/>
      <c r="M490" s="186" t="n"/>
      <c r="N490" s="186" t="n"/>
      <c r="O490" s="186" t="n"/>
      <c r="P490" s="186" t="n"/>
      <c r="Q490" s="186" t="n"/>
    </row>
    <row r="491" ht="15.75" customHeight="1" s="127">
      <c r="A491" s="186" t="n"/>
      <c r="B491" s="186" t="n"/>
      <c r="C491" s="193" t="n"/>
      <c r="D491" s="193" t="n"/>
      <c r="E491" s="193" t="n"/>
      <c r="F491" s="186" t="n"/>
      <c r="G491" s="186" t="n"/>
      <c r="H491" s="186" t="n"/>
      <c r="I491" s="186" t="n"/>
      <c r="J491" s="186" t="n"/>
      <c r="K491" s="186" t="n"/>
      <c r="L491" s="186" t="n"/>
      <c r="M491" s="186" t="n"/>
      <c r="N491" s="186" t="n"/>
      <c r="O491" s="186" t="n"/>
      <c r="P491" s="186" t="n"/>
      <c r="Q491" s="186" t="n"/>
    </row>
    <row r="492" ht="15.75" customHeight="1" s="127">
      <c r="A492" s="186" t="n"/>
      <c r="B492" s="186" t="n"/>
      <c r="C492" s="193" t="n"/>
      <c r="D492" s="193" t="n"/>
      <c r="E492" s="193" t="n"/>
      <c r="F492" s="186" t="n"/>
      <c r="G492" s="186" t="n"/>
      <c r="H492" s="186" t="n"/>
      <c r="I492" s="186" t="n"/>
      <c r="J492" s="186" t="n"/>
      <c r="K492" s="186" t="n"/>
      <c r="L492" s="186" t="n"/>
      <c r="M492" s="186" t="n"/>
      <c r="N492" s="186" t="n"/>
      <c r="O492" s="186" t="n"/>
      <c r="P492" s="186" t="n"/>
      <c r="Q492" s="186" t="n"/>
    </row>
    <row r="493" ht="15.75" customHeight="1" s="127">
      <c r="A493" s="186" t="n"/>
      <c r="B493" s="186" t="n"/>
      <c r="C493" s="193" t="n"/>
      <c r="D493" s="193" t="n"/>
      <c r="E493" s="193" t="n"/>
      <c r="F493" s="186" t="n"/>
      <c r="G493" s="186" t="n"/>
      <c r="H493" s="186" t="n"/>
      <c r="I493" s="186" t="n"/>
      <c r="J493" s="186" t="n"/>
      <c r="K493" s="186" t="n"/>
      <c r="L493" s="186" t="n"/>
      <c r="M493" s="186" t="n"/>
      <c r="N493" s="186" t="n"/>
      <c r="O493" s="186" t="n"/>
      <c r="P493" s="186" t="n"/>
      <c r="Q493" s="186" t="n"/>
    </row>
    <row r="494" ht="15.75" customHeight="1" s="127">
      <c r="A494" s="186" t="n"/>
      <c r="B494" s="186" t="n"/>
      <c r="C494" s="193" t="n"/>
      <c r="D494" s="193" t="n"/>
      <c r="E494" s="193" t="n"/>
      <c r="F494" s="186" t="n"/>
      <c r="G494" s="186" t="n"/>
      <c r="H494" s="186" t="n"/>
      <c r="I494" s="186" t="n"/>
      <c r="J494" s="186" t="n"/>
      <c r="K494" s="186" t="n"/>
      <c r="L494" s="186" t="n"/>
      <c r="M494" s="186" t="n"/>
      <c r="N494" s="186" t="n"/>
      <c r="O494" s="186" t="n"/>
      <c r="P494" s="186" t="n"/>
      <c r="Q494" s="186" t="n"/>
    </row>
    <row r="495" ht="15.75" customHeight="1" s="127">
      <c r="A495" s="186" t="n"/>
      <c r="B495" s="186" t="n"/>
      <c r="C495" s="193" t="n"/>
      <c r="D495" s="193" t="n"/>
      <c r="E495" s="193" t="n"/>
      <c r="F495" s="186" t="n"/>
      <c r="G495" s="186" t="n"/>
      <c r="H495" s="186" t="n"/>
      <c r="I495" s="186" t="n"/>
      <c r="J495" s="186" t="n"/>
      <c r="K495" s="186" t="n"/>
      <c r="L495" s="186" t="n"/>
      <c r="M495" s="186" t="n"/>
      <c r="N495" s="186" t="n"/>
      <c r="O495" s="186" t="n"/>
      <c r="P495" s="186" t="n"/>
      <c r="Q495" s="186" t="n"/>
    </row>
    <row r="496" ht="15.75" customHeight="1" s="127">
      <c r="A496" s="186" t="n"/>
      <c r="B496" s="186" t="n"/>
      <c r="C496" s="193" t="n"/>
      <c r="D496" s="193" t="n"/>
      <c r="E496" s="193" t="n"/>
      <c r="F496" s="186" t="n"/>
      <c r="G496" s="186" t="n"/>
      <c r="H496" s="186" t="n"/>
      <c r="I496" s="186" t="n"/>
      <c r="J496" s="186" t="n"/>
      <c r="K496" s="186" t="n"/>
      <c r="L496" s="186" t="n"/>
      <c r="M496" s="186" t="n"/>
      <c r="N496" s="186" t="n"/>
      <c r="O496" s="186" t="n"/>
      <c r="P496" s="186" t="n"/>
      <c r="Q496" s="186" t="n"/>
    </row>
    <row r="497" ht="15.75" customHeight="1" s="127">
      <c r="A497" s="186" t="n"/>
      <c r="B497" s="186" t="n"/>
      <c r="C497" s="193" t="n"/>
      <c r="D497" s="193" t="n"/>
      <c r="E497" s="193" t="n"/>
      <c r="F497" s="186" t="n"/>
      <c r="G497" s="186" t="n"/>
      <c r="H497" s="186" t="n"/>
      <c r="I497" s="186" t="n"/>
      <c r="J497" s="186" t="n"/>
      <c r="K497" s="186" t="n"/>
      <c r="L497" s="186" t="n"/>
      <c r="M497" s="186" t="n"/>
      <c r="N497" s="186" t="n"/>
      <c r="O497" s="186" t="n"/>
      <c r="P497" s="186" t="n"/>
      <c r="Q497" s="186" t="n"/>
    </row>
    <row r="498" ht="15.75" customHeight="1" s="127">
      <c r="A498" s="186" t="n"/>
      <c r="B498" s="186" t="n"/>
      <c r="C498" s="193" t="n"/>
      <c r="D498" s="193" t="n"/>
      <c r="E498" s="193" t="n"/>
      <c r="F498" s="186" t="n"/>
      <c r="G498" s="186" t="n"/>
      <c r="H498" s="186" t="n"/>
      <c r="I498" s="186" t="n"/>
      <c r="J498" s="186" t="n"/>
      <c r="K498" s="186" t="n"/>
      <c r="L498" s="186" t="n"/>
      <c r="M498" s="186" t="n"/>
      <c r="N498" s="186" t="n"/>
      <c r="O498" s="186" t="n"/>
      <c r="P498" s="186" t="n"/>
      <c r="Q498" s="186" t="n"/>
    </row>
    <row r="499" ht="15.75" customHeight="1" s="127">
      <c r="A499" s="186" t="n"/>
      <c r="B499" s="186" t="n"/>
      <c r="C499" s="193" t="n"/>
      <c r="D499" s="193" t="n"/>
      <c r="E499" s="193" t="n"/>
      <c r="F499" s="186" t="n"/>
      <c r="G499" s="186" t="n"/>
      <c r="H499" s="186" t="n"/>
      <c r="I499" s="186" t="n"/>
      <c r="J499" s="186" t="n"/>
      <c r="K499" s="186" t="n"/>
      <c r="L499" s="186" t="n"/>
      <c r="M499" s="186" t="n"/>
      <c r="N499" s="186" t="n"/>
      <c r="O499" s="186" t="n"/>
      <c r="P499" s="186" t="n"/>
      <c r="Q499" s="186" t="n"/>
    </row>
    <row r="500" ht="15.75" customHeight="1" s="127">
      <c r="A500" s="186" t="n"/>
      <c r="B500" s="186" t="n"/>
      <c r="C500" s="193" t="n"/>
      <c r="D500" s="193" t="n"/>
      <c r="E500" s="193" t="n"/>
      <c r="F500" s="186" t="n"/>
      <c r="G500" s="186" t="n"/>
      <c r="H500" s="186" t="n"/>
      <c r="I500" s="186" t="n"/>
      <c r="J500" s="186" t="n"/>
      <c r="K500" s="186" t="n"/>
      <c r="L500" s="186" t="n"/>
      <c r="M500" s="186" t="n"/>
      <c r="N500" s="186" t="n"/>
      <c r="O500" s="186" t="n"/>
      <c r="P500" s="186" t="n"/>
      <c r="Q500" s="186" t="n"/>
    </row>
    <row r="501" ht="15.75" customHeight="1" s="127">
      <c r="A501" s="186" t="n"/>
      <c r="B501" s="186" t="n"/>
      <c r="C501" s="193" t="n"/>
      <c r="D501" s="193" t="n"/>
      <c r="E501" s="193" t="n"/>
      <c r="F501" s="186" t="n"/>
      <c r="G501" s="186" t="n"/>
      <c r="H501" s="186" t="n"/>
      <c r="I501" s="186" t="n"/>
      <c r="J501" s="186" t="n"/>
      <c r="K501" s="186" t="n"/>
      <c r="L501" s="186" t="n"/>
      <c r="M501" s="186" t="n"/>
      <c r="N501" s="186" t="n"/>
      <c r="O501" s="186" t="n"/>
      <c r="P501" s="186" t="n"/>
      <c r="Q501" s="186" t="n"/>
    </row>
    <row r="502" ht="15.75" customHeight="1" s="127">
      <c r="A502" s="186" t="n"/>
      <c r="B502" s="186" t="n"/>
      <c r="C502" s="193" t="n"/>
      <c r="D502" s="193" t="n"/>
      <c r="E502" s="193" t="n"/>
      <c r="F502" s="186" t="n"/>
      <c r="G502" s="186" t="n"/>
      <c r="H502" s="186" t="n"/>
      <c r="I502" s="186" t="n"/>
      <c r="J502" s="186" t="n"/>
      <c r="K502" s="186" t="n"/>
      <c r="L502" s="186" t="n"/>
      <c r="M502" s="186" t="n"/>
      <c r="N502" s="186" t="n"/>
      <c r="O502" s="186" t="n"/>
      <c r="P502" s="186" t="n"/>
      <c r="Q502" s="186" t="n"/>
    </row>
    <row r="503" ht="15.75" customHeight="1" s="127">
      <c r="A503" s="186" t="n"/>
      <c r="B503" s="186" t="n"/>
      <c r="C503" s="193" t="n"/>
      <c r="D503" s="193" t="n"/>
      <c r="E503" s="193" t="n"/>
      <c r="F503" s="186" t="n"/>
      <c r="G503" s="186" t="n"/>
      <c r="H503" s="186" t="n"/>
      <c r="I503" s="186" t="n"/>
      <c r="J503" s="186" t="n"/>
      <c r="K503" s="186" t="n"/>
      <c r="L503" s="186" t="n"/>
      <c r="M503" s="186" t="n"/>
      <c r="N503" s="186" t="n"/>
      <c r="O503" s="186" t="n"/>
      <c r="P503" s="186" t="n"/>
      <c r="Q503" s="186" t="n"/>
    </row>
    <row r="504" ht="15.75" customHeight="1" s="127">
      <c r="A504" s="186" t="n"/>
      <c r="B504" s="186" t="n"/>
      <c r="C504" s="193" t="n"/>
      <c r="D504" s="193" t="n"/>
      <c r="E504" s="193" t="n"/>
      <c r="F504" s="186" t="n"/>
      <c r="G504" s="186" t="n"/>
      <c r="H504" s="186" t="n"/>
      <c r="I504" s="186" t="n"/>
      <c r="J504" s="186" t="n"/>
      <c r="K504" s="186" t="n"/>
      <c r="L504" s="186" t="n"/>
      <c r="M504" s="186" t="n"/>
      <c r="N504" s="186" t="n"/>
      <c r="O504" s="186" t="n"/>
      <c r="P504" s="186" t="n"/>
      <c r="Q504" s="186" t="n"/>
    </row>
    <row r="505" ht="15.75" customHeight="1" s="127">
      <c r="A505" s="186" t="n"/>
      <c r="B505" s="186" t="n"/>
      <c r="C505" s="193" t="n"/>
      <c r="D505" s="193" t="n"/>
      <c r="E505" s="193" t="n"/>
      <c r="F505" s="186" t="n"/>
      <c r="G505" s="186" t="n"/>
      <c r="H505" s="186" t="n"/>
      <c r="I505" s="186" t="n"/>
      <c r="J505" s="186" t="n"/>
      <c r="K505" s="186" t="n"/>
      <c r="L505" s="186" t="n"/>
      <c r="M505" s="186" t="n"/>
      <c r="N505" s="186" t="n"/>
      <c r="O505" s="186" t="n"/>
      <c r="P505" s="186" t="n"/>
      <c r="Q505" s="186" t="n"/>
    </row>
    <row r="506" ht="15.75" customHeight="1" s="127">
      <c r="A506" s="186" t="n"/>
      <c r="B506" s="186" t="n"/>
      <c r="C506" s="193" t="n"/>
      <c r="D506" s="193" t="n"/>
      <c r="E506" s="193" t="n"/>
      <c r="F506" s="186" t="n"/>
      <c r="G506" s="186" t="n"/>
      <c r="H506" s="186" t="n"/>
      <c r="I506" s="186" t="n"/>
      <c r="J506" s="186" t="n"/>
      <c r="K506" s="186" t="n"/>
      <c r="L506" s="186" t="n"/>
      <c r="M506" s="186" t="n"/>
      <c r="N506" s="186" t="n"/>
      <c r="O506" s="186" t="n"/>
      <c r="P506" s="186" t="n"/>
      <c r="Q506" s="186" t="n"/>
    </row>
    <row r="507" ht="15.75" customHeight="1" s="127">
      <c r="A507" s="186" t="n"/>
      <c r="B507" s="186" t="n"/>
      <c r="C507" s="193" t="n"/>
      <c r="D507" s="193" t="n"/>
      <c r="E507" s="193" t="n"/>
      <c r="F507" s="186" t="n"/>
      <c r="G507" s="186" t="n"/>
      <c r="H507" s="186" t="n"/>
      <c r="I507" s="186" t="n"/>
      <c r="J507" s="186" t="n"/>
      <c r="K507" s="186" t="n"/>
      <c r="L507" s="186" t="n"/>
      <c r="M507" s="186" t="n"/>
      <c r="N507" s="186" t="n"/>
      <c r="O507" s="186" t="n"/>
      <c r="P507" s="186" t="n"/>
      <c r="Q507" s="186" t="n"/>
    </row>
    <row r="508" ht="15.75" customHeight="1" s="127">
      <c r="A508" s="186" t="n"/>
      <c r="B508" s="186" t="n"/>
      <c r="C508" s="193" t="n"/>
      <c r="D508" s="193" t="n"/>
      <c r="E508" s="193" t="n"/>
      <c r="F508" s="186" t="n"/>
      <c r="G508" s="186" t="n"/>
      <c r="H508" s="186" t="n"/>
      <c r="I508" s="186" t="n"/>
      <c r="J508" s="186" t="n"/>
      <c r="K508" s="186" t="n"/>
      <c r="L508" s="186" t="n"/>
      <c r="M508" s="186" t="n"/>
      <c r="N508" s="186" t="n"/>
      <c r="O508" s="186" t="n"/>
      <c r="P508" s="186" t="n"/>
      <c r="Q508" s="186" t="n"/>
    </row>
    <row r="509" ht="15.75" customHeight="1" s="127">
      <c r="A509" s="186" t="n"/>
      <c r="B509" s="186" t="n"/>
      <c r="C509" s="193" t="n"/>
      <c r="D509" s="193" t="n"/>
      <c r="E509" s="193" t="n"/>
      <c r="F509" s="186" t="n"/>
      <c r="G509" s="186" t="n"/>
      <c r="H509" s="186" t="n"/>
      <c r="I509" s="186" t="n"/>
      <c r="J509" s="186" t="n"/>
      <c r="K509" s="186" t="n"/>
      <c r="L509" s="186" t="n"/>
      <c r="M509" s="186" t="n"/>
      <c r="N509" s="186" t="n"/>
      <c r="O509" s="186" t="n"/>
      <c r="P509" s="186" t="n"/>
      <c r="Q509" s="186" t="n"/>
    </row>
    <row r="510" ht="15.75" customHeight="1" s="127">
      <c r="A510" s="186" t="n"/>
      <c r="B510" s="186" t="n"/>
      <c r="C510" s="193" t="n"/>
      <c r="D510" s="193" t="n"/>
      <c r="E510" s="193" t="n"/>
      <c r="F510" s="186" t="n"/>
      <c r="G510" s="186" t="n"/>
      <c r="H510" s="186" t="n"/>
      <c r="I510" s="186" t="n"/>
      <c r="J510" s="186" t="n"/>
      <c r="K510" s="186" t="n"/>
      <c r="L510" s="186" t="n"/>
      <c r="M510" s="186" t="n"/>
      <c r="N510" s="186" t="n"/>
      <c r="O510" s="186" t="n"/>
      <c r="P510" s="186" t="n"/>
      <c r="Q510" s="186" t="n"/>
    </row>
    <row r="511" ht="15.75" customHeight="1" s="127">
      <c r="A511" s="186" t="n"/>
      <c r="B511" s="186" t="n"/>
      <c r="C511" s="193" t="n"/>
      <c r="D511" s="193" t="n"/>
      <c r="E511" s="193" t="n"/>
      <c r="F511" s="186" t="n"/>
      <c r="G511" s="186" t="n"/>
      <c r="H511" s="186" t="n"/>
      <c r="I511" s="186" t="n"/>
      <c r="J511" s="186" t="n"/>
      <c r="K511" s="186" t="n"/>
      <c r="L511" s="186" t="n"/>
      <c r="M511" s="186" t="n"/>
      <c r="N511" s="186" t="n"/>
      <c r="O511" s="186" t="n"/>
      <c r="P511" s="186" t="n"/>
      <c r="Q511" s="186" t="n"/>
    </row>
    <row r="512" ht="15.75" customHeight="1" s="127">
      <c r="A512" s="186" t="n"/>
      <c r="B512" s="186" t="n"/>
      <c r="C512" s="193" t="n"/>
      <c r="D512" s="193" t="n"/>
      <c r="E512" s="193" t="n"/>
      <c r="F512" s="186" t="n"/>
      <c r="G512" s="186" t="n"/>
      <c r="H512" s="186" t="n"/>
      <c r="I512" s="186" t="n"/>
      <c r="J512" s="186" t="n"/>
      <c r="K512" s="186" t="n"/>
      <c r="L512" s="186" t="n"/>
      <c r="M512" s="186" t="n"/>
      <c r="N512" s="186" t="n"/>
      <c r="O512" s="186" t="n"/>
      <c r="P512" s="186" t="n"/>
      <c r="Q512" s="186" t="n"/>
    </row>
    <row r="513" ht="15.75" customHeight="1" s="127">
      <c r="A513" s="186" t="n"/>
      <c r="B513" s="186" t="n"/>
      <c r="C513" s="193" t="n"/>
      <c r="D513" s="193" t="n"/>
      <c r="E513" s="193" t="n"/>
      <c r="F513" s="186" t="n"/>
      <c r="G513" s="186" t="n"/>
      <c r="H513" s="186" t="n"/>
      <c r="I513" s="186" t="n"/>
      <c r="J513" s="186" t="n"/>
      <c r="K513" s="186" t="n"/>
      <c r="L513" s="186" t="n"/>
      <c r="M513" s="186" t="n"/>
      <c r="N513" s="186" t="n"/>
      <c r="O513" s="186" t="n"/>
      <c r="P513" s="186" t="n"/>
      <c r="Q513" s="186" t="n"/>
    </row>
    <row r="514" ht="15.75" customHeight="1" s="127">
      <c r="A514" s="186" t="n"/>
      <c r="B514" s="186" t="n"/>
      <c r="C514" s="193" t="n"/>
      <c r="D514" s="193" t="n"/>
      <c r="E514" s="193" t="n"/>
      <c r="F514" s="186" t="n"/>
      <c r="G514" s="186" t="n"/>
      <c r="H514" s="186" t="n"/>
      <c r="I514" s="186" t="n"/>
      <c r="J514" s="186" t="n"/>
      <c r="K514" s="186" t="n"/>
      <c r="L514" s="186" t="n"/>
      <c r="M514" s="186" t="n"/>
      <c r="N514" s="186" t="n"/>
      <c r="O514" s="186" t="n"/>
      <c r="P514" s="186" t="n"/>
      <c r="Q514" s="186" t="n"/>
    </row>
    <row r="515" ht="15.75" customHeight="1" s="127">
      <c r="A515" s="186" t="n"/>
      <c r="B515" s="186" t="n"/>
      <c r="C515" s="193" t="n"/>
      <c r="D515" s="193" t="n"/>
      <c r="E515" s="193" t="n"/>
      <c r="F515" s="186" t="n"/>
      <c r="G515" s="186" t="n"/>
      <c r="H515" s="186" t="n"/>
      <c r="I515" s="186" t="n"/>
      <c r="J515" s="186" t="n"/>
      <c r="K515" s="186" t="n"/>
      <c r="L515" s="186" t="n"/>
      <c r="M515" s="186" t="n"/>
      <c r="N515" s="186" t="n"/>
      <c r="O515" s="186" t="n"/>
      <c r="P515" s="186" t="n"/>
      <c r="Q515" s="186" t="n"/>
    </row>
    <row r="516" ht="15.75" customHeight="1" s="127">
      <c r="A516" s="186" t="n"/>
      <c r="B516" s="186" t="n"/>
      <c r="C516" s="193" t="n"/>
      <c r="D516" s="193" t="n"/>
      <c r="E516" s="193" t="n"/>
      <c r="F516" s="186" t="n"/>
      <c r="G516" s="186" t="n"/>
      <c r="H516" s="186" t="n"/>
      <c r="I516" s="186" t="n"/>
      <c r="J516" s="186" t="n"/>
      <c r="K516" s="186" t="n"/>
      <c r="L516" s="186" t="n"/>
      <c r="M516" s="186" t="n"/>
      <c r="N516" s="186" t="n"/>
      <c r="O516" s="186" t="n"/>
      <c r="P516" s="186" t="n"/>
      <c r="Q516" s="186" t="n"/>
    </row>
    <row r="517" ht="15.75" customHeight="1" s="127">
      <c r="A517" s="186" t="n"/>
      <c r="B517" s="186" t="n"/>
      <c r="C517" s="193" t="n"/>
      <c r="D517" s="193" t="n"/>
      <c r="E517" s="193" t="n"/>
      <c r="F517" s="186" t="n"/>
      <c r="G517" s="186" t="n"/>
      <c r="H517" s="186" t="n"/>
      <c r="I517" s="186" t="n"/>
      <c r="J517" s="186" t="n"/>
      <c r="K517" s="186" t="n"/>
      <c r="L517" s="186" t="n"/>
      <c r="M517" s="186" t="n"/>
      <c r="N517" s="186" t="n"/>
      <c r="O517" s="186" t="n"/>
      <c r="P517" s="186" t="n"/>
      <c r="Q517" s="186" t="n"/>
    </row>
    <row r="518" ht="15.75" customHeight="1" s="127">
      <c r="A518" s="186" t="n"/>
      <c r="B518" s="186" t="n"/>
      <c r="C518" s="193" t="n"/>
      <c r="D518" s="193" t="n"/>
      <c r="E518" s="193" t="n"/>
      <c r="F518" s="186" t="n"/>
      <c r="G518" s="186" t="n"/>
      <c r="H518" s="186" t="n"/>
      <c r="I518" s="186" t="n"/>
      <c r="J518" s="186" t="n"/>
      <c r="K518" s="186" t="n"/>
      <c r="L518" s="186" t="n"/>
      <c r="M518" s="186" t="n"/>
      <c r="N518" s="186" t="n"/>
      <c r="O518" s="186" t="n"/>
      <c r="P518" s="186" t="n"/>
      <c r="Q518" s="186" t="n"/>
    </row>
    <row r="519" ht="15.75" customHeight="1" s="127">
      <c r="A519" s="186" t="n"/>
      <c r="B519" s="186" t="n"/>
      <c r="C519" s="193" t="n"/>
      <c r="D519" s="193" t="n"/>
      <c r="E519" s="193" t="n"/>
      <c r="F519" s="186" t="n"/>
      <c r="G519" s="186" t="n"/>
      <c r="H519" s="186" t="n"/>
      <c r="I519" s="186" t="n"/>
      <c r="J519" s="186" t="n"/>
      <c r="K519" s="186" t="n"/>
      <c r="L519" s="186" t="n"/>
      <c r="M519" s="186" t="n"/>
      <c r="N519" s="186" t="n"/>
      <c r="O519" s="186" t="n"/>
      <c r="P519" s="186" t="n"/>
      <c r="Q519" s="186" t="n"/>
    </row>
    <row r="520" ht="15.75" customHeight="1" s="127">
      <c r="A520" s="186" t="n"/>
      <c r="B520" s="186" t="n"/>
      <c r="C520" s="193" t="n"/>
      <c r="D520" s="193" t="n"/>
      <c r="E520" s="193" t="n"/>
      <c r="F520" s="186" t="n"/>
      <c r="G520" s="186" t="n"/>
      <c r="H520" s="186" t="n"/>
      <c r="I520" s="186" t="n"/>
      <c r="J520" s="186" t="n"/>
      <c r="K520" s="186" t="n"/>
      <c r="L520" s="186" t="n"/>
      <c r="M520" s="186" t="n"/>
      <c r="N520" s="186" t="n"/>
      <c r="O520" s="186" t="n"/>
      <c r="P520" s="186" t="n"/>
      <c r="Q520" s="186" t="n"/>
    </row>
    <row r="521" ht="15.75" customHeight="1" s="127">
      <c r="A521" s="186" t="n"/>
      <c r="B521" s="186" t="n"/>
      <c r="C521" s="193" t="n"/>
      <c r="D521" s="193" t="n"/>
      <c r="E521" s="193" t="n"/>
      <c r="F521" s="186" t="n"/>
      <c r="G521" s="186" t="n"/>
      <c r="H521" s="186" t="n"/>
      <c r="I521" s="186" t="n"/>
      <c r="J521" s="186" t="n"/>
      <c r="K521" s="186" t="n"/>
      <c r="L521" s="186" t="n"/>
      <c r="M521" s="186" t="n"/>
      <c r="N521" s="186" t="n"/>
      <c r="O521" s="186" t="n"/>
      <c r="P521" s="186" t="n"/>
      <c r="Q521" s="186" t="n"/>
    </row>
    <row r="522" ht="15.75" customHeight="1" s="127">
      <c r="A522" s="186" t="n"/>
      <c r="B522" s="186" t="n"/>
      <c r="C522" s="193" t="n"/>
      <c r="D522" s="193" t="n"/>
      <c r="E522" s="193" t="n"/>
      <c r="F522" s="186" t="n"/>
      <c r="G522" s="186" t="n"/>
      <c r="H522" s="186" t="n"/>
      <c r="I522" s="186" t="n"/>
      <c r="J522" s="186" t="n"/>
      <c r="K522" s="186" t="n"/>
      <c r="L522" s="186" t="n"/>
      <c r="M522" s="186" t="n"/>
      <c r="N522" s="186" t="n"/>
      <c r="O522" s="186" t="n"/>
      <c r="P522" s="186" t="n"/>
      <c r="Q522" s="186" t="n"/>
    </row>
    <row r="523" ht="15.75" customHeight="1" s="127">
      <c r="A523" s="186" t="n"/>
      <c r="B523" s="186" t="n"/>
      <c r="C523" s="193" t="n"/>
      <c r="D523" s="193" t="n"/>
      <c r="E523" s="193" t="n"/>
      <c r="F523" s="186" t="n"/>
      <c r="G523" s="186" t="n"/>
      <c r="H523" s="186" t="n"/>
      <c r="I523" s="186" t="n"/>
      <c r="J523" s="186" t="n"/>
      <c r="K523" s="186" t="n"/>
      <c r="L523" s="186" t="n"/>
      <c r="M523" s="186" t="n"/>
      <c r="N523" s="186" t="n"/>
      <c r="O523" s="186" t="n"/>
      <c r="P523" s="186" t="n"/>
      <c r="Q523" s="186" t="n"/>
    </row>
    <row r="524" ht="15.75" customHeight="1" s="127">
      <c r="A524" s="186" t="n"/>
      <c r="B524" s="186" t="n"/>
      <c r="C524" s="193" t="n"/>
      <c r="D524" s="193" t="n"/>
      <c r="E524" s="193" t="n"/>
      <c r="F524" s="186" t="n"/>
      <c r="G524" s="186" t="n"/>
      <c r="H524" s="186" t="n"/>
      <c r="I524" s="186" t="n"/>
      <c r="J524" s="186" t="n"/>
      <c r="K524" s="186" t="n"/>
      <c r="L524" s="186" t="n"/>
      <c r="M524" s="186" t="n"/>
      <c r="N524" s="186" t="n"/>
      <c r="O524" s="186" t="n"/>
      <c r="P524" s="186" t="n"/>
      <c r="Q524" s="186" t="n"/>
    </row>
    <row r="525" ht="15.75" customHeight="1" s="127">
      <c r="A525" s="186" t="n"/>
      <c r="B525" s="186" t="n"/>
      <c r="C525" s="193" t="n"/>
      <c r="D525" s="193" t="n"/>
      <c r="E525" s="193" t="n"/>
      <c r="F525" s="186" t="n"/>
      <c r="G525" s="186" t="n"/>
      <c r="H525" s="186" t="n"/>
      <c r="I525" s="186" t="n"/>
      <c r="J525" s="186" t="n"/>
      <c r="K525" s="186" t="n"/>
      <c r="L525" s="186" t="n"/>
      <c r="M525" s="186" t="n"/>
      <c r="N525" s="186" t="n"/>
      <c r="O525" s="186" t="n"/>
      <c r="P525" s="186" t="n"/>
      <c r="Q525" s="186" t="n"/>
    </row>
    <row r="526" ht="15.75" customHeight="1" s="127">
      <c r="A526" s="186" t="n"/>
      <c r="B526" s="186" t="n"/>
      <c r="C526" s="193" t="n"/>
      <c r="D526" s="193" t="n"/>
      <c r="E526" s="193" t="n"/>
      <c r="F526" s="186" t="n"/>
      <c r="G526" s="186" t="n"/>
      <c r="H526" s="186" t="n"/>
      <c r="I526" s="186" t="n"/>
      <c r="J526" s="186" t="n"/>
      <c r="K526" s="186" t="n"/>
      <c r="L526" s="186" t="n"/>
      <c r="M526" s="186" t="n"/>
      <c r="N526" s="186" t="n"/>
      <c r="O526" s="186" t="n"/>
      <c r="P526" s="186" t="n"/>
      <c r="Q526" s="186" t="n"/>
    </row>
    <row r="527" ht="15.75" customHeight="1" s="127">
      <c r="A527" s="186" t="n"/>
      <c r="B527" s="186" t="n"/>
      <c r="C527" s="193" t="n"/>
      <c r="D527" s="193" t="n"/>
      <c r="E527" s="193" t="n"/>
      <c r="F527" s="186" t="n"/>
      <c r="G527" s="186" t="n"/>
      <c r="H527" s="186" t="n"/>
      <c r="I527" s="186" t="n"/>
      <c r="J527" s="186" t="n"/>
      <c r="K527" s="186" t="n"/>
      <c r="L527" s="186" t="n"/>
      <c r="M527" s="186" t="n"/>
      <c r="N527" s="186" t="n"/>
      <c r="O527" s="186" t="n"/>
      <c r="P527" s="186" t="n"/>
      <c r="Q527" s="186" t="n"/>
    </row>
    <row r="528" ht="15.75" customHeight="1" s="127">
      <c r="A528" s="186" t="n"/>
      <c r="B528" s="186" t="n"/>
      <c r="C528" s="193" t="n"/>
      <c r="D528" s="193" t="n"/>
      <c r="E528" s="193" t="n"/>
      <c r="F528" s="186" t="n"/>
      <c r="G528" s="186" t="n"/>
      <c r="H528" s="186" t="n"/>
      <c r="I528" s="186" t="n"/>
      <c r="J528" s="186" t="n"/>
      <c r="K528" s="186" t="n"/>
      <c r="L528" s="186" t="n"/>
      <c r="M528" s="186" t="n"/>
      <c r="N528" s="186" t="n"/>
      <c r="O528" s="186" t="n"/>
      <c r="P528" s="186" t="n"/>
      <c r="Q528" s="186" t="n"/>
    </row>
    <row r="529" ht="15.75" customHeight="1" s="127">
      <c r="A529" s="186" t="n"/>
      <c r="B529" s="186" t="n"/>
      <c r="C529" s="193" t="n"/>
      <c r="D529" s="193" t="n"/>
      <c r="E529" s="193" t="n"/>
      <c r="F529" s="186" t="n"/>
      <c r="G529" s="186" t="n"/>
      <c r="H529" s="186" t="n"/>
      <c r="I529" s="186" t="n"/>
      <c r="J529" s="186" t="n"/>
      <c r="K529" s="186" t="n"/>
      <c r="L529" s="186" t="n"/>
      <c r="M529" s="186" t="n"/>
      <c r="N529" s="186" t="n"/>
      <c r="O529" s="186" t="n"/>
      <c r="P529" s="186" t="n"/>
      <c r="Q529" s="186" t="n"/>
    </row>
    <row r="530" ht="15.75" customHeight="1" s="127">
      <c r="A530" s="186" t="n"/>
      <c r="B530" s="186" t="n"/>
      <c r="C530" s="193" t="n"/>
      <c r="D530" s="193" t="n"/>
      <c r="E530" s="193" t="n"/>
      <c r="F530" s="186" t="n"/>
      <c r="G530" s="186" t="n"/>
      <c r="H530" s="186" t="n"/>
      <c r="I530" s="186" t="n"/>
      <c r="J530" s="186" t="n"/>
      <c r="K530" s="186" t="n"/>
      <c r="L530" s="186" t="n"/>
      <c r="M530" s="186" t="n"/>
      <c r="N530" s="186" t="n"/>
      <c r="O530" s="186" t="n"/>
      <c r="P530" s="186" t="n"/>
      <c r="Q530" s="186" t="n"/>
    </row>
    <row r="531" ht="15.75" customHeight="1" s="127">
      <c r="A531" s="186" t="n"/>
      <c r="B531" s="186" t="n"/>
      <c r="C531" s="193" t="n"/>
      <c r="D531" s="193" t="n"/>
      <c r="E531" s="193" t="n"/>
      <c r="F531" s="186" t="n"/>
      <c r="G531" s="186" t="n"/>
      <c r="H531" s="186" t="n"/>
      <c r="I531" s="186" t="n"/>
      <c r="J531" s="186" t="n"/>
      <c r="K531" s="186" t="n"/>
      <c r="L531" s="186" t="n"/>
      <c r="M531" s="186" t="n"/>
      <c r="N531" s="186" t="n"/>
      <c r="O531" s="186" t="n"/>
      <c r="P531" s="186" t="n"/>
      <c r="Q531" s="186" t="n"/>
    </row>
    <row r="532" ht="15.75" customHeight="1" s="127">
      <c r="A532" s="186" t="n"/>
      <c r="B532" s="186" t="n"/>
      <c r="C532" s="193" t="n"/>
      <c r="D532" s="193" t="n"/>
      <c r="E532" s="193" t="n"/>
      <c r="F532" s="186" t="n"/>
      <c r="G532" s="186" t="n"/>
      <c r="H532" s="186" t="n"/>
      <c r="I532" s="186" t="n"/>
      <c r="J532" s="186" t="n"/>
      <c r="K532" s="186" t="n"/>
      <c r="L532" s="186" t="n"/>
      <c r="M532" s="186" t="n"/>
      <c r="N532" s="186" t="n"/>
      <c r="O532" s="186" t="n"/>
      <c r="P532" s="186" t="n"/>
      <c r="Q532" s="186" t="n"/>
    </row>
    <row r="533" ht="15.75" customHeight="1" s="127">
      <c r="A533" s="186" t="n"/>
      <c r="B533" s="186" t="n"/>
      <c r="C533" s="193" t="n"/>
      <c r="D533" s="193" t="n"/>
      <c r="E533" s="193" t="n"/>
      <c r="F533" s="186" t="n"/>
      <c r="G533" s="186" t="n"/>
      <c r="H533" s="186" t="n"/>
      <c r="I533" s="186" t="n"/>
      <c r="J533" s="186" t="n"/>
      <c r="K533" s="186" t="n"/>
      <c r="L533" s="186" t="n"/>
      <c r="M533" s="186" t="n"/>
      <c r="N533" s="186" t="n"/>
      <c r="O533" s="186" t="n"/>
      <c r="P533" s="186" t="n"/>
      <c r="Q533" s="186" t="n"/>
    </row>
    <row r="534" ht="15.75" customHeight="1" s="127">
      <c r="A534" s="186" t="n"/>
      <c r="B534" s="186" t="n"/>
      <c r="C534" s="193" t="n"/>
      <c r="D534" s="193" t="n"/>
      <c r="E534" s="193" t="n"/>
      <c r="F534" s="186" t="n"/>
      <c r="G534" s="186" t="n"/>
      <c r="H534" s="186" t="n"/>
      <c r="I534" s="186" t="n"/>
      <c r="J534" s="186" t="n"/>
      <c r="K534" s="186" t="n"/>
      <c r="L534" s="186" t="n"/>
      <c r="M534" s="186" t="n"/>
      <c r="N534" s="186" t="n"/>
      <c r="O534" s="186" t="n"/>
      <c r="P534" s="186" t="n"/>
      <c r="Q534" s="186" t="n"/>
    </row>
    <row r="535" ht="15.75" customHeight="1" s="127">
      <c r="A535" s="186" t="n"/>
      <c r="B535" s="186" t="n"/>
      <c r="C535" s="193" t="n"/>
      <c r="D535" s="193" t="n"/>
      <c r="E535" s="193" t="n"/>
      <c r="F535" s="186" t="n"/>
      <c r="G535" s="186" t="n"/>
      <c r="H535" s="186" t="n"/>
      <c r="I535" s="186" t="n"/>
      <c r="J535" s="186" t="n"/>
      <c r="K535" s="186" t="n"/>
      <c r="L535" s="186" t="n"/>
      <c r="M535" s="186" t="n"/>
      <c r="N535" s="186" t="n"/>
      <c r="O535" s="186" t="n"/>
      <c r="P535" s="186" t="n"/>
      <c r="Q535" s="186" t="n"/>
    </row>
    <row r="536" ht="15.75" customHeight="1" s="127">
      <c r="A536" s="186" t="n"/>
      <c r="B536" s="186" t="n"/>
      <c r="C536" s="193" t="n"/>
      <c r="D536" s="193" t="n"/>
      <c r="E536" s="193" t="n"/>
      <c r="F536" s="186" t="n"/>
      <c r="G536" s="186" t="n"/>
      <c r="H536" s="186" t="n"/>
      <c r="I536" s="186" t="n"/>
      <c r="J536" s="186" t="n"/>
      <c r="K536" s="186" t="n"/>
      <c r="L536" s="186" t="n"/>
      <c r="M536" s="186" t="n"/>
      <c r="N536" s="186" t="n"/>
      <c r="O536" s="186" t="n"/>
      <c r="P536" s="186" t="n"/>
      <c r="Q536" s="186" t="n"/>
    </row>
    <row r="537" ht="15.75" customHeight="1" s="127">
      <c r="A537" s="186" t="n"/>
      <c r="B537" s="186" t="n"/>
      <c r="C537" s="193" t="n"/>
      <c r="D537" s="193" t="n"/>
      <c r="E537" s="193" t="n"/>
      <c r="F537" s="186" t="n"/>
      <c r="G537" s="186" t="n"/>
      <c r="H537" s="186" t="n"/>
      <c r="I537" s="186" t="n"/>
      <c r="J537" s="186" t="n"/>
      <c r="K537" s="186" t="n"/>
      <c r="L537" s="186" t="n"/>
      <c r="M537" s="186" t="n"/>
      <c r="N537" s="186" t="n"/>
      <c r="O537" s="186" t="n"/>
      <c r="P537" s="186" t="n"/>
      <c r="Q537" s="186" t="n"/>
    </row>
    <row r="538" ht="15.75" customHeight="1" s="127">
      <c r="A538" s="186" t="n"/>
      <c r="B538" s="186" t="n"/>
      <c r="C538" s="193" t="n"/>
      <c r="D538" s="193" t="n"/>
      <c r="E538" s="193" t="n"/>
      <c r="F538" s="186" t="n"/>
      <c r="G538" s="186" t="n"/>
      <c r="H538" s="186" t="n"/>
      <c r="I538" s="186" t="n"/>
      <c r="J538" s="186" t="n"/>
      <c r="K538" s="186" t="n"/>
      <c r="L538" s="186" t="n"/>
      <c r="M538" s="186" t="n"/>
      <c r="N538" s="186" t="n"/>
      <c r="O538" s="186" t="n"/>
      <c r="P538" s="186" t="n"/>
      <c r="Q538" s="186" t="n"/>
    </row>
    <row r="539" ht="15.75" customHeight="1" s="127">
      <c r="A539" s="186" t="n"/>
      <c r="B539" s="186" t="n"/>
      <c r="C539" s="193" t="n"/>
      <c r="D539" s="193" t="n"/>
      <c r="E539" s="193" t="n"/>
      <c r="F539" s="186" t="n"/>
      <c r="G539" s="186" t="n"/>
      <c r="H539" s="186" t="n"/>
      <c r="I539" s="186" t="n"/>
      <c r="J539" s="186" t="n"/>
      <c r="K539" s="186" t="n"/>
      <c r="L539" s="186" t="n"/>
      <c r="M539" s="186" t="n"/>
      <c r="N539" s="186" t="n"/>
      <c r="O539" s="186" t="n"/>
      <c r="P539" s="186" t="n"/>
      <c r="Q539" s="186" t="n"/>
    </row>
    <row r="540" ht="15.75" customHeight="1" s="127">
      <c r="A540" s="186" t="n"/>
      <c r="B540" s="186" t="n"/>
      <c r="C540" s="193" t="n"/>
      <c r="D540" s="193" t="n"/>
      <c r="E540" s="193" t="n"/>
      <c r="F540" s="186" t="n"/>
      <c r="G540" s="186" t="n"/>
      <c r="H540" s="186" t="n"/>
      <c r="I540" s="186" t="n"/>
      <c r="J540" s="186" t="n"/>
      <c r="K540" s="186" t="n"/>
      <c r="L540" s="186" t="n"/>
      <c r="M540" s="186" t="n"/>
      <c r="N540" s="186" t="n"/>
      <c r="O540" s="186" t="n"/>
      <c r="P540" s="186" t="n"/>
      <c r="Q540" s="186" t="n"/>
    </row>
    <row r="541" ht="15.75" customHeight="1" s="127">
      <c r="A541" s="186" t="n"/>
      <c r="B541" s="186" t="n"/>
      <c r="C541" s="193" t="n"/>
      <c r="D541" s="193" t="n"/>
      <c r="E541" s="193" t="n"/>
      <c r="F541" s="186" t="n"/>
      <c r="G541" s="186" t="n"/>
      <c r="H541" s="186" t="n"/>
      <c r="I541" s="186" t="n"/>
      <c r="J541" s="186" t="n"/>
      <c r="K541" s="186" t="n"/>
      <c r="L541" s="186" t="n"/>
      <c r="M541" s="186" t="n"/>
      <c r="N541" s="186" t="n"/>
      <c r="O541" s="186" t="n"/>
      <c r="P541" s="186" t="n"/>
      <c r="Q541" s="186" t="n"/>
    </row>
    <row r="542" ht="15.75" customHeight="1" s="127">
      <c r="A542" s="186" t="n"/>
      <c r="B542" s="186" t="n"/>
      <c r="C542" s="193" t="n"/>
      <c r="D542" s="193" t="n"/>
      <c r="E542" s="193" t="n"/>
      <c r="F542" s="186" t="n"/>
      <c r="G542" s="186" t="n"/>
      <c r="H542" s="186" t="n"/>
      <c r="I542" s="186" t="n"/>
      <c r="J542" s="186" t="n"/>
      <c r="K542" s="186" t="n"/>
      <c r="L542" s="186" t="n"/>
      <c r="M542" s="186" t="n"/>
      <c r="N542" s="186" t="n"/>
      <c r="O542" s="186" t="n"/>
      <c r="P542" s="186" t="n"/>
      <c r="Q542" s="186" t="n"/>
    </row>
    <row r="543" ht="15.75" customHeight="1" s="127">
      <c r="A543" s="186" t="n"/>
      <c r="B543" s="186" t="n"/>
      <c r="C543" s="193" t="n"/>
      <c r="D543" s="193" t="n"/>
      <c r="E543" s="193" t="n"/>
      <c r="F543" s="186" t="n"/>
      <c r="G543" s="186" t="n"/>
      <c r="H543" s="186" t="n"/>
      <c r="I543" s="186" t="n"/>
      <c r="J543" s="186" t="n"/>
      <c r="K543" s="186" t="n"/>
      <c r="L543" s="186" t="n"/>
      <c r="M543" s="186" t="n"/>
      <c r="N543" s="186" t="n"/>
      <c r="O543" s="186" t="n"/>
      <c r="P543" s="186" t="n"/>
      <c r="Q543" s="186" t="n"/>
    </row>
    <row r="544" ht="15.75" customHeight="1" s="127">
      <c r="A544" s="186" t="n"/>
      <c r="B544" s="186" t="n"/>
      <c r="C544" s="193" t="n"/>
      <c r="D544" s="193" t="n"/>
      <c r="E544" s="193" t="n"/>
      <c r="F544" s="186" t="n"/>
      <c r="G544" s="186" t="n"/>
      <c r="H544" s="186" t="n"/>
      <c r="I544" s="186" t="n"/>
      <c r="J544" s="186" t="n"/>
      <c r="K544" s="186" t="n"/>
      <c r="L544" s="186" t="n"/>
      <c r="M544" s="186" t="n"/>
      <c r="N544" s="186" t="n"/>
      <c r="O544" s="186" t="n"/>
      <c r="P544" s="186" t="n"/>
      <c r="Q544" s="186" t="n"/>
    </row>
    <row r="545" ht="15.75" customHeight="1" s="127">
      <c r="A545" s="186" t="n"/>
      <c r="B545" s="186" t="n"/>
      <c r="C545" s="193" t="n"/>
      <c r="D545" s="193" t="n"/>
      <c r="E545" s="193" t="n"/>
      <c r="F545" s="186" t="n"/>
      <c r="G545" s="186" t="n"/>
      <c r="H545" s="186" t="n"/>
      <c r="I545" s="186" t="n"/>
      <c r="J545" s="186" t="n"/>
      <c r="K545" s="186" t="n"/>
      <c r="L545" s="186" t="n"/>
      <c r="M545" s="186" t="n"/>
      <c r="N545" s="186" t="n"/>
      <c r="O545" s="186" t="n"/>
      <c r="P545" s="186" t="n"/>
      <c r="Q545" s="186" t="n"/>
    </row>
    <row r="546" ht="15.75" customHeight="1" s="127">
      <c r="A546" s="186" t="n"/>
      <c r="B546" s="186" t="n"/>
      <c r="C546" s="193" t="n"/>
      <c r="D546" s="193" t="n"/>
      <c r="E546" s="193" t="n"/>
      <c r="F546" s="186" t="n"/>
      <c r="G546" s="186" t="n"/>
      <c r="H546" s="186" t="n"/>
      <c r="I546" s="186" t="n"/>
      <c r="J546" s="186" t="n"/>
      <c r="K546" s="186" t="n"/>
      <c r="L546" s="186" t="n"/>
      <c r="M546" s="186" t="n"/>
      <c r="N546" s="186" t="n"/>
      <c r="O546" s="186" t="n"/>
      <c r="P546" s="186" t="n"/>
      <c r="Q546" s="186" t="n"/>
    </row>
    <row r="547" ht="15.75" customHeight="1" s="127">
      <c r="A547" s="186" t="n"/>
      <c r="B547" s="186" t="n"/>
      <c r="C547" s="193" t="n"/>
      <c r="D547" s="193" t="n"/>
      <c r="E547" s="193" t="n"/>
      <c r="F547" s="186" t="n"/>
      <c r="G547" s="186" t="n"/>
      <c r="H547" s="186" t="n"/>
      <c r="I547" s="186" t="n"/>
      <c r="J547" s="186" t="n"/>
      <c r="K547" s="186" t="n"/>
      <c r="L547" s="186" t="n"/>
      <c r="M547" s="186" t="n"/>
      <c r="N547" s="186" t="n"/>
      <c r="O547" s="186" t="n"/>
      <c r="P547" s="186" t="n"/>
      <c r="Q547" s="186" t="n"/>
    </row>
    <row r="548" ht="15.75" customHeight="1" s="127">
      <c r="A548" s="186" t="n"/>
      <c r="B548" s="186" t="n"/>
      <c r="C548" s="193" t="n"/>
      <c r="D548" s="193" t="n"/>
      <c r="E548" s="193" t="n"/>
      <c r="F548" s="186" t="n"/>
      <c r="G548" s="186" t="n"/>
      <c r="H548" s="186" t="n"/>
      <c r="I548" s="186" t="n"/>
      <c r="J548" s="186" t="n"/>
      <c r="K548" s="186" t="n"/>
      <c r="L548" s="186" t="n"/>
      <c r="M548" s="186" t="n"/>
      <c r="N548" s="186" t="n"/>
      <c r="O548" s="186" t="n"/>
      <c r="P548" s="186" t="n"/>
      <c r="Q548" s="186" t="n"/>
    </row>
    <row r="549" ht="15.75" customHeight="1" s="127">
      <c r="A549" s="186" t="n"/>
      <c r="B549" s="186" t="n"/>
      <c r="C549" s="193" t="n"/>
      <c r="D549" s="193" t="n"/>
      <c r="E549" s="193" t="n"/>
      <c r="F549" s="186" t="n"/>
      <c r="G549" s="186" t="n"/>
      <c r="H549" s="186" t="n"/>
      <c r="I549" s="186" t="n"/>
      <c r="J549" s="186" t="n"/>
      <c r="K549" s="186" t="n"/>
      <c r="L549" s="186" t="n"/>
      <c r="M549" s="186" t="n"/>
      <c r="N549" s="186" t="n"/>
      <c r="O549" s="186" t="n"/>
      <c r="P549" s="186" t="n"/>
      <c r="Q549" s="186" t="n"/>
    </row>
    <row r="550" ht="15.75" customHeight="1" s="127">
      <c r="A550" s="186" t="n"/>
      <c r="B550" s="186" t="n"/>
      <c r="C550" s="193" t="n"/>
      <c r="D550" s="193" t="n"/>
      <c r="E550" s="193" t="n"/>
      <c r="F550" s="186" t="n"/>
      <c r="G550" s="186" t="n"/>
      <c r="H550" s="186" t="n"/>
      <c r="I550" s="186" t="n"/>
      <c r="J550" s="186" t="n"/>
      <c r="K550" s="186" t="n"/>
      <c r="L550" s="186" t="n"/>
      <c r="M550" s="186" t="n"/>
      <c r="N550" s="186" t="n"/>
      <c r="O550" s="186" t="n"/>
      <c r="P550" s="186" t="n"/>
      <c r="Q550" s="186" t="n"/>
    </row>
    <row r="551" ht="15.75" customHeight="1" s="127">
      <c r="A551" s="186" t="n"/>
      <c r="B551" s="186" t="n"/>
      <c r="C551" s="193" t="n"/>
      <c r="D551" s="193" t="n"/>
      <c r="E551" s="193" t="n"/>
      <c r="F551" s="186" t="n"/>
      <c r="G551" s="186" t="n"/>
      <c r="H551" s="186" t="n"/>
      <c r="I551" s="186" t="n"/>
      <c r="J551" s="186" t="n"/>
      <c r="K551" s="186" t="n"/>
      <c r="L551" s="186" t="n"/>
      <c r="M551" s="186" t="n"/>
      <c r="N551" s="186" t="n"/>
      <c r="O551" s="186" t="n"/>
      <c r="P551" s="186" t="n"/>
      <c r="Q551" s="186" t="n"/>
    </row>
    <row r="552" ht="15.75" customHeight="1" s="127">
      <c r="A552" s="186" t="n"/>
      <c r="B552" s="186" t="n"/>
      <c r="C552" s="193" t="n"/>
      <c r="D552" s="193" t="n"/>
      <c r="E552" s="193" t="n"/>
      <c r="F552" s="186" t="n"/>
      <c r="G552" s="186" t="n"/>
      <c r="H552" s="186" t="n"/>
      <c r="I552" s="186" t="n"/>
      <c r="J552" s="186" t="n"/>
      <c r="K552" s="186" t="n"/>
      <c r="L552" s="186" t="n"/>
      <c r="M552" s="186" t="n"/>
      <c r="N552" s="186" t="n"/>
      <c r="O552" s="186" t="n"/>
      <c r="P552" s="186" t="n"/>
      <c r="Q552" s="186" t="n"/>
    </row>
    <row r="553" ht="15.75" customHeight="1" s="127">
      <c r="A553" s="186" t="n"/>
      <c r="B553" s="186" t="n"/>
      <c r="C553" s="193" t="n"/>
      <c r="D553" s="193" t="n"/>
      <c r="E553" s="193" t="n"/>
      <c r="F553" s="186" t="n"/>
      <c r="G553" s="186" t="n"/>
      <c r="H553" s="186" t="n"/>
      <c r="I553" s="186" t="n"/>
      <c r="J553" s="186" t="n"/>
      <c r="K553" s="186" t="n"/>
      <c r="L553" s="186" t="n"/>
      <c r="M553" s="186" t="n"/>
      <c r="N553" s="186" t="n"/>
      <c r="O553" s="186" t="n"/>
      <c r="P553" s="186" t="n"/>
      <c r="Q553" s="186" t="n"/>
    </row>
    <row r="554" ht="15.75" customHeight="1" s="127">
      <c r="A554" s="186" t="n"/>
      <c r="B554" s="186" t="n"/>
      <c r="C554" s="193" t="n"/>
      <c r="D554" s="193" t="n"/>
      <c r="E554" s="193" t="n"/>
      <c r="F554" s="186" t="n"/>
      <c r="G554" s="186" t="n"/>
      <c r="H554" s="186" t="n"/>
      <c r="I554" s="186" t="n"/>
      <c r="J554" s="186" t="n"/>
      <c r="K554" s="186" t="n"/>
      <c r="L554" s="186" t="n"/>
      <c r="M554" s="186" t="n"/>
      <c r="N554" s="186" t="n"/>
      <c r="O554" s="186" t="n"/>
      <c r="P554" s="186" t="n"/>
      <c r="Q554" s="186" t="n"/>
    </row>
    <row r="555" ht="15.75" customHeight="1" s="127">
      <c r="A555" s="186" t="n"/>
      <c r="B555" s="186" t="n"/>
      <c r="C555" s="193" t="n"/>
      <c r="D555" s="193" t="n"/>
      <c r="E555" s="193" t="n"/>
      <c r="F555" s="186" t="n"/>
      <c r="G555" s="186" t="n"/>
      <c r="H555" s="186" t="n"/>
      <c r="I555" s="186" t="n"/>
      <c r="J555" s="186" t="n"/>
      <c r="K555" s="186" t="n"/>
      <c r="L555" s="186" t="n"/>
      <c r="M555" s="186" t="n"/>
      <c r="N555" s="186" t="n"/>
      <c r="O555" s="186" t="n"/>
      <c r="P555" s="186" t="n"/>
      <c r="Q555" s="186" t="n"/>
    </row>
    <row r="556" ht="15.75" customHeight="1" s="127">
      <c r="A556" s="186" t="n"/>
      <c r="B556" s="186" t="n"/>
      <c r="C556" s="193" t="n"/>
      <c r="D556" s="193" t="n"/>
      <c r="E556" s="193" t="n"/>
      <c r="F556" s="186" t="n"/>
      <c r="G556" s="186" t="n"/>
      <c r="H556" s="186" t="n"/>
      <c r="I556" s="186" t="n"/>
      <c r="J556" s="186" t="n"/>
      <c r="K556" s="186" t="n"/>
      <c r="L556" s="186" t="n"/>
      <c r="M556" s="186" t="n"/>
      <c r="N556" s="186" t="n"/>
      <c r="O556" s="186" t="n"/>
      <c r="P556" s="186" t="n"/>
      <c r="Q556" s="186" t="n"/>
    </row>
    <row r="557" ht="15.75" customHeight="1" s="127">
      <c r="A557" s="186" t="n"/>
      <c r="B557" s="186" t="n"/>
      <c r="C557" s="193" t="n"/>
      <c r="D557" s="193" t="n"/>
      <c r="E557" s="193" t="n"/>
      <c r="F557" s="186" t="n"/>
      <c r="G557" s="186" t="n"/>
      <c r="H557" s="186" t="n"/>
      <c r="I557" s="186" t="n"/>
      <c r="J557" s="186" t="n"/>
      <c r="K557" s="186" t="n"/>
      <c r="L557" s="186" t="n"/>
      <c r="M557" s="186" t="n"/>
      <c r="N557" s="186" t="n"/>
      <c r="O557" s="186" t="n"/>
      <c r="P557" s="186" t="n"/>
      <c r="Q557" s="186" t="n"/>
    </row>
    <row r="558" ht="15.75" customHeight="1" s="127">
      <c r="A558" s="186" t="n"/>
      <c r="B558" s="186" t="n"/>
      <c r="C558" s="193" t="n"/>
      <c r="D558" s="193" t="n"/>
      <c r="E558" s="193" t="n"/>
      <c r="F558" s="186" t="n"/>
      <c r="G558" s="186" t="n"/>
      <c r="H558" s="186" t="n"/>
      <c r="I558" s="186" t="n"/>
      <c r="J558" s="186" t="n"/>
      <c r="K558" s="186" t="n"/>
      <c r="L558" s="186" t="n"/>
      <c r="M558" s="186" t="n"/>
      <c r="N558" s="186" t="n"/>
      <c r="O558" s="186" t="n"/>
      <c r="P558" s="186" t="n"/>
      <c r="Q558" s="186" t="n"/>
    </row>
    <row r="559" ht="15.75" customHeight="1" s="127">
      <c r="A559" s="186" t="n"/>
      <c r="B559" s="186" t="n"/>
      <c r="C559" s="193" t="n"/>
      <c r="D559" s="193" t="n"/>
      <c r="E559" s="193" t="n"/>
      <c r="F559" s="186" t="n"/>
      <c r="G559" s="186" t="n"/>
      <c r="H559" s="186" t="n"/>
      <c r="I559" s="186" t="n"/>
      <c r="J559" s="186" t="n"/>
      <c r="K559" s="186" t="n"/>
      <c r="L559" s="186" t="n"/>
      <c r="M559" s="186" t="n"/>
      <c r="N559" s="186" t="n"/>
      <c r="O559" s="186" t="n"/>
      <c r="P559" s="186" t="n"/>
      <c r="Q559" s="186" t="n"/>
    </row>
    <row r="560" ht="15.75" customHeight="1" s="127">
      <c r="A560" s="186" t="n"/>
      <c r="B560" s="186" t="n"/>
      <c r="C560" s="193" t="n"/>
      <c r="D560" s="193" t="n"/>
      <c r="E560" s="193" t="n"/>
      <c r="F560" s="186" t="n"/>
      <c r="G560" s="186" t="n"/>
      <c r="H560" s="186" t="n"/>
      <c r="I560" s="186" t="n"/>
      <c r="J560" s="186" t="n"/>
      <c r="K560" s="186" t="n"/>
      <c r="L560" s="186" t="n"/>
      <c r="M560" s="186" t="n"/>
      <c r="N560" s="186" t="n"/>
      <c r="O560" s="186" t="n"/>
      <c r="P560" s="186" t="n"/>
      <c r="Q560" s="186" t="n"/>
    </row>
    <row r="561" ht="15.75" customHeight="1" s="127">
      <c r="A561" s="186" t="n"/>
      <c r="B561" s="186" t="n"/>
      <c r="C561" s="193" t="n"/>
      <c r="D561" s="193" t="n"/>
      <c r="E561" s="193" t="n"/>
      <c r="F561" s="186" t="n"/>
      <c r="G561" s="186" t="n"/>
      <c r="H561" s="186" t="n"/>
      <c r="I561" s="186" t="n"/>
      <c r="J561" s="186" t="n"/>
      <c r="K561" s="186" t="n"/>
      <c r="L561" s="186" t="n"/>
      <c r="M561" s="186" t="n"/>
      <c r="N561" s="186" t="n"/>
      <c r="O561" s="186" t="n"/>
      <c r="P561" s="186" t="n"/>
      <c r="Q561" s="186" t="n"/>
    </row>
    <row r="562" ht="15.75" customHeight="1" s="127">
      <c r="A562" s="186" t="n"/>
      <c r="B562" s="186" t="n"/>
      <c r="C562" s="193" t="n"/>
      <c r="D562" s="193" t="n"/>
      <c r="E562" s="193" t="n"/>
      <c r="F562" s="186" t="n"/>
      <c r="G562" s="186" t="n"/>
      <c r="H562" s="186" t="n"/>
      <c r="I562" s="186" t="n"/>
      <c r="J562" s="186" t="n"/>
      <c r="K562" s="186" t="n"/>
      <c r="L562" s="186" t="n"/>
      <c r="M562" s="186" t="n"/>
      <c r="N562" s="186" t="n"/>
      <c r="O562" s="186" t="n"/>
      <c r="P562" s="186" t="n"/>
      <c r="Q562" s="186" t="n"/>
    </row>
    <row r="563" ht="15.75" customHeight="1" s="127">
      <c r="A563" s="186" t="n"/>
      <c r="B563" s="186" t="n"/>
      <c r="C563" s="193" t="n"/>
      <c r="D563" s="193" t="n"/>
      <c r="E563" s="193" t="n"/>
      <c r="F563" s="186" t="n"/>
      <c r="G563" s="186" t="n"/>
      <c r="H563" s="186" t="n"/>
      <c r="I563" s="186" t="n"/>
      <c r="J563" s="186" t="n"/>
      <c r="K563" s="186" t="n"/>
      <c r="L563" s="186" t="n"/>
      <c r="M563" s="186" t="n"/>
      <c r="N563" s="186" t="n"/>
      <c r="O563" s="186" t="n"/>
      <c r="P563" s="186" t="n"/>
      <c r="Q563" s="186" t="n"/>
    </row>
    <row r="564" ht="15.75" customHeight="1" s="127">
      <c r="A564" s="186" t="n"/>
      <c r="B564" s="186" t="n"/>
      <c r="C564" s="193" t="n"/>
      <c r="D564" s="193" t="n"/>
      <c r="E564" s="193" t="n"/>
      <c r="F564" s="186" t="n"/>
      <c r="G564" s="186" t="n"/>
      <c r="H564" s="186" t="n"/>
      <c r="I564" s="186" t="n"/>
      <c r="J564" s="186" t="n"/>
      <c r="K564" s="186" t="n"/>
      <c r="L564" s="186" t="n"/>
      <c r="M564" s="186" t="n"/>
      <c r="N564" s="186" t="n"/>
      <c r="O564" s="186" t="n"/>
      <c r="P564" s="186" t="n"/>
      <c r="Q564" s="186" t="n"/>
    </row>
    <row r="565" ht="15.75" customHeight="1" s="127">
      <c r="A565" s="186" t="n"/>
      <c r="B565" s="186" t="n"/>
      <c r="C565" s="193" t="n"/>
      <c r="D565" s="193" t="n"/>
      <c r="E565" s="193" t="n"/>
      <c r="F565" s="186" t="n"/>
      <c r="G565" s="186" t="n"/>
      <c r="H565" s="186" t="n"/>
      <c r="I565" s="186" t="n"/>
      <c r="J565" s="186" t="n"/>
      <c r="K565" s="186" t="n"/>
      <c r="L565" s="186" t="n"/>
      <c r="M565" s="186" t="n"/>
      <c r="N565" s="186" t="n"/>
      <c r="O565" s="186" t="n"/>
      <c r="P565" s="186" t="n"/>
      <c r="Q565" s="186" t="n"/>
    </row>
    <row r="566" ht="15.75" customHeight="1" s="127">
      <c r="A566" s="186" t="n"/>
      <c r="B566" s="186" t="n"/>
      <c r="C566" s="193" t="n"/>
      <c r="D566" s="193" t="n"/>
      <c r="E566" s="193" t="n"/>
      <c r="F566" s="186" t="n"/>
      <c r="G566" s="186" t="n"/>
      <c r="H566" s="186" t="n"/>
      <c r="I566" s="186" t="n"/>
      <c r="J566" s="186" t="n"/>
      <c r="K566" s="186" t="n"/>
      <c r="L566" s="186" t="n"/>
      <c r="M566" s="186" t="n"/>
      <c r="N566" s="186" t="n"/>
      <c r="O566" s="186" t="n"/>
      <c r="P566" s="186" t="n"/>
      <c r="Q566" s="186" t="n"/>
    </row>
    <row r="567" ht="15.75" customHeight="1" s="127">
      <c r="A567" s="186" t="n"/>
      <c r="B567" s="186" t="n"/>
      <c r="C567" s="193" t="n"/>
      <c r="D567" s="193" t="n"/>
      <c r="E567" s="193" t="n"/>
      <c r="F567" s="186" t="n"/>
      <c r="G567" s="186" t="n"/>
      <c r="H567" s="186" t="n"/>
      <c r="I567" s="186" t="n"/>
      <c r="J567" s="186" t="n"/>
      <c r="K567" s="186" t="n"/>
      <c r="L567" s="186" t="n"/>
      <c r="M567" s="186" t="n"/>
      <c r="N567" s="186" t="n"/>
      <c r="O567" s="186" t="n"/>
      <c r="P567" s="186" t="n"/>
      <c r="Q567" s="186" t="n"/>
    </row>
    <row r="568" ht="15.75" customHeight="1" s="127">
      <c r="A568" s="186" t="n"/>
      <c r="B568" s="186" t="n"/>
      <c r="C568" s="193" t="n"/>
      <c r="D568" s="193" t="n"/>
      <c r="E568" s="193" t="n"/>
      <c r="F568" s="186" t="n"/>
      <c r="G568" s="186" t="n"/>
      <c r="H568" s="186" t="n"/>
      <c r="I568" s="186" t="n"/>
      <c r="J568" s="186" t="n"/>
      <c r="K568" s="186" t="n"/>
      <c r="L568" s="186" t="n"/>
      <c r="M568" s="186" t="n"/>
      <c r="N568" s="186" t="n"/>
      <c r="O568" s="186" t="n"/>
      <c r="P568" s="186" t="n"/>
      <c r="Q568" s="186" t="n"/>
    </row>
    <row r="569" ht="15.75" customHeight="1" s="127">
      <c r="A569" s="186" t="n"/>
      <c r="B569" s="186" t="n"/>
      <c r="C569" s="193" t="n"/>
      <c r="D569" s="193" t="n"/>
      <c r="E569" s="193" t="n"/>
      <c r="F569" s="186" t="n"/>
      <c r="G569" s="186" t="n"/>
      <c r="H569" s="186" t="n"/>
      <c r="I569" s="186" t="n"/>
      <c r="J569" s="186" t="n"/>
      <c r="K569" s="186" t="n"/>
      <c r="L569" s="186" t="n"/>
      <c r="M569" s="186" t="n"/>
      <c r="N569" s="186" t="n"/>
      <c r="O569" s="186" t="n"/>
      <c r="P569" s="186" t="n"/>
      <c r="Q569" s="186" t="n"/>
    </row>
    <row r="570" ht="15.75" customHeight="1" s="127">
      <c r="A570" s="186" t="n"/>
      <c r="B570" s="186" t="n"/>
      <c r="C570" s="193" t="n"/>
      <c r="D570" s="193" t="n"/>
      <c r="E570" s="193" t="n"/>
      <c r="F570" s="186" t="n"/>
      <c r="G570" s="186" t="n"/>
      <c r="H570" s="186" t="n"/>
      <c r="I570" s="186" t="n"/>
      <c r="J570" s="186" t="n"/>
      <c r="K570" s="186" t="n"/>
      <c r="L570" s="186" t="n"/>
      <c r="M570" s="186" t="n"/>
      <c r="N570" s="186" t="n"/>
      <c r="O570" s="186" t="n"/>
      <c r="P570" s="186" t="n"/>
      <c r="Q570" s="186" t="n"/>
    </row>
    <row r="571" ht="15.75" customHeight="1" s="127">
      <c r="A571" s="186" t="n"/>
      <c r="B571" s="186" t="n"/>
      <c r="C571" s="193" t="n"/>
      <c r="D571" s="193" t="n"/>
      <c r="E571" s="193" t="n"/>
      <c r="F571" s="186" t="n"/>
      <c r="G571" s="186" t="n"/>
      <c r="H571" s="186" t="n"/>
      <c r="I571" s="186" t="n"/>
      <c r="J571" s="186" t="n"/>
      <c r="K571" s="186" t="n"/>
      <c r="L571" s="186" t="n"/>
      <c r="M571" s="186" t="n"/>
      <c r="N571" s="186" t="n"/>
      <c r="O571" s="186" t="n"/>
      <c r="P571" s="186" t="n"/>
      <c r="Q571" s="186" t="n"/>
    </row>
    <row r="572" ht="15.75" customHeight="1" s="127">
      <c r="A572" s="186" t="n"/>
      <c r="B572" s="186" t="n"/>
      <c r="C572" s="193" t="n"/>
      <c r="D572" s="193" t="n"/>
      <c r="E572" s="193" t="n"/>
      <c r="F572" s="186" t="n"/>
      <c r="G572" s="186" t="n"/>
      <c r="H572" s="186" t="n"/>
      <c r="I572" s="186" t="n"/>
      <c r="J572" s="186" t="n"/>
      <c r="K572" s="186" t="n"/>
      <c r="L572" s="186" t="n"/>
      <c r="M572" s="186" t="n"/>
      <c r="N572" s="186" t="n"/>
      <c r="O572" s="186" t="n"/>
      <c r="P572" s="186" t="n"/>
      <c r="Q572" s="186" t="n"/>
    </row>
    <row r="573" ht="15.75" customHeight="1" s="127">
      <c r="A573" s="186" t="n"/>
      <c r="B573" s="186" t="n"/>
      <c r="C573" s="193" t="n"/>
      <c r="D573" s="193" t="n"/>
      <c r="E573" s="193" t="n"/>
      <c r="F573" s="186" t="n"/>
      <c r="G573" s="186" t="n"/>
      <c r="H573" s="186" t="n"/>
      <c r="I573" s="186" t="n"/>
      <c r="J573" s="186" t="n"/>
      <c r="K573" s="186" t="n"/>
      <c r="L573" s="186" t="n"/>
      <c r="M573" s="186" t="n"/>
      <c r="N573" s="186" t="n"/>
      <c r="O573" s="186" t="n"/>
      <c r="P573" s="186" t="n"/>
      <c r="Q573" s="186" t="n"/>
    </row>
    <row r="574" ht="15.75" customHeight="1" s="127">
      <c r="A574" s="186" t="n"/>
      <c r="B574" s="186" t="n"/>
      <c r="C574" s="193" t="n"/>
      <c r="D574" s="193" t="n"/>
      <c r="E574" s="193" t="n"/>
      <c r="F574" s="186" t="n"/>
      <c r="G574" s="186" t="n"/>
      <c r="H574" s="186" t="n"/>
      <c r="I574" s="186" t="n"/>
      <c r="J574" s="186" t="n"/>
      <c r="K574" s="186" t="n"/>
      <c r="L574" s="186" t="n"/>
      <c r="M574" s="186" t="n"/>
      <c r="N574" s="186" t="n"/>
      <c r="O574" s="186" t="n"/>
      <c r="P574" s="186" t="n"/>
      <c r="Q574" s="186" t="n"/>
    </row>
    <row r="575" ht="15.75" customHeight="1" s="127">
      <c r="A575" s="186" t="n"/>
      <c r="B575" s="186" t="n"/>
      <c r="C575" s="193" t="n"/>
      <c r="D575" s="193" t="n"/>
      <c r="E575" s="193" t="n"/>
      <c r="F575" s="186" t="n"/>
      <c r="G575" s="186" t="n"/>
      <c r="H575" s="186" t="n"/>
      <c r="I575" s="186" t="n"/>
      <c r="J575" s="186" t="n"/>
      <c r="K575" s="186" t="n"/>
      <c r="L575" s="186" t="n"/>
      <c r="M575" s="186" t="n"/>
      <c r="N575" s="186" t="n"/>
      <c r="O575" s="186" t="n"/>
      <c r="P575" s="186" t="n"/>
      <c r="Q575" s="186" t="n"/>
    </row>
    <row r="576" ht="15.75" customHeight="1" s="127">
      <c r="A576" s="186" t="n"/>
      <c r="B576" s="186" t="n"/>
      <c r="C576" s="193" t="n"/>
      <c r="D576" s="193" t="n"/>
      <c r="E576" s="193" t="n"/>
      <c r="F576" s="186" t="n"/>
      <c r="G576" s="186" t="n"/>
      <c r="H576" s="186" t="n"/>
      <c r="I576" s="186" t="n"/>
      <c r="J576" s="186" t="n"/>
      <c r="K576" s="186" t="n"/>
      <c r="L576" s="186" t="n"/>
      <c r="M576" s="186" t="n"/>
      <c r="N576" s="186" t="n"/>
      <c r="O576" s="186" t="n"/>
      <c r="P576" s="186" t="n"/>
      <c r="Q576" s="186" t="n"/>
    </row>
    <row r="577" ht="15.75" customHeight="1" s="127">
      <c r="A577" s="186" t="n"/>
      <c r="B577" s="186" t="n"/>
      <c r="C577" s="193" t="n"/>
      <c r="D577" s="193" t="n"/>
      <c r="E577" s="193" t="n"/>
      <c r="F577" s="186" t="n"/>
      <c r="G577" s="186" t="n"/>
      <c r="H577" s="186" t="n"/>
      <c r="I577" s="186" t="n"/>
      <c r="J577" s="186" t="n"/>
      <c r="K577" s="186" t="n"/>
      <c r="L577" s="186" t="n"/>
      <c r="M577" s="186" t="n"/>
      <c r="N577" s="186" t="n"/>
      <c r="O577" s="186" t="n"/>
      <c r="P577" s="186" t="n"/>
      <c r="Q577" s="186" t="n"/>
    </row>
    <row r="578" ht="15.75" customHeight="1" s="127">
      <c r="A578" s="186" t="n"/>
      <c r="B578" s="186" t="n"/>
      <c r="C578" s="193" t="n"/>
      <c r="D578" s="193" t="n"/>
      <c r="E578" s="193" t="n"/>
      <c r="F578" s="186" t="n"/>
      <c r="G578" s="186" t="n"/>
      <c r="H578" s="186" t="n"/>
      <c r="I578" s="186" t="n"/>
      <c r="J578" s="186" t="n"/>
      <c r="K578" s="186" t="n"/>
      <c r="L578" s="186" t="n"/>
      <c r="M578" s="186" t="n"/>
      <c r="N578" s="186" t="n"/>
      <c r="O578" s="186" t="n"/>
      <c r="P578" s="186" t="n"/>
      <c r="Q578" s="186" t="n"/>
    </row>
    <row r="579" ht="15.75" customHeight="1" s="127">
      <c r="A579" s="186" t="n"/>
      <c r="B579" s="186" t="n"/>
      <c r="C579" s="193" t="n"/>
      <c r="D579" s="193" t="n"/>
      <c r="E579" s="193" t="n"/>
      <c r="F579" s="186" t="n"/>
      <c r="G579" s="186" t="n"/>
      <c r="H579" s="186" t="n"/>
      <c r="I579" s="186" t="n"/>
      <c r="J579" s="186" t="n"/>
      <c r="K579" s="186" t="n"/>
      <c r="L579" s="186" t="n"/>
      <c r="M579" s="186" t="n"/>
      <c r="N579" s="186" t="n"/>
      <c r="O579" s="186" t="n"/>
      <c r="P579" s="186" t="n"/>
      <c r="Q579" s="186" t="n"/>
    </row>
    <row r="580" ht="15.75" customHeight="1" s="127">
      <c r="A580" s="186" t="n"/>
      <c r="B580" s="186" t="n"/>
      <c r="C580" s="193" t="n"/>
      <c r="D580" s="193" t="n"/>
      <c r="E580" s="193" t="n"/>
      <c r="F580" s="186" t="n"/>
      <c r="G580" s="186" t="n"/>
      <c r="H580" s="186" t="n"/>
      <c r="I580" s="186" t="n"/>
      <c r="J580" s="186" t="n"/>
      <c r="K580" s="186" t="n"/>
      <c r="L580" s="186" t="n"/>
      <c r="M580" s="186" t="n"/>
      <c r="N580" s="186" t="n"/>
      <c r="O580" s="186" t="n"/>
      <c r="P580" s="186" t="n"/>
      <c r="Q580" s="186" t="n"/>
    </row>
    <row r="581" ht="15.75" customHeight="1" s="127">
      <c r="A581" s="186" t="n"/>
      <c r="B581" s="186" t="n"/>
      <c r="C581" s="193" t="n"/>
      <c r="D581" s="193" t="n"/>
      <c r="E581" s="193" t="n"/>
      <c r="F581" s="186" t="n"/>
      <c r="G581" s="186" t="n"/>
      <c r="H581" s="186" t="n"/>
      <c r="I581" s="186" t="n"/>
      <c r="J581" s="186" t="n"/>
      <c r="K581" s="186" t="n"/>
      <c r="L581" s="186" t="n"/>
      <c r="M581" s="186" t="n"/>
      <c r="N581" s="186" t="n"/>
      <c r="O581" s="186" t="n"/>
      <c r="P581" s="186" t="n"/>
      <c r="Q581" s="186" t="n"/>
    </row>
    <row r="582" ht="15.75" customHeight="1" s="127">
      <c r="A582" s="186" t="n"/>
      <c r="B582" s="186" t="n"/>
      <c r="C582" s="193" t="n"/>
      <c r="D582" s="193" t="n"/>
      <c r="E582" s="193" t="n"/>
      <c r="F582" s="186" t="n"/>
      <c r="G582" s="186" t="n"/>
      <c r="H582" s="186" t="n"/>
      <c r="I582" s="186" t="n"/>
      <c r="J582" s="186" t="n"/>
      <c r="K582" s="186" t="n"/>
      <c r="L582" s="186" t="n"/>
      <c r="M582" s="186" t="n"/>
      <c r="N582" s="186" t="n"/>
      <c r="O582" s="186" t="n"/>
      <c r="P582" s="186" t="n"/>
      <c r="Q582" s="186" t="n"/>
    </row>
    <row r="583" ht="15.75" customHeight="1" s="127">
      <c r="A583" s="186" t="n"/>
      <c r="B583" s="186" t="n"/>
      <c r="C583" s="193" t="n"/>
      <c r="D583" s="193" t="n"/>
      <c r="E583" s="193" t="n"/>
      <c r="F583" s="186" t="n"/>
      <c r="G583" s="186" t="n"/>
      <c r="H583" s="186" t="n"/>
      <c r="I583" s="186" t="n"/>
      <c r="J583" s="186" t="n"/>
      <c r="K583" s="186" t="n"/>
      <c r="L583" s="186" t="n"/>
      <c r="M583" s="186" t="n"/>
      <c r="N583" s="186" t="n"/>
      <c r="O583" s="186" t="n"/>
      <c r="P583" s="186" t="n"/>
      <c r="Q583" s="186" t="n"/>
    </row>
    <row r="584" ht="15.75" customHeight="1" s="127">
      <c r="A584" s="186" t="n"/>
      <c r="B584" s="186" t="n"/>
      <c r="C584" s="193" t="n"/>
      <c r="D584" s="193" t="n"/>
      <c r="E584" s="193" t="n"/>
      <c r="F584" s="186" t="n"/>
      <c r="G584" s="186" t="n"/>
      <c r="H584" s="186" t="n"/>
      <c r="I584" s="186" t="n"/>
      <c r="J584" s="186" t="n"/>
      <c r="K584" s="186" t="n"/>
      <c r="L584" s="186" t="n"/>
      <c r="M584" s="186" t="n"/>
      <c r="N584" s="186" t="n"/>
      <c r="O584" s="186" t="n"/>
      <c r="P584" s="186" t="n"/>
      <c r="Q584" s="186" t="n"/>
    </row>
    <row r="585" ht="15.75" customHeight="1" s="127">
      <c r="A585" s="186" t="n"/>
      <c r="B585" s="186" t="n"/>
      <c r="C585" s="193" t="n"/>
      <c r="D585" s="193" t="n"/>
      <c r="E585" s="193" t="n"/>
      <c r="F585" s="186" t="n"/>
      <c r="G585" s="186" t="n"/>
      <c r="H585" s="186" t="n"/>
      <c r="I585" s="186" t="n"/>
      <c r="J585" s="186" t="n"/>
      <c r="K585" s="186" t="n"/>
      <c r="L585" s="186" t="n"/>
      <c r="M585" s="186" t="n"/>
      <c r="N585" s="186" t="n"/>
      <c r="O585" s="186" t="n"/>
      <c r="P585" s="186" t="n"/>
      <c r="Q585" s="186" t="n"/>
    </row>
    <row r="586" ht="15.75" customHeight="1" s="127">
      <c r="A586" s="186" t="n"/>
      <c r="B586" s="186" t="n"/>
      <c r="C586" s="193" t="n"/>
      <c r="D586" s="193" t="n"/>
      <c r="E586" s="193" t="n"/>
      <c r="F586" s="186" t="n"/>
      <c r="G586" s="186" t="n"/>
      <c r="H586" s="186" t="n"/>
      <c r="I586" s="186" t="n"/>
      <c r="J586" s="186" t="n"/>
      <c r="K586" s="186" t="n"/>
      <c r="L586" s="186" t="n"/>
      <c r="M586" s="186" t="n"/>
      <c r="N586" s="186" t="n"/>
      <c r="O586" s="186" t="n"/>
      <c r="P586" s="186" t="n"/>
      <c r="Q586" s="186" t="n"/>
    </row>
    <row r="587" ht="15.75" customHeight="1" s="127">
      <c r="A587" s="186" t="n"/>
      <c r="B587" s="186" t="n"/>
      <c r="C587" s="193" t="n"/>
      <c r="D587" s="193" t="n"/>
      <c r="E587" s="193" t="n"/>
      <c r="F587" s="186" t="n"/>
      <c r="G587" s="186" t="n"/>
      <c r="H587" s="186" t="n"/>
      <c r="I587" s="186" t="n"/>
      <c r="J587" s="186" t="n"/>
      <c r="K587" s="186" t="n"/>
      <c r="L587" s="186" t="n"/>
      <c r="M587" s="186" t="n"/>
      <c r="N587" s="186" t="n"/>
      <c r="O587" s="186" t="n"/>
      <c r="P587" s="186" t="n"/>
      <c r="Q587" s="186" t="n"/>
    </row>
    <row r="588" ht="15.75" customHeight="1" s="127">
      <c r="A588" s="186" t="n"/>
      <c r="B588" s="186" t="n"/>
      <c r="C588" s="193" t="n"/>
      <c r="D588" s="193" t="n"/>
      <c r="E588" s="193" t="n"/>
      <c r="F588" s="186" t="n"/>
      <c r="G588" s="186" t="n"/>
      <c r="H588" s="186" t="n"/>
      <c r="I588" s="186" t="n"/>
      <c r="J588" s="186" t="n"/>
      <c r="K588" s="186" t="n"/>
      <c r="L588" s="186" t="n"/>
      <c r="M588" s="186" t="n"/>
      <c r="N588" s="186" t="n"/>
      <c r="O588" s="186" t="n"/>
      <c r="P588" s="186" t="n"/>
      <c r="Q588" s="186" t="n"/>
    </row>
    <row r="589" ht="15.75" customHeight="1" s="127">
      <c r="A589" s="186" t="n"/>
      <c r="B589" s="186" t="n"/>
      <c r="C589" s="193" t="n"/>
      <c r="D589" s="193" t="n"/>
      <c r="E589" s="193" t="n"/>
      <c r="F589" s="186" t="n"/>
      <c r="G589" s="186" t="n"/>
      <c r="H589" s="186" t="n"/>
      <c r="I589" s="186" t="n"/>
      <c r="J589" s="186" t="n"/>
      <c r="K589" s="186" t="n"/>
      <c r="L589" s="186" t="n"/>
      <c r="M589" s="186" t="n"/>
      <c r="N589" s="186" t="n"/>
      <c r="O589" s="186" t="n"/>
      <c r="P589" s="186" t="n"/>
      <c r="Q589" s="186" t="n"/>
    </row>
    <row r="590" ht="15.75" customHeight="1" s="127">
      <c r="A590" s="186" t="n"/>
      <c r="B590" s="186" t="n"/>
      <c r="C590" s="193" t="n"/>
      <c r="D590" s="193" t="n"/>
      <c r="E590" s="193" t="n"/>
      <c r="F590" s="186" t="n"/>
      <c r="G590" s="186" t="n"/>
      <c r="H590" s="186" t="n"/>
      <c r="I590" s="186" t="n"/>
      <c r="J590" s="186" t="n"/>
      <c r="K590" s="186" t="n"/>
      <c r="L590" s="186" t="n"/>
      <c r="M590" s="186" t="n"/>
      <c r="N590" s="186" t="n"/>
      <c r="O590" s="186" t="n"/>
      <c r="P590" s="186" t="n"/>
      <c r="Q590" s="186" t="n"/>
    </row>
    <row r="591" ht="15.75" customHeight="1" s="127">
      <c r="A591" s="186" t="n"/>
      <c r="B591" s="186" t="n"/>
      <c r="C591" s="193" t="n"/>
      <c r="D591" s="193" t="n"/>
      <c r="E591" s="193" t="n"/>
      <c r="F591" s="186" t="n"/>
      <c r="G591" s="186" t="n"/>
      <c r="H591" s="186" t="n"/>
      <c r="I591" s="186" t="n"/>
      <c r="J591" s="186" t="n"/>
      <c r="K591" s="186" t="n"/>
      <c r="L591" s="186" t="n"/>
      <c r="M591" s="186" t="n"/>
      <c r="N591" s="186" t="n"/>
      <c r="O591" s="186" t="n"/>
      <c r="P591" s="186" t="n"/>
      <c r="Q591" s="186" t="n"/>
    </row>
    <row r="592" ht="15.75" customHeight="1" s="127">
      <c r="A592" s="186" t="n"/>
      <c r="B592" s="186" t="n"/>
      <c r="C592" s="193" t="n"/>
      <c r="D592" s="193" t="n"/>
      <c r="E592" s="193" t="n"/>
      <c r="F592" s="186" t="n"/>
      <c r="G592" s="186" t="n"/>
      <c r="H592" s="186" t="n"/>
      <c r="I592" s="186" t="n"/>
      <c r="J592" s="186" t="n"/>
      <c r="K592" s="186" t="n"/>
      <c r="L592" s="186" t="n"/>
      <c r="M592" s="186" t="n"/>
      <c r="N592" s="186" t="n"/>
      <c r="O592" s="186" t="n"/>
      <c r="P592" s="186" t="n"/>
      <c r="Q592" s="186" t="n"/>
    </row>
    <row r="593" ht="15.75" customHeight="1" s="127">
      <c r="A593" s="186" t="n"/>
      <c r="B593" s="186" t="n"/>
      <c r="C593" s="193" t="n"/>
      <c r="D593" s="193" t="n"/>
      <c r="E593" s="193" t="n"/>
      <c r="F593" s="186" t="n"/>
      <c r="G593" s="186" t="n"/>
      <c r="H593" s="186" t="n"/>
      <c r="I593" s="186" t="n"/>
      <c r="J593" s="186" t="n"/>
      <c r="K593" s="186" t="n"/>
      <c r="L593" s="186" t="n"/>
      <c r="M593" s="186" t="n"/>
      <c r="N593" s="186" t="n"/>
      <c r="O593" s="186" t="n"/>
      <c r="P593" s="186" t="n"/>
      <c r="Q593" s="186" t="n"/>
    </row>
    <row r="594" ht="15.75" customHeight="1" s="127">
      <c r="A594" s="186" t="n"/>
      <c r="B594" s="186" t="n"/>
      <c r="C594" s="193" t="n"/>
      <c r="D594" s="193" t="n"/>
      <c r="E594" s="193" t="n"/>
      <c r="F594" s="186" t="n"/>
      <c r="G594" s="186" t="n"/>
      <c r="H594" s="186" t="n"/>
      <c r="I594" s="186" t="n"/>
      <c r="J594" s="186" t="n"/>
      <c r="K594" s="186" t="n"/>
      <c r="L594" s="186" t="n"/>
      <c r="M594" s="186" t="n"/>
      <c r="N594" s="186" t="n"/>
      <c r="O594" s="186" t="n"/>
      <c r="P594" s="186" t="n"/>
      <c r="Q594" s="186" t="n"/>
    </row>
    <row r="595" ht="15.75" customHeight="1" s="127">
      <c r="A595" s="186" t="n"/>
      <c r="B595" s="186" t="n"/>
      <c r="C595" s="193" t="n"/>
      <c r="D595" s="193" t="n"/>
      <c r="E595" s="193" t="n"/>
      <c r="F595" s="186" t="n"/>
      <c r="G595" s="186" t="n"/>
      <c r="H595" s="186" t="n"/>
      <c r="I595" s="186" t="n"/>
      <c r="J595" s="186" t="n"/>
      <c r="K595" s="186" t="n"/>
      <c r="L595" s="186" t="n"/>
      <c r="M595" s="186" t="n"/>
      <c r="N595" s="186" t="n"/>
      <c r="O595" s="186" t="n"/>
      <c r="P595" s="186" t="n"/>
      <c r="Q595" s="186" t="n"/>
    </row>
    <row r="596" ht="15.75" customHeight="1" s="127">
      <c r="A596" s="186" t="n"/>
      <c r="B596" s="186" t="n"/>
      <c r="C596" s="193" t="n"/>
      <c r="D596" s="193" t="n"/>
      <c r="E596" s="193" t="n"/>
      <c r="F596" s="186" t="n"/>
      <c r="G596" s="186" t="n"/>
      <c r="H596" s="186" t="n"/>
      <c r="I596" s="186" t="n"/>
      <c r="J596" s="186" t="n"/>
      <c r="K596" s="186" t="n"/>
      <c r="L596" s="186" t="n"/>
      <c r="M596" s="186" t="n"/>
      <c r="N596" s="186" t="n"/>
      <c r="O596" s="186" t="n"/>
      <c r="P596" s="186" t="n"/>
      <c r="Q596" s="186" t="n"/>
    </row>
    <row r="597" ht="15.75" customHeight="1" s="127">
      <c r="A597" s="186" t="n"/>
      <c r="B597" s="186" t="n"/>
      <c r="C597" s="193" t="n"/>
      <c r="D597" s="193" t="n"/>
      <c r="E597" s="193" t="n"/>
      <c r="F597" s="186" t="n"/>
      <c r="G597" s="186" t="n"/>
      <c r="H597" s="186" t="n"/>
      <c r="I597" s="186" t="n"/>
      <c r="J597" s="186" t="n"/>
      <c r="K597" s="186" t="n"/>
      <c r="L597" s="186" t="n"/>
      <c r="M597" s="186" t="n"/>
      <c r="N597" s="186" t="n"/>
      <c r="O597" s="186" t="n"/>
      <c r="P597" s="186" t="n"/>
      <c r="Q597" s="186" t="n"/>
    </row>
    <row r="598" ht="15.75" customHeight="1" s="127">
      <c r="A598" s="186" t="n"/>
      <c r="B598" s="186" t="n"/>
      <c r="C598" s="193" t="n"/>
      <c r="D598" s="193" t="n"/>
      <c r="E598" s="193" t="n"/>
      <c r="F598" s="186" t="n"/>
      <c r="G598" s="186" t="n"/>
      <c r="H598" s="186" t="n"/>
      <c r="I598" s="186" t="n"/>
      <c r="J598" s="186" t="n"/>
      <c r="K598" s="186" t="n"/>
      <c r="L598" s="186" t="n"/>
      <c r="M598" s="186" t="n"/>
      <c r="N598" s="186" t="n"/>
      <c r="O598" s="186" t="n"/>
      <c r="P598" s="186" t="n"/>
      <c r="Q598" s="186" t="n"/>
    </row>
    <row r="599" ht="15.75" customHeight="1" s="127">
      <c r="A599" s="186" t="n"/>
      <c r="B599" s="186" t="n"/>
      <c r="C599" s="193" t="n"/>
      <c r="D599" s="193" t="n"/>
      <c r="E599" s="193" t="n"/>
      <c r="F599" s="186" t="n"/>
      <c r="G599" s="186" t="n"/>
      <c r="H599" s="186" t="n"/>
      <c r="I599" s="186" t="n"/>
      <c r="J599" s="186" t="n"/>
      <c r="K599" s="186" t="n"/>
      <c r="L599" s="186" t="n"/>
      <c r="M599" s="186" t="n"/>
      <c r="N599" s="186" t="n"/>
      <c r="O599" s="186" t="n"/>
      <c r="P599" s="186" t="n"/>
      <c r="Q599" s="186" t="n"/>
    </row>
    <row r="600" ht="15.75" customHeight="1" s="127">
      <c r="A600" s="186" t="n"/>
      <c r="B600" s="186" t="n"/>
      <c r="C600" s="193" t="n"/>
      <c r="D600" s="193" t="n"/>
      <c r="E600" s="193" t="n"/>
      <c r="F600" s="186" t="n"/>
      <c r="G600" s="186" t="n"/>
      <c r="H600" s="186" t="n"/>
      <c r="I600" s="186" t="n"/>
      <c r="J600" s="186" t="n"/>
      <c r="K600" s="186" t="n"/>
      <c r="L600" s="186" t="n"/>
      <c r="M600" s="186" t="n"/>
      <c r="N600" s="186" t="n"/>
      <c r="O600" s="186" t="n"/>
      <c r="P600" s="186" t="n"/>
      <c r="Q600" s="186" t="n"/>
    </row>
    <row r="601" ht="15.75" customHeight="1" s="127">
      <c r="A601" s="186" t="n"/>
      <c r="B601" s="186" t="n"/>
      <c r="C601" s="193" t="n"/>
      <c r="D601" s="193" t="n"/>
      <c r="E601" s="193" t="n"/>
      <c r="F601" s="186" t="n"/>
      <c r="G601" s="186" t="n"/>
      <c r="H601" s="186" t="n"/>
      <c r="I601" s="186" t="n"/>
      <c r="J601" s="186" t="n"/>
      <c r="K601" s="186" t="n"/>
      <c r="L601" s="186" t="n"/>
      <c r="M601" s="186" t="n"/>
      <c r="N601" s="186" t="n"/>
      <c r="O601" s="186" t="n"/>
      <c r="P601" s="186" t="n"/>
      <c r="Q601" s="186" t="n"/>
    </row>
    <row r="602" ht="15.75" customHeight="1" s="127">
      <c r="A602" s="186" t="n"/>
      <c r="B602" s="186" t="n"/>
      <c r="C602" s="193" t="n"/>
      <c r="D602" s="193" t="n"/>
      <c r="E602" s="193" t="n"/>
      <c r="F602" s="186" t="n"/>
      <c r="G602" s="186" t="n"/>
      <c r="H602" s="186" t="n"/>
      <c r="I602" s="186" t="n"/>
      <c r="J602" s="186" t="n"/>
      <c r="K602" s="186" t="n"/>
      <c r="L602" s="186" t="n"/>
      <c r="M602" s="186" t="n"/>
      <c r="N602" s="186" t="n"/>
      <c r="O602" s="186" t="n"/>
      <c r="P602" s="186" t="n"/>
      <c r="Q602" s="186" t="n"/>
    </row>
    <row r="603" ht="15.75" customHeight="1" s="127">
      <c r="A603" s="186" t="n"/>
      <c r="B603" s="186" t="n"/>
      <c r="C603" s="193" t="n"/>
      <c r="D603" s="193" t="n"/>
      <c r="E603" s="193" t="n"/>
      <c r="F603" s="186" t="n"/>
      <c r="G603" s="186" t="n"/>
      <c r="H603" s="186" t="n"/>
      <c r="I603" s="186" t="n"/>
      <c r="J603" s="186" t="n"/>
      <c r="K603" s="186" t="n"/>
      <c r="L603" s="186" t="n"/>
      <c r="M603" s="186" t="n"/>
      <c r="N603" s="186" t="n"/>
      <c r="O603" s="186" t="n"/>
      <c r="P603" s="186" t="n"/>
      <c r="Q603" s="186" t="n"/>
    </row>
    <row r="604" ht="15.75" customHeight="1" s="127">
      <c r="A604" s="186" t="n"/>
      <c r="B604" s="186" t="n"/>
      <c r="C604" s="193" t="n"/>
      <c r="D604" s="193" t="n"/>
      <c r="E604" s="193" t="n"/>
      <c r="F604" s="186" t="n"/>
      <c r="G604" s="186" t="n"/>
      <c r="H604" s="186" t="n"/>
      <c r="I604" s="186" t="n"/>
      <c r="J604" s="186" t="n"/>
      <c r="K604" s="186" t="n"/>
      <c r="L604" s="186" t="n"/>
      <c r="M604" s="186" t="n"/>
      <c r="N604" s="186" t="n"/>
      <c r="O604" s="186" t="n"/>
      <c r="P604" s="186" t="n"/>
      <c r="Q604" s="186" t="n"/>
    </row>
    <row r="605" ht="15.75" customHeight="1" s="127">
      <c r="A605" s="186" t="n"/>
      <c r="B605" s="186" t="n"/>
      <c r="C605" s="193" t="n"/>
      <c r="D605" s="193" t="n"/>
      <c r="E605" s="193" t="n"/>
      <c r="F605" s="186" t="n"/>
      <c r="G605" s="186" t="n"/>
      <c r="H605" s="186" t="n"/>
      <c r="I605" s="186" t="n"/>
      <c r="J605" s="186" t="n"/>
      <c r="K605" s="186" t="n"/>
      <c r="L605" s="186" t="n"/>
      <c r="M605" s="186" t="n"/>
      <c r="N605" s="186" t="n"/>
      <c r="O605" s="186" t="n"/>
      <c r="P605" s="186" t="n"/>
      <c r="Q605" s="186" t="n"/>
    </row>
    <row r="606" ht="15.75" customHeight="1" s="127">
      <c r="A606" s="186" t="n"/>
      <c r="B606" s="186" t="n"/>
      <c r="C606" s="193" t="n"/>
      <c r="D606" s="193" t="n"/>
      <c r="E606" s="193" t="n"/>
      <c r="F606" s="186" t="n"/>
      <c r="G606" s="186" t="n"/>
      <c r="H606" s="186" t="n"/>
      <c r="I606" s="186" t="n"/>
      <c r="J606" s="186" t="n"/>
      <c r="K606" s="186" t="n"/>
      <c r="L606" s="186" t="n"/>
      <c r="M606" s="186" t="n"/>
      <c r="N606" s="186" t="n"/>
      <c r="O606" s="186" t="n"/>
      <c r="P606" s="186" t="n"/>
      <c r="Q606" s="186" t="n"/>
    </row>
    <row r="607" ht="15.75" customHeight="1" s="127">
      <c r="A607" s="186" t="n"/>
      <c r="B607" s="186" t="n"/>
      <c r="C607" s="193" t="n"/>
      <c r="D607" s="193" t="n"/>
      <c r="E607" s="193" t="n"/>
      <c r="F607" s="186" t="n"/>
      <c r="G607" s="186" t="n"/>
      <c r="H607" s="186" t="n"/>
      <c r="I607" s="186" t="n"/>
      <c r="J607" s="186" t="n"/>
      <c r="K607" s="186" t="n"/>
      <c r="L607" s="186" t="n"/>
      <c r="M607" s="186" t="n"/>
      <c r="N607" s="186" t="n"/>
      <c r="O607" s="186" t="n"/>
      <c r="P607" s="186" t="n"/>
      <c r="Q607" s="186" t="n"/>
    </row>
    <row r="608" ht="15.75" customHeight="1" s="127">
      <c r="A608" s="186" t="n"/>
      <c r="B608" s="186" t="n"/>
      <c r="C608" s="193" t="n"/>
      <c r="D608" s="193" t="n"/>
      <c r="E608" s="193" t="n"/>
      <c r="F608" s="186" t="n"/>
      <c r="G608" s="186" t="n"/>
      <c r="H608" s="186" t="n"/>
      <c r="I608" s="186" t="n"/>
      <c r="J608" s="186" t="n"/>
      <c r="K608" s="186" t="n"/>
      <c r="L608" s="186" t="n"/>
      <c r="M608" s="186" t="n"/>
      <c r="N608" s="186" t="n"/>
      <c r="O608" s="186" t="n"/>
      <c r="P608" s="186" t="n"/>
      <c r="Q608" s="186" t="n"/>
    </row>
    <row r="609" ht="15.75" customHeight="1" s="127">
      <c r="A609" s="186" t="n"/>
      <c r="B609" s="186" t="n"/>
      <c r="C609" s="193" t="n"/>
      <c r="D609" s="193" t="n"/>
      <c r="E609" s="193" t="n"/>
      <c r="F609" s="186" t="n"/>
      <c r="G609" s="186" t="n"/>
      <c r="H609" s="186" t="n"/>
      <c r="I609" s="186" t="n"/>
      <c r="J609" s="186" t="n"/>
      <c r="K609" s="186" t="n"/>
      <c r="L609" s="186" t="n"/>
      <c r="M609" s="186" t="n"/>
      <c r="N609" s="186" t="n"/>
      <c r="O609" s="186" t="n"/>
      <c r="P609" s="186" t="n"/>
      <c r="Q609" s="186" t="n"/>
    </row>
    <row r="610" ht="15.75" customHeight="1" s="127">
      <c r="A610" s="186" t="n"/>
      <c r="B610" s="186" t="n"/>
      <c r="C610" s="193" t="n"/>
      <c r="D610" s="193" t="n"/>
      <c r="E610" s="193" t="n"/>
      <c r="F610" s="186" t="n"/>
      <c r="G610" s="186" t="n"/>
      <c r="H610" s="186" t="n"/>
      <c r="I610" s="186" t="n"/>
      <c r="J610" s="186" t="n"/>
      <c r="K610" s="186" t="n"/>
      <c r="L610" s="186" t="n"/>
      <c r="M610" s="186" t="n"/>
      <c r="N610" s="186" t="n"/>
      <c r="O610" s="186" t="n"/>
      <c r="P610" s="186" t="n"/>
      <c r="Q610" s="186" t="n"/>
    </row>
    <row r="611" ht="15.75" customHeight="1" s="127">
      <c r="A611" s="186" t="n"/>
      <c r="B611" s="186" t="n"/>
      <c r="C611" s="193" t="n"/>
      <c r="D611" s="193" t="n"/>
      <c r="E611" s="193" t="n"/>
      <c r="F611" s="186" t="n"/>
      <c r="G611" s="186" t="n"/>
      <c r="H611" s="186" t="n"/>
      <c r="I611" s="186" t="n"/>
      <c r="J611" s="186" t="n"/>
      <c r="K611" s="186" t="n"/>
      <c r="L611" s="186" t="n"/>
      <c r="M611" s="186" t="n"/>
      <c r="N611" s="186" t="n"/>
      <c r="O611" s="186" t="n"/>
      <c r="P611" s="186" t="n"/>
      <c r="Q611" s="186" t="n"/>
    </row>
    <row r="612" ht="15.75" customHeight="1" s="127">
      <c r="A612" s="186" t="n"/>
      <c r="B612" s="186" t="n"/>
      <c r="C612" s="193" t="n"/>
      <c r="D612" s="193" t="n"/>
      <c r="E612" s="193" t="n"/>
      <c r="F612" s="186" t="n"/>
      <c r="G612" s="186" t="n"/>
      <c r="H612" s="186" t="n"/>
      <c r="I612" s="186" t="n"/>
      <c r="J612" s="186" t="n"/>
      <c r="K612" s="186" t="n"/>
      <c r="L612" s="186" t="n"/>
      <c r="M612" s="186" t="n"/>
      <c r="N612" s="186" t="n"/>
      <c r="O612" s="186" t="n"/>
      <c r="P612" s="186" t="n"/>
      <c r="Q612" s="186" t="n"/>
    </row>
    <row r="613" ht="15.75" customHeight="1" s="127">
      <c r="A613" s="186" t="n"/>
      <c r="B613" s="186" t="n"/>
      <c r="C613" s="193" t="n"/>
      <c r="D613" s="193" t="n"/>
      <c r="E613" s="193" t="n"/>
      <c r="F613" s="186" t="n"/>
      <c r="G613" s="186" t="n"/>
      <c r="H613" s="186" t="n"/>
      <c r="I613" s="186" t="n"/>
      <c r="J613" s="186" t="n"/>
      <c r="K613" s="186" t="n"/>
      <c r="L613" s="186" t="n"/>
      <c r="M613" s="186" t="n"/>
      <c r="N613" s="186" t="n"/>
      <c r="O613" s="186" t="n"/>
      <c r="P613" s="186" t="n"/>
      <c r="Q613" s="186" t="n"/>
    </row>
    <row r="614" ht="15.75" customHeight="1" s="127">
      <c r="A614" s="186" t="n"/>
      <c r="B614" s="186" t="n"/>
      <c r="C614" s="193" t="n"/>
      <c r="D614" s="193" t="n"/>
      <c r="E614" s="193" t="n"/>
      <c r="F614" s="186" t="n"/>
      <c r="G614" s="186" t="n"/>
      <c r="H614" s="186" t="n"/>
      <c r="I614" s="186" t="n"/>
      <c r="J614" s="186" t="n"/>
      <c r="K614" s="186" t="n"/>
      <c r="L614" s="186" t="n"/>
      <c r="M614" s="186" t="n"/>
      <c r="N614" s="186" t="n"/>
      <c r="O614" s="186" t="n"/>
      <c r="P614" s="186" t="n"/>
      <c r="Q614" s="186" t="n"/>
    </row>
    <row r="615" ht="15.75" customHeight="1" s="127">
      <c r="A615" s="186" t="n"/>
      <c r="B615" s="186" t="n"/>
      <c r="C615" s="193" t="n"/>
      <c r="D615" s="193" t="n"/>
      <c r="E615" s="193" t="n"/>
      <c r="F615" s="186" t="n"/>
      <c r="G615" s="186" t="n"/>
      <c r="H615" s="186" t="n"/>
      <c r="I615" s="186" t="n"/>
      <c r="J615" s="186" t="n"/>
      <c r="K615" s="186" t="n"/>
      <c r="L615" s="186" t="n"/>
      <c r="M615" s="186" t="n"/>
      <c r="N615" s="186" t="n"/>
      <c r="O615" s="186" t="n"/>
      <c r="P615" s="186" t="n"/>
      <c r="Q615" s="186" t="n"/>
    </row>
    <row r="616" ht="15.75" customHeight="1" s="127">
      <c r="A616" s="186" t="n"/>
      <c r="B616" s="186" t="n"/>
      <c r="C616" s="193" t="n"/>
      <c r="D616" s="193" t="n"/>
      <c r="E616" s="193" t="n"/>
      <c r="F616" s="186" t="n"/>
      <c r="G616" s="186" t="n"/>
      <c r="H616" s="186" t="n"/>
      <c r="I616" s="186" t="n"/>
      <c r="J616" s="186" t="n"/>
      <c r="K616" s="186" t="n"/>
      <c r="L616" s="186" t="n"/>
      <c r="M616" s="186" t="n"/>
      <c r="N616" s="186" t="n"/>
      <c r="O616" s="186" t="n"/>
      <c r="P616" s="186" t="n"/>
      <c r="Q616" s="186" t="n"/>
    </row>
    <row r="617" ht="15.75" customHeight="1" s="127">
      <c r="A617" s="186" t="n"/>
      <c r="B617" s="186" t="n"/>
      <c r="C617" s="193" t="n"/>
      <c r="D617" s="193" t="n"/>
      <c r="E617" s="193" t="n"/>
      <c r="F617" s="186" t="n"/>
      <c r="G617" s="186" t="n"/>
      <c r="H617" s="186" t="n"/>
      <c r="I617" s="186" t="n"/>
      <c r="J617" s="186" t="n"/>
      <c r="K617" s="186" t="n"/>
      <c r="L617" s="186" t="n"/>
      <c r="M617" s="186" t="n"/>
      <c r="N617" s="186" t="n"/>
      <c r="O617" s="186" t="n"/>
      <c r="P617" s="186" t="n"/>
      <c r="Q617" s="186" t="n"/>
    </row>
    <row r="618" ht="15.75" customHeight="1" s="127">
      <c r="A618" s="186" t="n"/>
      <c r="B618" s="186" t="n"/>
      <c r="C618" s="193" t="n"/>
      <c r="D618" s="193" t="n"/>
      <c r="E618" s="193" t="n"/>
      <c r="F618" s="186" t="n"/>
      <c r="G618" s="186" t="n"/>
      <c r="H618" s="186" t="n"/>
      <c r="I618" s="186" t="n"/>
      <c r="J618" s="186" t="n"/>
      <c r="K618" s="186" t="n"/>
      <c r="L618" s="186" t="n"/>
      <c r="M618" s="186" t="n"/>
      <c r="N618" s="186" t="n"/>
      <c r="O618" s="186" t="n"/>
      <c r="P618" s="186" t="n"/>
      <c r="Q618" s="186" t="n"/>
    </row>
    <row r="619" ht="15.75" customHeight="1" s="127">
      <c r="A619" s="186" t="n"/>
      <c r="B619" s="186" t="n"/>
      <c r="C619" s="193" t="n"/>
      <c r="D619" s="193" t="n"/>
      <c r="E619" s="193" t="n"/>
      <c r="F619" s="186" t="n"/>
      <c r="G619" s="186" t="n"/>
      <c r="H619" s="186" t="n"/>
      <c r="I619" s="186" t="n"/>
      <c r="J619" s="186" t="n"/>
      <c r="K619" s="186" t="n"/>
      <c r="L619" s="186" t="n"/>
      <c r="M619" s="186" t="n"/>
      <c r="N619" s="186" t="n"/>
      <c r="O619" s="186" t="n"/>
      <c r="P619" s="186" t="n"/>
      <c r="Q619" s="186" t="n"/>
    </row>
    <row r="620" ht="15.75" customHeight="1" s="127">
      <c r="A620" s="186" t="n"/>
      <c r="B620" s="186" t="n"/>
      <c r="C620" s="193" t="n"/>
      <c r="D620" s="193" t="n"/>
      <c r="E620" s="193" t="n"/>
      <c r="F620" s="186" t="n"/>
      <c r="G620" s="186" t="n"/>
      <c r="H620" s="186" t="n"/>
      <c r="I620" s="186" t="n"/>
      <c r="J620" s="186" t="n"/>
      <c r="K620" s="186" t="n"/>
      <c r="L620" s="186" t="n"/>
      <c r="M620" s="186" t="n"/>
      <c r="N620" s="186" t="n"/>
      <c r="O620" s="186" t="n"/>
      <c r="P620" s="186" t="n"/>
      <c r="Q620" s="186" t="n"/>
    </row>
    <row r="621" ht="15.75" customHeight="1" s="127">
      <c r="A621" s="186" t="n"/>
      <c r="B621" s="186" t="n"/>
      <c r="C621" s="193" t="n"/>
      <c r="D621" s="193" t="n"/>
      <c r="E621" s="193" t="n"/>
      <c r="F621" s="186" t="n"/>
      <c r="G621" s="186" t="n"/>
      <c r="H621" s="186" t="n"/>
      <c r="I621" s="186" t="n"/>
      <c r="J621" s="186" t="n"/>
      <c r="K621" s="186" t="n"/>
      <c r="L621" s="186" t="n"/>
      <c r="M621" s="186" t="n"/>
      <c r="N621" s="186" t="n"/>
      <c r="O621" s="186" t="n"/>
      <c r="P621" s="186" t="n"/>
      <c r="Q621" s="186" t="n"/>
    </row>
    <row r="622" ht="15.75" customHeight="1" s="127">
      <c r="A622" s="186" t="n"/>
      <c r="B622" s="186" t="n"/>
      <c r="C622" s="193" t="n"/>
      <c r="D622" s="193" t="n"/>
      <c r="E622" s="193" t="n"/>
      <c r="F622" s="186" t="n"/>
      <c r="G622" s="186" t="n"/>
      <c r="H622" s="186" t="n"/>
      <c r="I622" s="186" t="n"/>
      <c r="J622" s="186" t="n"/>
      <c r="K622" s="186" t="n"/>
      <c r="L622" s="186" t="n"/>
      <c r="M622" s="186" t="n"/>
      <c r="N622" s="186" t="n"/>
      <c r="O622" s="186" t="n"/>
      <c r="P622" s="186" t="n"/>
      <c r="Q622" s="186" t="n"/>
    </row>
    <row r="623" ht="15.75" customHeight="1" s="127">
      <c r="A623" s="186" t="n"/>
      <c r="B623" s="186" t="n"/>
      <c r="C623" s="193" t="n"/>
      <c r="D623" s="193" t="n"/>
      <c r="E623" s="193" t="n"/>
      <c r="F623" s="186" t="n"/>
      <c r="G623" s="186" t="n"/>
      <c r="H623" s="186" t="n"/>
      <c r="I623" s="186" t="n"/>
      <c r="J623" s="186" t="n"/>
      <c r="K623" s="186" t="n"/>
      <c r="L623" s="186" t="n"/>
      <c r="M623" s="186" t="n"/>
      <c r="N623" s="186" t="n"/>
      <c r="O623" s="186" t="n"/>
      <c r="P623" s="186" t="n"/>
      <c r="Q623" s="186" t="n"/>
    </row>
    <row r="624" ht="15.75" customHeight="1" s="127">
      <c r="A624" s="186" t="n"/>
      <c r="B624" s="186" t="n"/>
      <c r="C624" s="193" t="n"/>
      <c r="D624" s="193" t="n"/>
      <c r="E624" s="193" t="n"/>
      <c r="F624" s="186" t="n"/>
      <c r="G624" s="186" t="n"/>
      <c r="H624" s="186" t="n"/>
      <c r="I624" s="186" t="n"/>
      <c r="J624" s="186" t="n"/>
      <c r="K624" s="186" t="n"/>
      <c r="L624" s="186" t="n"/>
      <c r="M624" s="186" t="n"/>
      <c r="N624" s="186" t="n"/>
      <c r="O624" s="186" t="n"/>
      <c r="P624" s="186" t="n"/>
      <c r="Q624" s="186" t="n"/>
    </row>
    <row r="625" ht="15.75" customHeight="1" s="127">
      <c r="A625" s="186" t="n"/>
      <c r="B625" s="186" t="n"/>
      <c r="C625" s="193" t="n"/>
      <c r="D625" s="193" t="n"/>
      <c r="E625" s="193" t="n"/>
      <c r="F625" s="186" t="n"/>
      <c r="G625" s="186" t="n"/>
      <c r="H625" s="186" t="n"/>
      <c r="I625" s="186" t="n"/>
      <c r="J625" s="186" t="n"/>
      <c r="K625" s="186" t="n"/>
      <c r="L625" s="186" t="n"/>
      <c r="M625" s="186" t="n"/>
      <c r="N625" s="186" t="n"/>
      <c r="O625" s="186" t="n"/>
      <c r="P625" s="186" t="n"/>
      <c r="Q625" s="186" t="n"/>
    </row>
    <row r="626" ht="15.75" customHeight="1" s="127">
      <c r="A626" s="186" t="n"/>
      <c r="B626" s="186" t="n"/>
      <c r="C626" s="193" t="n"/>
      <c r="D626" s="193" t="n"/>
      <c r="E626" s="193" t="n"/>
      <c r="F626" s="186" t="n"/>
      <c r="G626" s="186" t="n"/>
      <c r="H626" s="186" t="n"/>
      <c r="I626" s="186" t="n"/>
      <c r="J626" s="186" t="n"/>
      <c r="K626" s="186" t="n"/>
      <c r="L626" s="186" t="n"/>
      <c r="M626" s="186" t="n"/>
      <c r="N626" s="186" t="n"/>
      <c r="O626" s="186" t="n"/>
      <c r="P626" s="186" t="n"/>
      <c r="Q626" s="186" t="n"/>
    </row>
    <row r="627" ht="15.75" customHeight="1" s="127">
      <c r="A627" s="186" t="n"/>
      <c r="B627" s="186" t="n"/>
      <c r="C627" s="193" t="n"/>
      <c r="D627" s="193" t="n"/>
      <c r="E627" s="193" t="n"/>
      <c r="F627" s="186" t="n"/>
      <c r="G627" s="186" t="n"/>
      <c r="H627" s="186" t="n"/>
      <c r="I627" s="186" t="n"/>
      <c r="J627" s="186" t="n"/>
      <c r="K627" s="186" t="n"/>
      <c r="L627" s="186" t="n"/>
      <c r="M627" s="186" t="n"/>
      <c r="N627" s="186" t="n"/>
      <c r="O627" s="186" t="n"/>
      <c r="P627" s="186" t="n"/>
      <c r="Q627" s="186" t="n"/>
    </row>
    <row r="628" ht="15.75" customHeight="1" s="127">
      <c r="A628" s="186" t="n"/>
      <c r="B628" s="186" t="n"/>
      <c r="C628" s="193" t="n"/>
      <c r="D628" s="193" t="n"/>
      <c r="E628" s="193" t="n"/>
      <c r="F628" s="186" t="n"/>
      <c r="G628" s="186" t="n"/>
      <c r="H628" s="186" t="n"/>
      <c r="I628" s="186" t="n"/>
      <c r="J628" s="186" t="n"/>
      <c r="K628" s="186" t="n"/>
      <c r="L628" s="186" t="n"/>
      <c r="M628" s="186" t="n"/>
      <c r="N628" s="186" t="n"/>
      <c r="O628" s="186" t="n"/>
      <c r="P628" s="186" t="n"/>
      <c r="Q628" s="186" t="n"/>
    </row>
    <row r="629" ht="15.75" customHeight="1" s="127">
      <c r="A629" s="186" t="n"/>
      <c r="B629" s="186" t="n"/>
      <c r="C629" s="193" t="n"/>
      <c r="D629" s="193" t="n"/>
      <c r="E629" s="193" t="n"/>
      <c r="F629" s="186" t="n"/>
      <c r="G629" s="186" t="n"/>
      <c r="H629" s="186" t="n"/>
      <c r="I629" s="186" t="n"/>
      <c r="J629" s="186" t="n"/>
      <c r="K629" s="186" t="n"/>
      <c r="L629" s="186" t="n"/>
      <c r="M629" s="186" t="n"/>
      <c r="N629" s="186" t="n"/>
      <c r="O629" s="186" t="n"/>
      <c r="P629" s="186" t="n"/>
      <c r="Q629" s="186" t="n"/>
    </row>
    <row r="630" ht="15.75" customHeight="1" s="127">
      <c r="A630" s="186" t="n"/>
      <c r="B630" s="186" t="n"/>
      <c r="C630" s="193" t="n"/>
      <c r="D630" s="193" t="n"/>
      <c r="E630" s="193" t="n"/>
      <c r="F630" s="186" t="n"/>
      <c r="G630" s="186" t="n"/>
      <c r="H630" s="186" t="n"/>
      <c r="I630" s="186" t="n"/>
      <c r="J630" s="186" t="n"/>
      <c r="K630" s="186" t="n"/>
      <c r="L630" s="186" t="n"/>
      <c r="M630" s="186" t="n"/>
      <c r="N630" s="186" t="n"/>
      <c r="O630" s="186" t="n"/>
      <c r="P630" s="186" t="n"/>
      <c r="Q630" s="186" t="n"/>
    </row>
    <row r="631" ht="15.75" customHeight="1" s="127">
      <c r="A631" s="186" t="n"/>
      <c r="B631" s="186" t="n"/>
      <c r="C631" s="193" t="n"/>
      <c r="D631" s="193" t="n"/>
      <c r="E631" s="193" t="n"/>
      <c r="F631" s="186" t="n"/>
      <c r="G631" s="186" t="n"/>
      <c r="H631" s="186" t="n"/>
      <c r="I631" s="186" t="n"/>
      <c r="J631" s="186" t="n"/>
      <c r="K631" s="186" t="n"/>
      <c r="L631" s="186" t="n"/>
      <c r="M631" s="186" t="n"/>
      <c r="N631" s="186" t="n"/>
      <c r="O631" s="186" t="n"/>
      <c r="P631" s="186" t="n"/>
      <c r="Q631" s="186" t="n"/>
    </row>
    <row r="632" ht="15.75" customHeight="1" s="127">
      <c r="A632" s="186" t="n"/>
      <c r="B632" s="186" t="n"/>
      <c r="C632" s="193" t="n"/>
      <c r="D632" s="193" t="n"/>
      <c r="E632" s="193" t="n"/>
      <c r="F632" s="186" t="n"/>
      <c r="G632" s="186" t="n"/>
      <c r="H632" s="186" t="n"/>
      <c r="I632" s="186" t="n"/>
      <c r="J632" s="186" t="n"/>
      <c r="K632" s="186" t="n"/>
      <c r="L632" s="186" t="n"/>
      <c r="M632" s="186" t="n"/>
      <c r="N632" s="186" t="n"/>
      <c r="O632" s="186" t="n"/>
      <c r="P632" s="186" t="n"/>
      <c r="Q632" s="186" t="n"/>
    </row>
    <row r="633" ht="15.75" customHeight="1" s="127">
      <c r="A633" s="186" t="n"/>
      <c r="B633" s="186" t="n"/>
      <c r="C633" s="193" t="n"/>
      <c r="D633" s="193" t="n"/>
      <c r="E633" s="193" t="n"/>
      <c r="F633" s="186" t="n"/>
      <c r="G633" s="186" t="n"/>
      <c r="H633" s="186" t="n"/>
      <c r="I633" s="186" t="n"/>
      <c r="J633" s="186" t="n"/>
      <c r="K633" s="186" t="n"/>
      <c r="L633" s="186" t="n"/>
      <c r="M633" s="186" t="n"/>
      <c r="N633" s="186" t="n"/>
      <c r="O633" s="186" t="n"/>
      <c r="P633" s="186" t="n"/>
      <c r="Q633" s="186" t="n"/>
    </row>
    <row r="634" ht="15.75" customHeight="1" s="127">
      <c r="A634" s="186" t="n"/>
      <c r="B634" s="186" t="n"/>
      <c r="C634" s="193" t="n"/>
      <c r="D634" s="193" t="n"/>
      <c r="E634" s="193" t="n"/>
      <c r="F634" s="186" t="n"/>
      <c r="G634" s="186" t="n"/>
      <c r="H634" s="186" t="n"/>
      <c r="I634" s="186" t="n"/>
      <c r="J634" s="186" t="n"/>
      <c r="K634" s="186" t="n"/>
      <c r="L634" s="186" t="n"/>
      <c r="M634" s="186" t="n"/>
      <c r="N634" s="186" t="n"/>
      <c r="O634" s="186" t="n"/>
      <c r="P634" s="186" t="n"/>
      <c r="Q634" s="186" t="n"/>
    </row>
    <row r="635" ht="15.75" customHeight="1" s="127">
      <c r="A635" s="186" t="n"/>
      <c r="B635" s="186" t="n"/>
      <c r="C635" s="193" t="n"/>
      <c r="D635" s="193" t="n"/>
      <c r="E635" s="193" t="n"/>
      <c r="F635" s="186" t="n"/>
      <c r="G635" s="186" t="n"/>
      <c r="H635" s="186" t="n"/>
      <c r="I635" s="186" t="n"/>
      <c r="J635" s="186" t="n"/>
      <c r="K635" s="186" t="n"/>
      <c r="L635" s="186" t="n"/>
      <c r="M635" s="186" t="n"/>
      <c r="N635" s="186" t="n"/>
      <c r="O635" s="186" t="n"/>
      <c r="P635" s="186" t="n"/>
      <c r="Q635" s="186" t="n"/>
    </row>
    <row r="636" ht="15.75" customHeight="1" s="127">
      <c r="A636" s="186" t="n"/>
      <c r="B636" s="186" t="n"/>
      <c r="C636" s="193" t="n"/>
      <c r="D636" s="193" t="n"/>
      <c r="E636" s="193" t="n"/>
      <c r="F636" s="186" t="n"/>
      <c r="G636" s="186" t="n"/>
      <c r="H636" s="186" t="n"/>
      <c r="I636" s="186" t="n"/>
      <c r="J636" s="186" t="n"/>
      <c r="K636" s="186" t="n"/>
      <c r="L636" s="186" t="n"/>
      <c r="M636" s="186" t="n"/>
      <c r="N636" s="186" t="n"/>
      <c r="O636" s="186" t="n"/>
      <c r="P636" s="186" t="n"/>
      <c r="Q636" s="186" t="n"/>
    </row>
    <row r="637" ht="15.75" customHeight="1" s="127">
      <c r="A637" s="186" t="n"/>
      <c r="B637" s="186" t="n"/>
      <c r="C637" s="193" t="n"/>
      <c r="D637" s="193" t="n"/>
      <c r="E637" s="193" t="n"/>
      <c r="F637" s="186" t="n"/>
      <c r="G637" s="186" t="n"/>
      <c r="H637" s="186" t="n"/>
      <c r="I637" s="186" t="n"/>
      <c r="J637" s="186" t="n"/>
      <c r="K637" s="186" t="n"/>
      <c r="L637" s="186" t="n"/>
      <c r="M637" s="186" t="n"/>
      <c r="N637" s="186" t="n"/>
      <c r="O637" s="186" t="n"/>
      <c r="P637" s="186" t="n"/>
      <c r="Q637" s="186" t="n"/>
    </row>
    <row r="638" ht="15.75" customHeight="1" s="127">
      <c r="A638" s="186" t="n"/>
      <c r="B638" s="186" t="n"/>
      <c r="C638" s="193" t="n"/>
      <c r="D638" s="193" t="n"/>
      <c r="E638" s="193" t="n"/>
      <c r="F638" s="186" t="n"/>
      <c r="G638" s="186" t="n"/>
      <c r="H638" s="186" t="n"/>
      <c r="I638" s="186" t="n"/>
      <c r="J638" s="186" t="n"/>
      <c r="K638" s="186" t="n"/>
      <c r="L638" s="186" t="n"/>
      <c r="M638" s="186" t="n"/>
      <c r="N638" s="186" t="n"/>
      <c r="O638" s="186" t="n"/>
      <c r="P638" s="186" t="n"/>
      <c r="Q638" s="186" t="n"/>
    </row>
    <row r="639" ht="15.75" customHeight="1" s="127">
      <c r="A639" s="186" t="n"/>
      <c r="B639" s="186" t="n"/>
      <c r="C639" s="193" t="n"/>
      <c r="D639" s="193" t="n"/>
      <c r="E639" s="193" t="n"/>
      <c r="F639" s="186" t="n"/>
      <c r="G639" s="186" t="n"/>
      <c r="H639" s="186" t="n"/>
      <c r="I639" s="186" t="n"/>
      <c r="J639" s="186" t="n"/>
      <c r="K639" s="186" t="n"/>
      <c r="L639" s="186" t="n"/>
      <c r="M639" s="186" t="n"/>
      <c r="N639" s="186" t="n"/>
      <c r="O639" s="186" t="n"/>
      <c r="P639" s="186" t="n"/>
      <c r="Q639" s="186" t="n"/>
    </row>
    <row r="640" ht="15.75" customHeight="1" s="127">
      <c r="A640" s="186" t="n"/>
      <c r="B640" s="186" t="n"/>
      <c r="C640" s="193" t="n"/>
      <c r="D640" s="193" t="n"/>
      <c r="E640" s="193" t="n"/>
      <c r="F640" s="186" t="n"/>
      <c r="G640" s="186" t="n"/>
      <c r="H640" s="186" t="n"/>
      <c r="I640" s="186" t="n"/>
      <c r="J640" s="186" t="n"/>
      <c r="K640" s="186" t="n"/>
      <c r="L640" s="186" t="n"/>
      <c r="M640" s="186" t="n"/>
      <c r="N640" s="186" t="n"/>
      <c r="O640" s="186" t="n"/>
      <c r="P640" s="186" t="n"/>
      <c r="Q640" s="186" t="n"/>
    </row>
    <row r="641" ht="15.75" customHeight="1" s="127">
      <c r="A641" s="186" t="n"/>
      <c r="B641" s="186" t="n"/>
      <c r="C641" s="193" t="n"/>
      <c r="D641" s="193" t="n"/>
      <c r="E641" s="193" t="n"/>
      <c r="F641" s="186" t="n"/>
      <c r="G641" s="186" t="n"/>
      <c r="H641" s="186" t="n"/>
      <c r="I641" s="186" t="n"/>
      <c r="J641" s="186" t="n"/>
      <c r="K641" s="186" t="n"/>
      <c r="L641" s="186" t="n"/>
      <c r="M641" s="186" t="n"/>
      <c r="N641" s="186" t="n"/>
      <c r="O641" s="186" t="n"/>
      <c r="P641" s="186" t="n"/>
      <c r="Q641" s="186" t="n"/>
    </row>
    <row r="642" ht="15.75" customHeight="1" s="127">
      <c r="A642" s="186" t="n"/>
      <c r="B642" s="186" t="n"/>
      <c r="C642" s="193" t="n"/>
      <c r="D642" s="193" t="n"/>
      <c r="E642" s="193" t="n"/>
      <c r="F642" s="186" t="n"/>
      <c r="G642" s="186" t="n"/>
      <c r="H642" s="186" t="n"/>
      <c r="I642" s="186" t="n"/>
      <c r="J642" s="186" t="n"/>
      <c r="K642" s="186" t="n"/>
      <c r="L642" s="186" t="n"/>
      <c r="M642" s="186" t="n"/>
      <c r="N642" s="186" t="n"/>
      <c r="O642" s="186" t="n"/>
      <c r="P642" s="186" t="n"/>
      <c r="Q642" s="186" t="n"/>
    </row>
    <row r="643" ht="15.75" customHeight="1" s="127">
      <c r="A643" s="186" t="n"/>
      <c r="B643" s="186" t="n"/>
      <c r="C643" s="193" t="n"/>
      <c r="D643" s="193" t="n"/>
      <c r="E643" s="193" t="n"/>
      <c r="F643" s="186" t="n"/>
      <c r="G643" s="186" t="n"/>
      <c r="H643" s="186" t="n"/>
      <c r="I643" s="186" t="n"/>
      <c r="J643" s="186" t="n"/>
      <c r="K643" s="186" t="n"/>
      <c r="L643" s="186" t="n"/>
      <c r="M643" s="186" t="n"/>
      <c r="N643" s="186" t="n"/>
      <c r="O643" s="186" t="n"/>
      <c r="P643" s="186" t="n"/>
      <c r="Q643" s="186" t="n"/>
    </row>
    <row r="644" ht="15.75" customHeight="1" s="127">
      <c r="A644" s="186" t="n"/>
      <c r="B644" s="186" t="n"/>
      <c r="C644" s="193" t="n"/>
      <c r="D644" s="193" t="n"/>
      <c r="E644" s="193" t="n"/>
      <c r="F644" s="186" t="n"/>
      <c r="G644" s="186" t="n"/>
      <c r="H644" s="186" t="n"/>
      <c r="I644" s="186" t="n"/>
      <c r="J644" s="186" t="n"/>
      <c r="K644" s="186" t="n"/>
      <c r="L644" s="186" t="n"/>
      <c r="M644" s="186" t="n"/>
      <c r="N644" s="186" t="n"/>
      <c r="O644" s="186" t="n"/>
      <c r="P644" s="186" t="n"/>
      <c r="Q644" s="186" t="n"/>
    </row>
    <row r="645" ht="15.75" customHeight="1" s="127">
      <c r="A645" s="186" t="n"/>
      <c r="B645" s="186" t="n"/>
      <c r="C645" s="193" t="n"/>
      <c r="D645" s="193" t="n"/>
      <c r="E645" s="193" t="n"/>
      <c r="F645" s="186" t="n"/>
      <c r="G645" s="186" t="n"/>
      <c r="H645" s="186" t="n"/>
      <c r="I645" s="186" t="n"/>
      <c r="J645" s="186" t="n"/>
      <c r="K645" s="186" t="n"/>
      <c r="L645" s="186" t="n"/>
      <c r="M645" s="186" t="n"/>
      <c r="N645" s="186" t="n"/>
      <c r="O645" s="186" t="n"/>
      <c r="P645" s="186" t="n"/>
      <c r="Q645" s="186" t="n"/>
    </row>
    <row r="646" ht="15.75" customHeight="1" s="127">
      <c r="A646" s="186" t="n"/>
      <c r="B646" s="186" t="n"/>
      <c r="C646" s="193" t="n"/>
      <c r="D646" s="193" t="n"/>
      <c r="E646" s="193" t="n"/>
      <c r="F646" s="186" t="n"/>
      <c r="G646" s="186" t="n"/>
      <c r="H646" s="186" t="n"/>
      <c r="I646" s="186" t="n"/>
      <c r="J646" s="186" t="n"/>
      <c r="K646" s="186" t="n"/>
      <c r="L646" s="186" t="n"/>
      <c r="M646" s="186" t="n"/>
      <c r="N646" s="186" t="n"/>
      <c r="O646" s="186" t="n"/>
      <c r="P646" s="186" t="n"/>
      <c r="Q646" s="186" t="n"/>
    </row>
    <row r="647" ht="15.75" customHeight="1" s="127">
      <c r="A647" s="186" t="n"/>
      <c r="B647" s="186" t="n"/>
      <c r="C647" s="193" t="n"/>
      <c r="D647" s="193" t="n"/>
      <c r="E647" s="193" t="n"/>
      <c r="F647" s="186" t="n"/>
      <c r="G647" s="186" t="n"/>
      <c r="H647" s="186" t="n"/>
      <c r="I647" s="186" t="n"/>
      <c r="J647" s="186" t="n"/>
      <c r="K647" s="186" t="n"/>
      <c r="L647" s="186" t="n"/>
      <c r="M647" s="186" t="n"/>
      <c r="N647" s="186" t="n"/>
      <c r="O647" s="186" t="n"/>
      <c r="P647" s="186" t="n"/>
      <c r="Q647" s="186" t="n"/>
    </row>
    <row r="648" ht="15.75" customHeight="1" s="127">
      <c r="A648" s="186" t="n"/>
      <c r="B648" s="186" t="n"/>
      <c r="C648" s="193" t="n"/>
      <c r="D648" s="193" t="n"/>
      <c r="E648" s="193" t="n"/>
      <c r="F648" s="186" t="n"/>
      <c r="G648" s="186" t="n"/>
      <c r="H648" s="186" t="n"/>
      <c r="I648" s="186" t="n"/>
      <c r="J648" s="186" t="n"/>
      <c r="K648" s="186" t="n"/>
      <c r="L648" s="186" t="n"/>
      <c r="M648" s="186" t="n"/>
      <c r="N648" s="186" t="n"/>
      <c r="O648" s="186" t="n"/>
      <c r="P648" s="186" t="n"/>
      <c r="Q648" s="186" t="n"/>
    </row>
    <row r="649" ht="15.75" customHeight="1" s="127">
      <c r="A649" s="186" t="n"/>
      <c r="B649" s="186" t="n"/>
      <c r="C649" s="193" t="n"/>
      <c r="D649" s="193" t="n"/>
      <c r="E649" s="193" t="n"/>
      <c r="F649" s="186" t="n"/>
      <c r="G649" s="186" t="n"/>
      <c r="H649" s="186" t="n"/>
      <c r="I649" s="186" t="n"/>
      <c r="J649" s="186" t="n"/>
      <c r="K649" s="186" t="n"/>
      <c r="L649" s="186" t="n"/>
      <c r="M649" s="186" t="n"/>
      <c r="N649" s="186" t="n"/>
      <c r="O649" s="186" t="n"/>
      <c r="P649" s="186" t="n"/>
      <c r="Q649" s="186" t="n"/>
    </row>
    <row r="650" ht="15.75" customHeight="1" s="127">
      <c r="A650" s="186" t="n"/>
      <c r="B650" s="186" t="n"/>
      <c r="C650" s="193" t="n"/>
      <c r="D650" s="193" t="n"/>
      <c r="E650" s="193" t="n"/>
      <c r="F650" s="186" t="n"/>
      <c r="G650" s="186" t="n"/>
      <c r="H650" s="186" t="n"/>
      <c r="I650" s="186" t="n"/>
      <c r="J650" s="186" t="n"/>
      <c r="K650" s="186" t="n"/>
      <c r="L650" s="186" t="n"/>
      <c r="M650" s="186" t="n"/>
      <c r="N650" s="186" t="n"/>
      <c r="O650" s="186" t="n"/>
      <c r="P650" s="186" t="n"/>
      <c r="Q650" s="186" t="n"/>
    </row>
    <row r="651" ht="15.75" customHeight="1" s="127">
      <c r="A651" s="186" t="n"/>
      <c r="B651" s="186" t="n"/>
      <c r="C651" s="193" t="n"/>
      <c r="D651" s="193" t="n"/>
      <c r="E651" s="193" t="n"/>
      <c r="F651" s="186" t="n"/>
      <c r="G651" s="186" t="n"/>
      <c r="H651" s="186" t="n"/>
      <c r="I651" s="186" t="n"/>
      <c r="J651" s="186" t="n"/>
      <c r="K651" s="186" t="n"/>
      <c r="L651" s="186" t="n"/>
      <c r="M651" s="186" t="n"/>
      <c r="N651" s="186" t="n"/>
      <c r="O651" s="186" t="n"/>
      <c r="P651" s="186" t="n"/>
      <c r="Q651" s="186" t="n"/>
    </row>
    <row r="652" ht="15.75" customHeight="1" s="127">
      <c r="A652" s="186" t="n"/>
      <c r="B652" s="186" t="n"/>
      <c r="C652" s="193" t="n"/>
      <c r="D652" s="193" t="n"/>
      <c r="E652" s="193" t="n"/>
      <c r="F652" s="186" t="n"/>
      <c r="G652" s="186" t="n"/>
      <c r="H652" s="186" t="n"/>
      <c r="I652" s="186" t="n"/>
      <c r="J652" s="186" t="n"/>
      <c r="K652" s="186" t="n"/>
      <c r="L652" s="186" t="n"/>
      <c r="M652" s="186" t="n"/>
      <c r="N652" s="186" t="n"/>
      <c r="O652" s="186" t="n"/>
      <c r="P652" s="186" t="n"/>
      <c r="Q652" s="186" t="n"/>
    </row>
    <row r="653" ht="15.75" customHeight="1" s="127">
      <c r="A653" s="186" t="n"/>
      <c r="B653" s="186" t="n"/>
      <c r="C653" s="193" t="n"/>
      <c r="D653" s="193" t="n"/>
      <c r="E653" s="193" t="n"/>
      <c r="F653" s="186" t="n"/>
      <c r="G653" s="186" t="n"/>
      <c r="H653" s="186" t="n"/>
      <c r="I653" s="186" t="n"/>
      <c r="J653" s="186" t="n"/>
      <c r="K653" s="186" t="n"/>
      <c r="L653" s="186" t="n"/>
      <c r="M653" s="186" t="n"/>
      <c r="N653" s="186" t="n"/>
      <c r="O653" s="186" t="n"/>
      <c r="P653" s="186" t="n"/>
      <c r="Q653" s="186" t="n"/>
    </row>
    <row r="654" ht="15.75" customHeight="1" s="127">
      <c r="A654" s="186" t="n"/>
      <c r="B654" s="186" t="n"/>
      <c r="C654" s="193" t="n"/>
      <c r="D654" s="193" t="n"/>
      <c r="E654" s="193" t="n"/>
      <c r="F654" s="186" t="n"/>
      <c r="G654" s="186" t="n"/>
      <c r="H654" s="186" t="n"/>
      <c r="I654" s="186" t="n"/>
      <c r="J654" s="186" t="n"/>
      <c r="K654" s="186" t="n"/>
      <c r="L654" s="186" t="n"/>
      <c r="M654" s="186" t="n"/>
      <c r="N654" s="186" t="n"/>
      <c r="O654" s="186" t="n"/>
      <c r="P654" s="186" t="n"/>
      <c r="Q654" s="186" t="n"/>
    </row>
    <row r="655" ht="15.75" customHeight="1" s="127">
      <c r="A655" s="186" t="n"/>
      <c r="B655" s="186" t="n"/>
      <c r="C655" s="193" t="n"/>
      <c r="D655" s="193" t="n"/>
      <c r="E655" s="193" t="n"/>
      <c r="F655" s="186" t="n"/>
      <c r="G655" s="186" t="n"/>
      <c r="H655" s="186" t="n"/>
      <c r="I655" s="186" t="n"/>
      <c r="J655" s="186" t="n"/>
      <c r="K655" s="186" t="n"/>
      <c r="L655" s="186" t="n"/>
      <c r="M655" s="186" t="n"/>
      <c r="N655" s="186" t="n"/>
      <c r="O655" s="186" t="n"/>
      <c r="P655" s="186" t="n"/>
      <c r="Q655" s="186" t="n"/>
    </row>
    <row r="656" ht="15.75" customHeight="1" s="127">
      <c r="A656" s="186" t="n"/>
      <c r="B656" s="186" t="n"/>
      <c r="C656" s="193" t="n"/>
      <c r="D656" s="193" t="n"/>
      <c r="E656" s="193" t="n"/>
      <c r="F656" s="186" t="n"/>
      <c r="G656" s="186" t="n"/>
      <c r="H656" s="186" t="n"/>
      <c r="I656" s="186" t="n"/>
      <c r="J656" s="186" t="n"/>
      <c r="K656" s="186" t="n"/>
      <c r="L656" s="186" t="n"/>
      <c r="M656" s="186" t="n"/>
      <c r="N656" s="186" t="n"/>
      <c r="O656" s="186" t="n"/>
      <c r="P656" s="186" t="n"/>
      <c r="Q656" s="186" t="n"/>
    </row>
    <row r="657" ht="15.75" customHeight="1" s="127">
      <c r="A657" s="186" t="n"/>
      <c r="B657" s="186" t="n"/>
      <c r="C657" s="193" t="n"/>
      <c r="D657" s="193" t="n"/>
      <c r="E657" s="193" t="n"/>
      <c r="F657" s="186" t="n"/>
      <c r="G657" s="186" t="n"/>
      <c r="H657" s="186" t="n"/>
      <c r="I657" s="186" t="n"/>
      <c r="J657" s="186" t="n"/>
      <c r="K657" s="186" t="n"/>
      <c r="L657" s="186" t="n"/>
      <c r="M657" s="186" t="n"/>
      <c r="N657" s="186" t="n"/>
      <c r="O657" s="186" t="n"/>
      <c r="P657" s="186" t="n"/>
      <c r="Q657" s="186" t="n"/>
    </row>
    <row r="658" ht="15.75" customHeight="1" s="127">
      <c r="A658" s="186" t="n"/>
      <c r="B658" s="186" t="n"/>
      <c r="C658" s="193" t="n"/>
      <c r="D658" s="193" t="n"/>
      <c r="E658" s="193" t="n"/>
      <c r="F658" s="186" t="n"/>
      <c r="G658" s="186" t="n"/>
      <c r="H658" s="186" t="n"/>
      <c r="I658" s="186" t="n"/>
      <c r="J658" s="186" t="n"/>
      <c r="K658" s="186" t="n"/>
      <c r="L658" s="186" t="n"/>
      <c r="M658" s="186" t="n"/>
      <c r="N658" s="186" t="n"/>
      <c r="O658" s="186" t="n"/>
      <c r="P658" s="186" t="n"/>
      <c r="Q658" s="186" t="n"/>
    </row>
    <row r="659" ht="15.75" customHeight="1" s="127">
      <c r="A659" s="186" t="n"/>
      <c r="B659" s="186" t="n"/>
      <c r="C659" s="193" t="n"/>
      <c r="D659" s="193" t="n"/>
      <c r="E659" s="193" t="n"/>
      <c r="F659" s="186" t="n"/>
      <c r="G659" s="186" t="n"/>
      <c r="H659" s="186" t="n"/>
      <c r="I659" s="186" t="n"/>
      <c r="J659" s="186" t="n"/>
      <c r="K659" s="186" t="n"/>
      <c r="L659" s="186" t="n"/>
      <c r="M659" s="186" t="n"/>
      <c r="N659" s="186" t="n"/>
      <c r="O659" s="186" t="n"/>
      <c r="P659" s="186" t="n"/>
      <c r="Q659" s="186" t="n"/>
    </row>
    <row r="660" ht="15.75" customHeight="1" s="127">
      <c r="A660" s="186" t="n"/>
      <c r="B660" s="186" t="n"/>
      <c r="C660" s="193" t="n"/>
      <c r="D660" s="193" t="n"/>
      <c r="E660" s="193" t="n"/>
      <c r="F660" s="186" t="n"/>
      <c r="G660" s="186" t="n"/>
      <c r="H660" s="186" t="n"/>
      <c r="I660" s="186" t="n"/>
      <c r="J660" s="186" t="n"/>
      <c r="K660" s="186" t="n"/>
      <c r="L660" s="186" t="n"/>
      <c r="M660" s="186" t="n"/>
      <c r="N660" s="186" t="n"/>
      <c r="O660" s="186" t="n"/>
      <c r="P660" s="186" t="n"/>
      <c r="Q660" s="186" t="n"/>
    </row>
    <row r="661" ht="15.75" customHeight="1" s="127">
      <c r="A661" s="186" t="n"/>
      <c r="B661" s="186" t="n"/>
      <c r="C661" s="193" t="n"/>
      <c r="D661" s="193" t="n"/>
      <c r="E661" s="193" t="n"/>
      <c r="F661" s="186" t="n"/>
      <c r="G661" s="186" t="n"/>
      <c r="H661" s="186" t="n"/>
      <c r="I661" s="186" t="n"/>
      <c r="J661" s="186" t="n"/>
      <c r="K661" s="186" t="n"/>
      <c r="L661" s="186" t="n"/>
      <c r="M661" s="186" t="n"/>
      <c r="N661" s="186" t="n"/>
      <c r="O661" s="186" t="n"/>
      <c r="P661" s="186" t="n"/>
      <c r="Q661" s="186" t="n"/>
    </row>
    <row r="662" ht="15.75" customHeight="1" s="127">
      <c r="A662" s="186" t="n"/>
      <c r="B662" s="186" t="n"/>
      <c r="C662" s="193" t="n"/>
      <c r="D662" s="193" t="n"/>
      <c r="E662" s="193" t="n"/>
      <c r="F662" s="186" t="n"/>
      <c r="G662" s="186" t="n"/>
      <c r="H662" s="186" t="n"/>
      <c r="I662" s="186" t="n"/>
      <c r="J662" s="186" t="n"/>
      <c r="K662" s="186" t="n"/>
      <c r="L662" s="186" t="n"/>
      <c r="M662" s="186" t="n"/>
      <c r="N662" s="186" t="n"/>
      <c r="O662" s="186" t="n"/>
      <c r="P662" s="186" t="n"/>
      <c r="Q662" s="186" t="n"/>
    </row>
    <row r="663" ht="15.75" customHeight="1" s="127">
      <c r="A663" s="186" t="n"/>
      <c r="B663" s="186" t="n"/>
      <c r="C663" s="193" t="n"/>
      <c r="D663" s="193" t="n"/>
      <c r="E663" s="193" t="n"/>
      <c r="F663" s="186" t="n"/>
      <c r="G663" s="186" t="n"/>
      <c r="H663" s="186" t="n"/>
      <c r="I663" s="186" t="n"/>
      <c r="J663" s="186" t="n"/>
      <c r="K663" s="186" t="n"/>
      <c r="L663" s="186" t="n"/>
      <c r="M663" s="186" t="n"/>
      <c r="N663" s="186" t="n"/>
      <c r="O663" s="186" t="n"/>
      <c r="P663" s="186" t="n"/>
      <c r="Q663" s="186" t="n"/>
    </row>
    <row r="664" ht="15.75" customHeight="1" s="127">
      <c r="A664" s="186" t="n"/>
      <c r="B664" s="186" t="n"/>
      <c r="C664" s="193" t="n"/>
      <c r="D664" s="193" t="n"/>
      <c r="E664" s="193" t="n"/>
      <c r="F664" s="186" t="n"/>
      <c r="G664" s="186" t="n"/>
      <c r="H664" s="186" t="n"/>
      <c r="I664" s="186" t="n"/>
      <c r="J664" s="186" t="n"/>
      <c r="K664" s="186" t="n"/>
      <c r="L664" s="186" t="n"/>
      <c r="M664" s="186" t="n"/>
      <c r="N664" s="186" t="n"/>
      <c r="O664" s="186" t="n"/>
      <c r="P664" s="186" t="n"/>
      <c r="Q664" s="186" t="n"/>
    </row>
    <row r="665" ht="15.75" customHeight="1" s="127">
      <c r="A665" s="186" t="n"/>
      <c r="B665" s="186" t="n"/>
      <c r="C665" s="193" t="n"/>
      <c r="D665" s="193" t="n"/>
      <c r="E665" s="193" t="n"/>
      <c r="F665" s="186" t="n"/>
      <c r="G665" s="186" t="n"/>
      <c r="H665" s="186" t="n"/>
      <c r="I665" s="186" t="n"/>
      <c r="J665" s="186" t="n"/>
      <c r="K665" s="186" t="n"/>
      <c r="L665" s="186" t="n"/>
      <c r="M665" s="186" t="n"/>
      <c r="N665" s="186" t="n"/>
      <c r="O665" s="186" t="n"/>
      <c r="P665" s="186" t="n"/>
      <c r="Q665" s="186" t="n"/>
    </row>
    <row r="666" ht="15.75" customHeight="1" s="127">
      <c r="A666" s="186" t="n"/>
      <c r="B666" s="186" t="n"/>
      <c r="C666" s="193" t="n"/>
      <c r="D666" s="193" t="n"/>
      <c r="E666" s="193" t="n"/>
      <c r="F666" s="186" t="n"/>
      <c r="G666" s="186" t="n"/>
      <c r="H666" s="186" t="n"/>
      <c r="I666" s="186" t="n"/>
      <c r="J666" s="186" t="n"/>
      <c r="K666" s="186" t="n"/>
      <c r="L666" s="186" t="n"/>
      <c r="M666" s="186" t="n"/>
      <c r="N666" s="186" t="n"/>
      <c r="O666" s="186" t="n"/>
      <c r="P666" s="186" t="n"/>
      <c r="Q666" s="186" t="n"/>
    </row>
    <row r="667" ht="15.75" customHeight="1" s="127">
      <c r="A667" s="186" t="n"/>
      <c r="B667" s="186" t="n"/>
      <c r="C667" s="193" t="n"/>
      <c r="D667" s="193" t="n"/>
      <c r="E667" s="193" t="n"/>
      <c r="F667" s="186" t="n"/>
      <c r="G667" s="186" t="n"/>
      <c r="H667" s="186" t="n"/>
      <c r="I667" s="186" t="n"/>
      <c r="J667" s="186" t="n"/>
      <c r="K667" s="186" t="n"/>
      <c r="L667" s="186" t="n"/>
      <c r="M667" s="186" t="n"/>
      <c r="N667" s="186" t="n"/>
      <c r="O667" s="186" t="n"/>
      <c r="P667" s="186" t="n"/>
      <c r="Q667" s="186" t="n"/>
    </row>
    <row r="668" ht="15.75" customHeight="1" s="127">
      <c r="A668" s="186" t="n"/>
      <c r="B668" s="186" t="n"/>
      <c r="C668" s="193" t="n"/>
      <c r="D668" s="193" t="n"/>
      <c r="E668" s="193" t="n"/>
      <c r="F668" s="186" t="n"/>
      <c r="G668" s="186" t="n"/>
      <c r="H668" s="186" t="n"/>
      <c r="I668" s="186" t="n"/>
      <c r="J668" s="186" t="n"/>
      <c r="K668" s="186" t="n"/>
      <c r="L668" s="186" t="n"/>
      <c r="M668" s="186" t="n"/>
      <c r="N668" s="186" t="n"/>
      <c r="O668" s="186" t="n"/>
      <c r="P668" s="186" t="n"/>
      <c r="Q668" s="186" t="n"/>
    </row>
    <row r="669" ht="15.75" customHeight="1" s="127">
      <c r="A669" s="186" t="n"/>
      <c r="B669" s="186" t="n"/>
      <c r="C669" s="193" t="n"/>
      <c r="D669" s="193" t="n"/>
      <c r="E669" s="193" t="n"/>
      <c r="F669" s="186" t="n"/>
      <c r="G669" s="186" t="n"/>
      <c r="H669" s="186" t="n"/>
      <c r="I669" s="186" t="n"/>
      <c r="J669" s="186" t="n"/>
      <c r="K669" s="186" t="n"/>
      <c r="L669" s="186" t="n"/>
      <c r="M669" s="186" t="n"/>
      <c r="N669" s="186" t="n"/>
      <c r="O669" s="186" t="n"/>
      <c r="P669" s="186" t="n"/>
      <c r="Q669" s="186" t="n"/>
    </row>
    <row r="670" ht="15.75" customHeight="1" s="127">
      <c r="A670" s="186" t="n"/>
      <c r="B670" s="186" t="n"/>
      <c r="C670" s="193" t="n"/>
      <c r="D670" s="193" t="n"/>
      <c r="E670" s="193" t="n"/>
      <c r="F670" s="186" t="n"/>
      <c r="G670" s="186" t="n"/>
      <c r="H670" s="186" t="n"/>
      <c r="I670" s="186" t="n"/>
      <c r="J670" s="186" t="n"/>
      <c r="K670" s="186" t="n"/>
      <c r="L670" s="186" t="n"/>
      <c r="M670" s="186" t="n"/>
      <c r="N670" s="186" t="n"/>
      <c r="O670" s="186" t="n"/>
      <c r="P670" s="186" t="n"/>
      <c r="Q670" s="186" t="n"/>
    </row>
    <row r="671" ht="15.75" customHeight="1" s="127">
      <c r="A671" s="186" t="n"/>
      <c r="B671" s="186" t="n"/>
      <c r="C671" s="193" t="n"/>
      <c r="D671" s="193" t="n"/>
      <c r="E671" s="193" t="n"/>
      <c r="F671" s="186" t="n"/>
      <c r="G671" s="186" t="n"/>
      <c r="H671" s="186" t="n"/>
      <c r="I671" s="186" t="n"/>
      <c r="J671" s="186" t="n"/>
      <c r="K671" s="186" t="n"/>
      <c r="L671" s="186" t="n"/>
      <c r="M671" s="186" t="n"/>
      <c r="N671" s="186" t="n"/>
      <c r="O671" s="186" t="n"/>
      <c r="P671" s="186" t="n"/>
      <c r="Q671" s="186" t="n"/>
    </row>
    <row r="672" ht="15.75" customHeight="1" s="127">
      <c r="A672" s="186" t="n"/>
      <c r="B672" s="186" t="n"/>
      <c r="C672" s="193" t="n"/>
      <c r="D672" s="193" t="n"/>
      <c r="E672" s="193" t="n"/>
      <c r="F672" s="186" t="n"/>
      <c r="G672" s="186" t="n"/>
      <c r="H672" s="186" t="n"/>
      <c r="I672" s="186" t="n"/>
      <c r="J672" s="186" t="n"/>
      <c r="K672" s="186" t="n"/>
      <c r="L672" s="186" t="n"/>
      <c r="M672" s="186" t="n"/>
      <c r="N672" s="186" t="n"/>
      <c r="O672" s="186" t="n"/>
      <c r="P672" s="186" t="n"/>
      <c r="Q672" s="186" t="n"/>
    </row>
    <row r="673" ht="15.75" customHeight="1" s="127">
      <c r="A673" s="186" t="n"/>
      <c r="B673" s="186" t="n"/>
      <c r="C673" s="193" t="n"/>
      <c r="D673" s="193" t="n"/>
      <c r="E673" s="193" t="n"/>
      <c r="F673" s="186" t="n"/>
      <c r="G673" s="186" t="n"/>
      <c r="H673" s="186" t="n"/>
      <c r="I673" s="186" t="n"/>
      <c r="J673" s="186" t="n"/>
      <c r="K673" s="186" t="n"/>
      <c r="L673" s="186" t="n"/>
      <c r="M673" s="186" t="n"/>
      <c r="N673" s="186" t="n"/>
      <c r="O673" s="186" t="n"/>
      <c r="P673" s="186" t="n"/>
      <c r="Q673" s="186" t="n"/>
    </row>
    <row r="674" ht="15.75" customHeight="1" s="127">
      <c r="A674" s="186" t="n"/>
      <c r="B674" s="186" t="n"/>
      <c r="C674" s="193" t="n"/>
      <c r="D674" s="193" t="n"/>
      <c r="E674" s="193" t="n"/>
      <c r="F674" s="186" t="n"/>
      <c r="G674" s="186" t="n"/>
      <c r="H674" s="186" t="n"/>
      <c r="I674" s="186" t="n"/>
      <c r="J674" s="186" t="n"/>
      <c r="K674" s="186" t="n"/>
      <c r="L674" s="186" t="n"/>
      <c r="M674" s="186" t="n"/>
      <c r="N674" s="186" t="n"/>
      <c r="O674" s="186" t="n"/>
      <c r="P674" s="186" t="n"/>
      <c r="Q674" s="186" t="n"/>
    </row>
    <row r="675" ht="15.75" customHeight="1" s="127">
      <c r="A675" s="186" t="n"/>
      <c r="B675" s="186" t="n"/>
      <c r="C675" s="193" t="n"/>
      <c r="D675" s="193" t="n"/>
      <c r="E675" s="193" t="n"/>
      <c r="F675" s="186" t="n"/>
      <c r="G675" s="186" t="n"/>
      <c r="H675" s="186" t="n"/>
      <c r="I675" s="186" t="n"/>
      <c r="J675" s="186" t="n"/>
      <c r="K675" s="186" t="n"/>
      <c r="L675" s="186" t="n"/>
      <c r="M675" s="186" t="n"/>
      <c r="N675" s="186" t="n"/>
      <c r="O675" s="186" t="n"/>
      <c r="P675" s="186" t="n"/>
      <c r="Q675" s="186" t="n"/>
    </row>
    <row r="676" ht="15.75" customHeight="1" s="127">
      <c r="A676" s="186" t="n"/>
      <c r="B676" s="186" t="n"/>
      <c r="C676" s="193" t="n"/>
      <c r="D676" s="193" t="n"/>
      <c r="E676" s="193" t="n"/>
      <c r="F676" s="186" t="n"/>
      <c r="G676" s="186" t="n"/>
      <c r="H676" s="186" t="n"/>
      <c r="I676" s="186" t="n"/>
      <c r="J676" s="186" t="n"/>
      <c r="K676" s="186" t="n"/>
      <c r="L676" s="186" t="n"/>
      <c r="M676" s="186" t="n"/>
      <c r="N676" s="186" t="n"/>
      <c r="O676" s="186" t="n"/>
      <c r="P676" s="186" t="n"/>
      <c r="Q676" s="186" t="n"/>
    </row>
    <row r="677" ht="15.75" customHeight="1" s="127">
      <c r="A677" s="186" t="n"/>
      <c r="B677" s="186" t="n"/>
      <c r="C677" s="193" t="n"/>
      <c r="D677" s="193" t="n"/>
      <c r="E677" s="193" t="n"/>
      <c r="F677" s="186" t="n"/>
      <c r="G677" s="186" t="n"/>
      <c r="H677" s="186" t="n"/>
      <c r="I677" s="186" t="n"/>
      <c r="J677" s="186" t="n"/>
      <c r="K677" s="186" t="n"/>
      <c r="L677" s="186" t="n"/>
      <c r="M677" s="186" t="n"/>
      <c r="N677" s="186" t="n"/>
      <c r="O677" s="186" t="n"/>
      <c r="P677" s="186" t="n"/>
      <c r="Q677" s="186" t="n"/>
    </row>
    <row r="678" ht="15.75" customHeight="1" s="127">
      <c r="A678" s="186" t="n"/>
      <c r="B678" s="186" t="n"/>
      <c r="C678" s="193" t="n"/>
      <c r="D678" s="193" t="n"/>
      <c r="E678" s="193" t="n"/>
      <c r="F678" s="186" t="n"/>
      <c r="G678" s="186" t="n"/>
      <c r="H678" s="186" t="n"/>
      <c r="I678" s="186" t="n"/>
      <c r="J678" s="186" t="n"/>
      <c r="K678" s="186" t="n"/>
      <c r="L678" s="186" t="n"/>
      <c r="M678" s="186" t="n"/>
      <c r="N678" s="186" t="n"/>
      <c r="O678" s="186" t="n"/>
      <c r="P678" s="186" t="n"/>
      <c r="Q678" s="186" t="n"/>
    </row>
    <row r="679" ht="15.75" customHeight="1" s="127">
      <c r="A679" s="186" t="n"/>
      <c r="B679" s="186" t="n"/>
      <c r="C679" s="193" t="n"/>
      <c r="D679" s="193" t="n"/>
      <c r="E679" s="193" t="n"/>
      <c r="F679" s="186" t="n"/>
      <c r="G679" s="186" t="n"/>
      <c r="H679" s="186" t="n"/>
      <c r="I679" s="186" t="n"/>
      <c r="J679" s="186" t="n"/>
      <c r="K679" s="186" t="n"/>
      <c r="L679" s="186" t="n"/>
      <c r="M679" s="186" t="n"/>
      <c r="N679" s="186" t="n"/>
      <c r="O679" s="186" t="n"/>
      <c r="P679" s="186" t="n"/>
      <c r="Q679" s="186" t="n"/>
    </row>
    <row r="680" ht="15.75" customHeight="1" s="127">
      <c r="A680" s="186" t="n"/>
      <c r="B680" s="186" t="n"/>
      <c r="C680" s="193" t="n"/>
      <c r="D680" s="193" t="n"/>
      <c r="E680" s="193" t="n"/>
      <c r="F680" s="186" t="n"/>
      <c r="G680" s="186" t="n"/>
      <c r="H680" s="186" t="n"/>
      <c r="I680" s="186" t="n"/>
      <c r="J680" s="186" t="n"/>
      <c r="K680" s="186" t="n"/>
      <c r="L680" s="186" t="n"/>
      <c r="M680" s="186" t="n"/>
      <c r="N680" s="186" t="n"/>
      <c r="O680" s="186" t="n"/>
      <c r="P680" s="186" t="n"/>
      <c r="Q680" s="186" t="n"/>
    </row>
    <row r="681" ht="15.75" customHeight="1" s="127">
      <c r="A681" s="186" t="n"/>
      <c r="B681" s="186" t="n"/>
      <c r="C681" s="193" t="n"/>
      <c r="D681" s="193" t="n"/>
      <c r="E681" s="193" t="n"/>
      <c r="F681" s="186" t="n"/>
      <c r="G681" s="186" t="n"/>
      <c r="H681" s="186" t="n"/>
      <c r="I681" s="186" t="n"/>
      <c r="J681" s="186" t="n"/>
      <c r="K681" s="186" t="n"/>
      <c r="L681" s="186" t="n"/>
      <c r="M681" s="186" t="n"/>
      <c r="N681" s="186" t="n"/>
      <c r="O681" s="186" t="n"/>
      <c r="P681" s="186" t="n"/>
      <c r="Q681" s="186" t="n"/>
    </row>
    <row r="682" ht="15.75" customHeight="1" s="127">
      <c r="A682" s="186" t="n"/>
      <c r="B682" s="186" t="n"/>
      <c r="C682" s="193" t="n"/>
      <c r="D682" s="193" t="n"/>
      <c r="E682" s="193" t="n"/>
      <c r="F682" s="186" t="n"/>
      <c r="G682" s="186" t="n"/>
      <c r="H682" s="186" t="n"/>
      <c r="I682" s="186" t="n"/>
      <c r="J682" s="186" t="n"/>
      <c r="K682" s="186" t="n"/>
      <c r="L682" s="186" t="n"/>
      <c r="M682" s="186" t="n"/>
      <c r="N682" s="186" t="n"/>
      <c r="O682" s="186" t="n"/>
      <c r="P682" s="186" t="n"/>
      <c r="Q682" s="186" t="n"/>
    </row>
    <row r="683" ht="15.75" customHeight="1" s="127">
      <c r="A683" s="186" t="n"/>
      <c r="B683" s="186" t="n"/>
      <c r="C683" s="193" t="n"/>
      <c r="D683" s="193" t="n"/>
      <c r="E683" s="193" t="n"/>
      <c r="F683" s="186" t="n"/>
      <c r="G683" s="186" t="n"/>
      <c r="H683" s="186" t="n"/>
      <c r="I683" s="186" t="n"/>
      <c r="J683" s="186" t="n"/>
      <c r="K683" s="186" t="n"/>
      <c r="L683" s="186" t="n"/>
      <c r="M683" s="186" t="n"/>
      <c r="N683" s="186" t="n"/>
      <c r="O683" s="186" t="n"/>
      <c r="P683" s="186" t="n"/>
      <c r="Q683" s="186" t="n"/>
    </row>
    <row r="684" ht="15.75" customHeight="1" s="127">
      <c r="A684" s="186" t="n"/>
      <c r="B684" s="186" t="n"/>
      <c r="C684" s="193" t="n"/>
      <c r="D684" s="193" t="n"/>
      <c r="E684" s="193" t="n"/>
      <c r="F684" s="186" t="n"/>
      <c r="G684" s="186" t="n"/>
      <c r="H684" s="186" t="n"/>
      <c r="I684" s="186" t="n"/>
      <c r="J684" s="186" t="n"/>
      <c r="K684" s="186" t="n"/>
      <c r="L684" s="186" t="n"/>
      <c r="M684" s="186" t="n"/>
      <c r="N684" s="186" t="n"/>
      <c r="O684" s="186" t="n"/>
      <c r="P684" s="186" t="n"/>
      <c r="Q684" s="186" t="n"/>
    </row>
    <row r="685" ht="15.75" customHeight="1" s="127">
      <c r="A685" s="186" t="n"/>
      <c r="B685" s="186" t="n"/>
      <c r="C685" s="193" t="n"/>
      <c r="D685" s="193" t="n"/>
      <c r="E685" s="193" t="n"/>
      <c r="F685" s="186" t="n"/>
      <c r="G685" s="186" t="n"/>
      <c r="H685" s="186" t="n"/>
      <c r="I685" s="186" t="n"/>
      <c r="J685" s="186" t="n"/>
      <c r="K685" s="186" t="n"/>
      <c r="L685" s="186" t="n"/>
      <c r="M685" s="186" t="n"/>
      <c r="N685" s="186" t="n"/>
      <c r="O685" s="186" t="n"/>
      <c r="P685" s="186" t="n"/>
      <c r="Q685" s="186" t="n"/>
    </row>
    <row r="686" ht="15.75" customHeight="1" s="127">
      <c r="A686" s="186" t="n"/>
      <c r="B686" s="186" t="n"/>
      <c r="C686" s="193" t="n"/>
      <c r="D686" s="193" t="n"/>
      <c r="E686" s="193" t="n"/>
      <c r="F686" s="186" t="n"/>
      <c r="G686" s="186" t="n"/>
      <c r="H686" s="186" t="n"/>
      <c r="I686" s="186" t="n"/>
      <c r="J686" s="186" t="n"/>
      <c r="K686" s="186" t="n"/>
      <c r="L686" s="186" t="n"/>
      <c r="M686" s="186" t="n"/>
      <c r="N686" s="186" t="n"/>
      <c r="O686" s="186" t="n"/>
      <c r="P686" s="186" t="n"/>
      <c r="Q686" s="186" t="n"/>
    </row>
    <row r="687" ht="15.75" customHeight="1" s="127">
      <c r="A687" s="186" t="n"/>
      <c r="B687" s="186" t="n"/>
      <c r="C687" s="193" t="n"/>
      <c r="D687" s="193" t="n"/>
      <c r="E687" s="193" t="n"/>
      <c r="F687" s="186" t="n"/>
      <c r="G687" s="186" t="n"/>
      <c r="H687" s="186" t="n"/>
      <c r="I687" s="186" t="n"/>
      <c r="J687" s="186" t="n"/>
      <c r="K687" s="186" t="n"/>
      <c r="L687" s="186" t="n"/>
      <c r="M687" s="186" t="n"/>
      <c r="N687" s="186" t="n"/>
      <c r="O687" s="186" t="n"/>
      <c r="P687" s="186" t="n"/>
      <c r="Q687" s="186" t="n"/>
    </row>
    <row r="688" ht="15.75" customHeight="1" s="127">
      <c r="A688" s="186" t="n"/>
      <c r="B688" s="186" t="n"/>
      <c r="C688" s="193" t="n"/>
      <c r="D688" s="193" t="n"/>
      <c r="E688" s="193" t="n"/>
      <c r="F688" s="186" t="n"/>
      <c r="G688" s="186" t="n"/>
      <c r="H688" s="186" t="n"/>
      <c r="I688" s="186" t="n"/>
      <c r="J688" s="186" t="n"/>
      <c r="K688" s="186" t="n"/>
      <c r="L688" s="186" t="n"/>
      <c r="M688" s="186" t="n"/>
      <c r="N688" s="186" t="n"/>
      <c r="O688" s="186" t="n"/>
      <c r="P688" s="186" t="n"/>
      <c r="Q688" s="186" t="n"/>
    </row>
    <row r="689" ht="15.75" customHeight="1" s="127">
      <c r="A689" s="186" t="n"/>
      <c r="B689" s="186" t="n"/>
      <c r="C689" s="193" t="n"/>
      <c r="D689" s="193" t="n"/>
      <c r="E689" s="193" t="n"/>
      <c r="F689" s="186" t="n"/>
      <c r="G689" s="186" t="n"/>
      <c r="H689" s="186" t="n"/>
      <c r="I689" s="186" t="n"/>
      <c r="J689" s="186" t="n"/>
      <c r="K689" s="186" t="n"/>
      <c r="L689" s="186" t="n"/>
      <c r="M689" s="186" t="n"/>
      <c r="N689" s="186" t="n"/>
      <c r="O689" s="186" t="n"/>
      <c r="P689" s="186" t="n"/>
      <c r="Q689" s="186" t="n"/>
    </row>
    <row r="690" ht="15.75" customHeight="1" s="127">
      <c r="A690" s="186" t="n"/>
      <c r="B690" s="186" t="n"/>
      <c r="C690" s="193" t="n"/>
      <c r="D690" s="193" t="n"/>
      <c r="E690" s="193" t="n"/>
      <c r="F690" s="186" t="n"/>
      <c r="G690" s="186" t="n"/>
      <c r="H690" s="186" t="n"/>
      <c r="I690" s="186" t="n"/>
      <c r="J690" s="186" t="n"/>
      <c r="K690" s="186" t="n"/>
      <c r="L690" s="186" t="n"/>
      <c r="M690" s="186" t="n"/>
      <c r="N690" s="186" t="n"/>
      <c r="O690" s="186" t="n"/>
      <c r="P690" s="186" t="n"/>
      <c r="Q690" s="186" t="n"/>
    </row>
    <row r="691" ht="15.75" customHeight="1" s="127">
      <c r="A691" s="186" t="n"/>
      <c r="B691" s="186" t="n"/>
      <c r="C691" s="193" t="n"/>
      <c r="D691" s="193" t="n"/>
      <c r="E691" s="193" t="n"/>
      <c r="F691" s="186" t="n"/>
      <c r="G691" s="186" t="n"/>
      <c r="H691" s="186" t="n"/>
      <c r="I691" s="186" t="n"/>
      <c r="J691" s="186" t="n"/>
      <c r="K691" s="186" t="n"/>
      <c r="L691" s="186" t="n"/>
      <c r="M691" s="186" t="n"/>
      <c r="N691" s="186" t="n"/>
      <c r="O691" s="186" t="n"/>
      <c r="P691" s="186" t="n"/>
      <c r="Q691" s="186" t="n"/>
    </row>
    <row r="692" ht="15.75" customHeight="1" s="127">
      <c r="A692" s="186" t="n"/>
      <c r="B692" s="186" t="n"/>
      <c r="C692" s="193" t="n"/>
      <c r="D692" s="193" t="n"/>
      <c r="E692" s="193" t="n"/>
      <c r="F692" s="186" t="n"/>
      <c r="G692" s="186" t="n"/>
      <c r="H692" s="186" t="n"/>
      <c r="I692" s="186" t="n"/>
      <c r="J692" s="186" t="n"/>
      <c r="K692" s="186" t="n"/>
      <c r="L692" s="186" t="n"/>
      <c r="M692" s="186" t="n"/>
      <c r="N692" s="186" t="n"/>
      <c r="O692" s="186" t="n"/>
      <c r="P692" s="186" t="n"/>
      <c r="Q692" s="186" t="n"/>
    </row>
    <row r="693" ht="15.75" customHeight="1" s="127">
      <c r="A693" s="186" t="n"/>
      <c r="B693" s="186" t="n"/>
      <c r="C693" s="193" t="n"/>
      <c r="D693" s="193" t="n"/>
      <c r="E693" s="193" t="n"/>
      <c r="F693" s="186" t="n"/>
      <c r="G693" s="186" t="n"/>
      <c r="H693" s="186" t="n"/>
      <c r="I693" s="186" t="n"/>
      <c r="J693" s="186" t="n"/>
      <c r="K693" s="186" t="n"/>
      <c r="L693" s="186" t="n"/>
      <c r="M693" s="186" t="n"/>
      <c r="N693" s="186" t="n"/>
      <c r="O693" s="186" t="n"/>
      <c r="P693" s="186" t="n"/>
      <c r="Q693" s="186" t="n"/>
    </row>
    <row r="694" ht="15.75" customHeight="1" s="127">
      <c r="A694" s="186" t="n"/>
      <c r="B694" s="186" t="n"/>
      <c r="C694" s="193" t="n"/>
      <c r="D694" s="193" t="n"/>
      <c r="E694" s="193" t="n"/>
      <c r="F694" s="186" t="n"/>
      <c r="G694" s="186" t="n"/>
      <c r="H694" s="186" t="n"/>
      <c r="I694" s="186" t="n"/>
      <c r="J694" s="186" t="n"/>
      <c r="K694" s="186" t="n"/>
      <c r="L694" s="186" t="n"/>
      <c r="M694" s="186" t="n"/>
      <c r="N694" s="186" t="n"/>
      <c r="O694" s="186" t="n"/>
      <c r="P694" s="186" t="n"/>
      <c r="Q694" s="186" t="n"/>
    </row>
    <row r="695" ht="15.75" customHeight="1" s="127">
      <c r="A695" s="186" t="n"/>
      <c r="B695" s="186" t="n"/>
      <c r="C695" s="193" t="n"/>
      <c r="D695" s="193" t="n"/>
      <c r="E695" s="193" t="n"/>
      <c r="F695" s="186" t="n"/>
      <c r="G695" s="186" t="n"/>
      <c r="H695" s="186" t="n"/>
      <c r="I695" s="186" t="n"/>
      <c r="J695" s="186" t="n"/>
      <c r="K695" s="186" t="n"/>
      <c r="L695" s="186" t="n"/>
      <c r="M695" s="186" t="n"/>
      <c r="N695" s="186" t="n"/>
      <c r="O695" s="186" t="n"/>
      <c r="P695" s="186" t="n"/>
      <c r="Q695" s="186" t="n"/>
    </row>
    <row r="696" ht="15.75" customHeight="1" s="127">
      <c r="A696" s="186" t="n"/>
      <c r="B696" s="186" t="n"/>
      <c r="C696" s="193" t="n"/>
      <c r="D696" s="193" t="n"/>
      <c r="E696" s="193" t="n"/>
      <c r="F696" s="186" t="n"/>
      <c r="G696" s="186" t="n"/>
      <c r="H696" s="186" t="n"/>
      <c r="I696" s="186" t="n"/>
      <c r="J696" s="186" t="n"/>
      <c r="K696" s="186" t="n"/>
      <c r="L696" s="186" t="n"/>
      <c r="M696" s="186" t="n"/>
      <c r="N696" s="186" t="n"/>
      <c r="O696" s="186" t="n"/>
      <c r="P696" s="186" t="n"/>
      <c r="Q696" s="186" t="n"/>
    </row>
    <row r="697" ht="15.75" customHeight="1" s="127">
      <c r="A697" s="186" t="n"/>
      <c r="B697" s="186" t="n"/>
      <c r="C697" s="193" t="n"/>
      <c r="D697" s="193" t="n"/>
      <c r="E697" s="193" t="n"/>
      <c r="F697" s="186" t="n"/>
      <c r="G697" s="186" t="n"/>
      <c r="H697" s="186" t="n"/>
      <c r="I697" s="186" t="n"/>
      <c r="J697" s="186" t="n"/>
      <c r="K697" s="186" t="n"/>
      <c r="L697" s="186" t="n"/>
      <c r="M697" s="186" t="n"/>
      <c r="N697" s="186" t="n"/>
      <c r="O697" s="186" t="n"/>
      <c r="P697" s="186" t="n"/>
      <c r="Q697" s="186" t="n"/>
    </row>
    <row r="698" ht="15.75" customHeight="1" s="127">
      <c r="A698" s="186" t="n"/>
      <c r="B698" s="186" t="n"/>
      <c r="C698" s="193" t="n"/>
      <c r="D698" s="193" t="n"/>
      <c r="E698" s="193" t="n"/>
      <c r="F698" s="186" t="n"/>
      <c r="G698" s="186" t="n"/>
      <c r="H698" s="186" t="n"/>
      <c r="I698" s="186" t="n"/>
      <c r="J698" s="186" t="n"/>
      <c r="K698" s="186" t="n"/>
      <c r="L698" s="186" t="n"/>
      <c r="M698" s="186" t="n"/>
      <c r="N698" s="186" t="n"/>
      <c r="O698" s="186" t="n"/>
      <c r="P698" s="186" t="n"/>
      <c r="Q698" s="186" t="n"/>
    </row>
    <row r="699" ht="15.75" customHeight="1" s="127">
      <c r="A699" s="186" t="n"/>
      <c r="B699" s="186" t="n"/>
      <c r="C699" s="193" t="n"/>
      <c r="D699" s="193" t="n"/>
      <c r="E699" s="193" t="n"/>
      <c r="F699" s="186" t="n"/>
      <c r="G699" s="186" t="n"/>
      <c r="H699" s="186" t="n"/>
      <c r="I699" s="186" t="n"/>
      <c r="J699" s="186" t="n"/>
      <c r="K699" s="186" t="n"/>
      <c r="L699" s="186" t="n"/>
      <c r="M699" s="186" t="n"/>
      <c r="N699" s="186" t="n"/>
      <c r="O699" s="186" t="n"/>
      <c r="P699" s="186" t="n"/>
      <c r="Q699" s="186" t="n"/>
    </row>
    <row r="700" ht="15.75" customHeight="1" s="127">
      <c r="A700" s="186" t="n"/>
      <c r="B700" s="186" t="n"/>
      <c r="C700" s="193" t="n"/>
      <c r="D700" s="193" t="n"/>
      <c r="E700" s="193" t="n"/>
      <c r="F700" s="186" t="n"/>
      <c r="G700" s="186" t="n"/>
      <c r="H700" s="186" t="n"/>
      <c r="I700" s="186" t="n"/>
      <c r="J700" s="186" t="n"/>
      <c r="K700" s="186" t="n"/>
      <c r="L700" s="186" t="n"/>
      <c r="M700" s="186" t="n"/>
      <c r="N700" s="186" t="n"/>
      <c r="O700" s="186" t="n"/>
      <c r="P700" s="186" t="n"/>
      <c r="Q700" s="186" t="n"/>
    </row>
    <row r="701" ht="15.75" customHeight="1" s="127">
      <c r="A701" s="186" t="n"/>
      <c r="B701" s="186" t="n"/>
      <c r="C701" s="193" t="n"/>
      <c r="D701" s="193" t="n"/>
      <c r="E701" s="193" t="n"/>
      <c r="F701" s="186" t="n"/>
      <c r="G701" s="186" t="n"/>
      <c r="H701" s="186" t="n"/>
      <c r="I701" s="186" t="n"/>
      <c r="J701" s="186" t="n"/>
      <c r="K701" s="186" t="n"/>
      <c r="L701" s="186" t="n"/>
      <c r="M701" s="186" t="n"/>
      <c r="N701" s="186" t="n"/>
      <c r="O701" s="186" t="n"/>
      <c r="P701" s="186" t="n"/>
      <c r="Q701" s="186" t="n"/>
    </row>
    <row r="702" ht="15.75" customHeight="1" s="127">
      <c r="A702" s="186" t="n"/>
      <c r="B702" s="186" t="n"/>
      <c r="C702" s="193" t="n"/>
      <c r="D702" s="193" t="n"/>
      <c r="E702" s="193" t="n"/>
      <c r="F702" s="186" t="n"/>
      <c r="G702" s="186" t="n"/>
      <c r="H702" s="186" t="n"/>
      <c r="I702" s="186" t="n"/>
      <c r="J702" s="186" t="n"/>
      <c r="K702" s="186" t="n"/>
      <c r="L702" s="186" t="n"/>
      <c r="M702" s="186" t="n"/>
      <c r="N702" s="186" t="n"/>
      <c r="O702" s="186" t="n"/>
      <c r="P702" s="186" t="n"/>
      <c r="Q702" s="186" t="n"/>
    </row>
    <row r="703" ht="15.75" customHeight="1" s="127">
      <c r="A703" s="186" t="n"/>
      <c r="B703" s="186" t="n"/>
      <c r="C703" s="193" t="n"/>
      <c r="D703" s="193" t="n"/>
      <c r="E703" s="193" t="n"/>
      <c r="F703" s="186" t="n"/>
      <c r="G703" s="186" t="n"/>
      <c r="H703" s="186" t="n"/>
      <c r="I703" s="186" t="n"/>
      <c r="J703" s="186" t="n"/>
      <c r="K703" s="186" t="n"/>
      <c r="L703" s="186" t="n"/>
      <c r="M703" s="186" t="n"/>
      <c r="N703" s="186" t="n"/>
      <c r="O703" s="186" t="n"/>
      <c r="P703" s="186" t="n"/>
      <c r="Q703" s="186" t="n"/>
    </row>
    <row r="704" ht="15.75" customHeight="1" s="127">
      <c r="A704" s="186" t="n"/>
      <c r="B704" s="186" t="n"/>
      <c r="C704" s="193" t="n"/>
      <c r="D704" s="193" t="n"/>
      <c r="E704" s="193" t="n"/>
      <c r="F704" s="186" t="n"/>
      <c r="G704" s="186" t="n"/>
      <c r="H704" s="186" t="n"/>
      <c r="I704" s="186" t="n"/>
      <c r="J704" s="186" t="n"/>
      <c r="K704" s="186" t="n"/>
      <c r="L704" s="186" t="n"/>
      <c r="M704" s="186" t="n"/>
      <c r="N704" s="186" t="n"/>
      <c r="O704" s="186" t="n"/>
      <c r="P704" s="186" t="n"/>
      <c r="Q704" s="186" t="n"/>
    </row>
    <row r="705" ht="15.75" customHeight="1" s="127">
      <c r="A705" s="186" t="n"/>
      <c r="B705" s="186" t="n"/>
      <c r="C705" s="193" t="n"/>
      <c r="D705" s="193" t="n"/>
      <c r="E705" s="193" t="n"/>
      <c r="F705" s="186" t="n"/>
      <c r="G705" s="186" t="n"/>
      <c r="H705" s="186" t="n"/>
      <c r="I705" s="186" t="n"/>
      <c r="J705" s="186" t="n"/>
      <c r="K705" s="186" t="n"/>
      <c r="L705" s="186" t="n"/>
      <c r="M705" s="186" t="n"/>
      <c r="N705" s="186" t="n"/>
      <c r="O705" s="186" t="n"/>
      <c r="P705" s="186" t="n"/>
      <c r="Q705" s="186" t="n"/>
    </row>
    <row r="706" ht="15.75" customHeight="1" s="127">
      <c r="A706" s="186" t="n"/>
      <c r="B706" s="186" t="n"/>
      <c r="C706" s="193" t="n"/>
      <c r="D706" s="193" t="n"/>
      <c r="E706" s="193" t="n"/>
      <c r="F706" s="186" t="n"/>
      <c r="G706" s="186" t="n"/>
      <c r="H706" s="186" t="n"/>
      <c r="I706" s="186" t="n"/>
      <c r="J706" s="186" t="n"/>
      <c r="K706" s="186" t="n"/>
      <c r="L706" s="186" t="n"/>
      <c r="M706" s="186" t="n"/>
      <c r="N706" s="186" t="n"/>
      <c r="O706" s="186" t="n"/>
      <c r="P706" s="186" t="n"/>
      <c r="Q706" s="186" t="n"/>
    </row>
    <row r="707" ht="15.75" customHeight="1" s="127">
      <c r="A707" s="186" t="n"/>
      <c r="B707" s="186" t="n"/>
      <c r="C707" s="193" t="n"/>
      <c r="D707" s="193" t="n"/>
      <c r="E707" s="193" t="n"/>
      <c r="F707" s="186" t="n"/>
      <c r="G707" s="186" t="n"/>
      <c r="H707" s="186" t="n"/>
      <c r="I707" s="186" t="n"/>
      <c r="J707" s="186" t="n"/>
      <c r="K707" s="186" t="n"/>
      <c r="L707" s="186" t="n"/>
      <c r="M707" s="186" t="n"/>
      <c r="N707" s="186" t="n"/>
      <c r="O707" s="186" t="n"/>
      <c r="P707" s="186" t="n"/>
      <c r="Q707" s="186" t="n"/>
    </row>
    <row r="708" ht="15.75" customHeight="1" s="127">
      <c r="A708" s="186" t="n"/>
      <c r="B708" s="186" t="n"/>
      <c r="C708" s="193" t="n"/>
      <c r="D708" s="193" t="n"/>
      <c r="E708" s="193" t="n"/>
      <c r="F708" s="186" t="n"/>
      <c r="G708" s="186" t="n"/>
      <c r="H708" s="186" t="n"/>
      <c r="I708" s="186" t="n"/>
      <c r="J708" s="186" t="n"/>
      <c r="K708" s="186" t="n"/>
      <c r="L708" s="186" t="n"/>
      <c r="M708" s="186" t="n"/>
      <c r="N708" s="186" t="n"/>
      <c r="O708" s="186" t="n"/>
      <c r="P708" s="186" t="n"/>
      <c r="Q708" s="186" t="n"/>
    </row>
    <row r="709" ht="15.75" customHeight="1" s="127">
      <c r="A709" s="186" t="n"/>
      <c r="B709" s="186" t="n"/>
      <c r="C709" s="193" t="n"/>
      <c r="D709" s="193" t="n"/>
      <c r="E709" s="193" t="n"/>
      <c r="F709" s="186" t="n"/>
      <c r="G709" s="186" t="n"/>
      <c r="H709" s="186" t="n"/>
      <c r="I709" s="186" t="n"/>
      <c r="J709" s="186" t="n"/>
      <c r="K709" s="186" t="n"/>
      <c r="L709" s="186" t="n"/>
      <c r="M709" s="186" t="n"/>
      <c r="N709" s="186" t="n"/>
      <c r="O709" s="186" t="n"/>
      <c r="P709" s="186" t="n"/>
      <c r="Q709" s="186" t="n"/>
    </row>
    <row r="710" ht="15.75" customHeight="1" s="127">
      <c r="A710" s="186" t="n"/>
      <c r="B710" s="186" t="n"/>
      <c r="C710" s="193" t="n"/>
      <c r="D710" s="193" t="n"/>
      <c r="E710" s="193" t="n"/>
      <c r="F710" s="186" t="n"/>
      <c r="G710" s="186" t="n"/>
      <c r="H710" s="186" t="n"/>
      <c r="I710" s="186" t="n"/>
      <c r="J710" s="186" t="n"/>
      <c r="K710" s="186" t="n"/>
      <c r="L710" s="186" t="n"/>
      <c r="M710" s="186" t="n"/>
      <c r="N710" s="186" t="n"/>
      <c r="O710" s="186" t="n"/>
      <c r="P710" s="186" t="n"/>
      <c r="Q710" s="186" t="n"/>
    </row>
    <row r="711" ht="15.75" customHeight="1" s="127">
      <c r="A711" s="186" t="n"/>
      <c r="B711" s="186" t="n"/>
      <c r="C711" s="193" t="n"/>
      <c r="D711" s="193" t="n"/>
      <c r="E711" s="193" t="n"/>
      <c r="F711" s="186" t="n"/>
      <c r="G711" s="186" t="n"/>
      <c r="H711" s="186" t="n"/>
      <c r="I711" s="186" t="n"/>
      <c r="J711" s="186" t="n"/>
      <c r="K711" s="186" t="n"/>
      <c r="L711" s="186" t="n"/>
      <c r="M711" s="186" t="n"/>
      <c r="N711" s="186" t="n"/>
      <c r="O711" s="186" t="n"/>
      <c r="P711" s="186" t="n"/>
      <c r="Q711" s="186" t="n"/>
    </row>
    <row r="712" ht="15.75" customHeight="1" s="127">
      <c r="A712" s="186" t="n"/>
      <c r="B712" s="186" t="n"/>
      <c r="C712" s="193" t="n"/>
      <c r="D712" s="193" t="n"/>
      <c r="E712" s="193" t="n"/>
      <c r="F712" s="186" t="n"/>
      <c r="G712" s="186" t="n"/>
      <c r="H712" s="186" t="n"/>
      <c r="I712" s="186" t="n"/>
      <c r="J712" s="186" t="n"/>
      <c r="K712" s="186" t="n"/>
      <c r="L712" s="186" t="n"/>
      <c r="M712" s="186" t="n"/>
      <c r="N712" s="186" t="n"/>
      <c r="O712" s="186" t="n"/>
      <c r="P712" s="186" t="n"/>
      <c r="Q712" s="186" t="n"/>
    </row>
    <row r="713" ht="15.75" customHeight="1" s="127">
      <c r="A713" s="186" t="n"/>
      <c r="B713" s="186" t="n"/>
      <c r="C713" s="193" t="n"/>
      <c r="D713" s="193" t="n"/>
      <c r="E713" s="193" t="n"/>
      <c r="F713" s="186" t="n"/>
      <c r="G713" s="186" t="n"/>
      <c r="H713" s="186" t="n"/>
      <c r="I713" s="186" t="n"/>
      <c r="J713" s="186" t="n"/>
      <c r="K713" s="186" t="n"/>
      <c r="L713" s="186" t="n"/>
      <c r="M713" s="186" t="n"/>
      <c r="N713" s="186" t="n"/>
      <c r="O713" s="186" t="n"/>
      <c r="P713" s="186" t="n"/>
      <c r="Q713" s="186" t="n"/>
    </row>
    <row r="714" ht="15.75" customHeight="1" s="127">
      <c r="A714" s="186" t="n"/>
      <c r="B714" s="186" t="n"/>
      <c r="C714" s="193" t="n"/>
      <c r="D714" s="193" t="n"/>
      <c r="E714" s="193" t="n"/>
      <c r="F714" s="186" t="n"/>
      <c r="G714" s="186" t="n"/>
      <c r="H714" s="186" t="n"/>
      <c r="I714" s="186" t="n"/>
      <c r="J714" s="186" t="n"/>
      <c r="K714" s="186" t="n"/>
      <c r="L714" s="186" t="n"/>
      <c r="M714" s="186" t="n"/>
      <c r="N714" s="186" t="n"/>
      <c r="O714" s="186" t="n"/>
      <c r="P714" s="186" t="n"/>
      <c r="Q714" s="186" t="n"/>
    </row>
    <row r="715" ht="15.75" customHeight="1" s="127">
      <c r="A715" s="186" t="n"/>
      <c r="B715" s="186" t="n"/>
      <c r="C715" s="193" t="n"/>
      <c r="D715" s="193" t="n"/>
      <c r="E715" s="193" t="n"/>
      <c r="F715" s="186" t="n"/>
      <c r="G715" s="186" t="n"/>
      <c r="H715" s="186" t="n"/>
      <c r="I715" s="186" t="n"/>
      <c r="J715" s="186" t="n"/>
      <c r="K715" s="186" t="n"/>
      <c r="L715" s="186" t="n"/>
      <c r="M715" s="186" t="n"/>
      <c r="N715" s="186" t="n"/>
      <c r="O715" s="186" t="n"/>
      <c r="P715" s="186" t="n"/>
      <c r="Q715" s="186" t="n"/>
    </row>
    <row r="716" ht="15.75" customHeight="1" s="127">
      <c r="A716" s="186" t="n"/>
      <c r="B716" s="186" t="n"/>
      <c r="C716" s="193" t="n"/>
      <c r="D716" s="193" t="n"/>
      <c r="E716" s="193" t="n"/>
      <c r="F716" s="186" t="n"/>
      <c r="G716" s="186" t="n"/>
      <c r="H716" s="186" t="n"/>
      <c r="I716" s="186" t="n"/>
      <c r="J716" s="186" t="n"/>
      <c r="K716" s="186" t="n"/>
      <c r="L716" s="186" t="n"/>
      <c r="M716" s="186" t="n"/>
      <c r="N716" s="186" t="n"/>
      <c r="O716" s="186" t="n"/>
      <c r="P716" s="186" t="n"/>
      <c r="Q716" s="186" t="n"/>
    </row>
    <row r="717" ht="15.75" customHeight="1" s="127">
      <c r="A717" s="186" t="n"/>
      <c r="B717" s="186" t="n"/>
      <c r="C717" s="193" t="n"/>
      <c r="D717" s="193" t="n"/>
      <c r="E717" s="193" t="n"/>
      <c r="F717" s="186" t="n"/>
      <c r="G717" s="186" t="n"/>
      <c r="H717" s="186" t="n"/>
      <c r="I717" s="186" t="n"/>
      <c r="J717" s="186" t="n"/>
      <c r="K717" s="186" t="n"/>
      <c r="L717" s="186" t="n"/>
      <c r="M717" s="186" t="n"/>
      <c r="N717" s="186" t="n"/>
      <c r="O717" s="186" t="n"/>
      <c r="P717" s="186" t="n"/>
      <c r="Q717" s="186" t="n"/>
    </row>
    <row r="718" ht="15.75" customHeight="1" s="127">
      <c r="A718" s="186" t="n"/>
      <c r="B718" s="186" t="n"/>
      <c r="C718" s="193" t="n"/>
      <c r="D718" s="193" t="n"/>
      <c r="E718" s="193" t="n"/>
      <c r="F718" s="186" t="n"/>
      <c r="G718" s="186" t="n"/>
      <c r="H718" s="186" t="n"/>
      <c r="I718" s="186" t="n"/>
      <c r="J718" s="186" t="n"/>
      <c r="K718" s="186" t="n"/>
      <c r="L718" s="186" t="n"/>
      <c r="M718" s="186" t="n"/>
      <c r="N718" s="186" t="n"/>
      <c r="O718" s="186" t="n"/>
      <c r="P718" s="186" t="n"/>
      <c r="Q718" s="186" t="n"/>
    </row>
    <row r="719" ht="15.75" customHeight="1" s="127">
      <c r="A719" s="186" t="n"/>
      <c r="B719" s="186" t="n"/>
      <c r="C719" s="193" t="n"/>
      <c r="D719" s="193" t="n"/>
      <c r="E719" s="193" t="n"/>
      <c r="F719" s="186" t="n"/>
      <c r="G719" s="186" t="n"/>
      <c r="H719" s="186" t="n"/>
      <c r="I719" s="186" t="n"/>
      <c r="J719" s="186" t="n"/>
      <c r="K719" s="186" t="n"/>
      <c r="L719" s="186" t="n"/>
      <c r="M719" s="186" t="n"/>
      <c r="N719" s="186" t="n"/>
      <c r="O719" s="186" t="n"/>
      <c r="P719" s="186" t="n"/>
      <c r="Q719" s="186" t="n"/>
    </row>
    <row r="720" ht="15.75" customHeight="1" s="127">
      <c r="A720" s="186" t="n"/>
      <c r="B720" s="186" t="n"/>
      <c r="C720" s="193" t="n"/>
      <c r="D720" s="193" t="n"/>
      <c r="E720" s="193" t="n"/>
      <c r="F720" s="186" t="n"/>
      <c r="G720" s="186" t="n"/>
      <c r="H720" s="186" t="n"/>
      <c r="I720" s="186" t="n"/>
      <c r="J720" s="186" t="n"/>
      <c r="K720" s="186" t="n"/>
      <c r="L720" s="186" t="n"/>
      <c r="M720" s="186" t="n"/>
      <c r="N720" s="186" t="n"/>
      <c r="O720" s="186" t="n"/>
      <c r="P720" s="186" t="n"/>
      <c r="Q720" s="186" t="n"/>
    </row>
    <row r="721" ht="15.75" customHeight="1" s="127">
      <c r="A721" s="186" t="n"/>
      <c r="B721" s="186" t="n"/>
      <c r="C721" s="193" t="n"/>
      <c r="D721" s="193" t="n"/>
      <c r="E721" s="193" t="n"/>
      <c r="F721" s="186" t="n"/>
      <c r="G721" s="186" t="n"/>
      <c r="H721" s="186" t="n"/>
      <c r="I721" s="186" t="n"/>
      <c r="J721" s="186" t="n"/>
      <c r="K721" s="186" t="n"/>
      <c r="L721" s="186" t="n"/>
      <c r="M721" s="186" t="n"/>
      <c r="N721" s="186" t="n"/>
      <c r="O721" s="186" t="n"/>
      <c r="P721" s="186" t="n"/>
      <c r="Q721" s="186" t="n"/>
    </row>
    <row r="722" ht="15.75" customHeight="1" s="127">
      <c r="A722" s="186" t="n"/>
      <c r="B722" s="186" t="n"/>
      <c r="C722" s="193" t="n"/>
      <c r="D722" s="193" t="n"/>
      <c r="E722" s="193" t="n"/>
      <c r="F722" s="186" t="n"/>
      <c r="G722" s="186" t="n"/>
      <c r="H722" s="186" t="n"/>
      <c r="I722" s="186" t="n"/>
      <c r="J722" s="186" t="n"/>
      <c r="K722" s="186" t="n"/>
      <c r="L722" s="186" t="n"/>
      <c r="M722" s="186" t="n"/>
      <c r="N722" s="186" t="n"/>
      <c r="O722" s="186" t="n"/>
      <c r="P722" s="186" t="n"/>
      <c r="Q722" s="186" t="n"/>
    </row>
    <row r="723" ht="15.75" customHeight="1" s="127">
      <c r="A723" s="186" t="n"/>
      <c r="B723" s="186" t="n"/>
      <c r="C723" s="193" t="n"/>
      <c r="D723" s="193" t="n"/>
      <c r="E723" s="193" t="n"/>
      <c r="F723" s="186" t="n"/>
      <c r="G723" s="186" t="n"/>
      <c r="H723" s="186" t="n"/>
      <c r="I723" s="186" t="n"/>
      <c r="J723" s="186" t="n"/>
      <c r="K723" s="186" t="n"/>
      <c r="L723" s="186" t="n"/>
      <c r="M723" s="186" t="n"/>
      <c r="N723" s="186" t="n"/>
      <c r="O723" s="186" t="n"/>
      <c r="P723" s="186" t="n"/>
      <c r="Q723" s="186" t="n"/>
    </row>
    <row r="724" ht="15.75" customHeight="1" s="127">
      <c r="A724" s="186" t="n"/>
      <c r="B724" s="186" t="n"/>
      <c r="C724" s="193" t="n"/>
      <c r="D724" s="193" t="n"/>
      <c r="E724" s="193" t="n"/>
      <c r="F724" s="186" t="n"/>
      <c r="G724" s="186" t="n"/>
      <c r="H724" s="186" t="n"/>
      <c r="I724" s="186" t="n"/>
      <c r="J724" s="186" t="n"/>
      <c r="K724" s="186" t="n"/>
      <c r="L724" s="186" t="n"/>
      <c r="M724" s="186" t="n"/>
      <c r="N724" s="186" t="n"/>
      <c r="O724" s="186" t="n"/>
      <c r="P724" s="186" t="n"/>
      <c r="Q724" s="186" t="n"/>
    </row>
    <row r="725" ht="15.75" customHeight="1" s="127">
      <c r="A725" s="186" t="n"/>
      <c r="B725" s="186" t="n"/>
      <c r="C725" s="193" t="n"/>
      <c r="D725" s="193" t="n"/>
      <c r="E725" s="193" t="n"/>
      <c r="F725" s="186" t="n"/>
      <c r="G725" s="186" t="n"/>
      <c r="H725" s="186" t="n"/>
      <c r="I725" s="186" t="n"/>
      <c r="J725" s="186" t="n"/>
      <c r="K725" s="186" t="n"/>
      <c r="L725" s="186" t="n"/>
      <c r="M725" s="186" t="n"/>
      <c r="N725" s="186" t="n"/>
      <c r="O725" s="186" t="n"/>
      <c r="P725" s="186" t="n"/>
      <c r="Q725" s="186" t="n"/>
    </row>
    <row r="726" ht="15.75" customHeight="1" s="127">
      <c r="A726" s="186" t="n"/>
      <c r="B726" s="186" t="n"/>
      <c r="C726" s="193" t="n"/>
      <c r="D726" s="193" t="n"/>
      <c r="E726" s="193" t="n"/>
      <c r="F726" s="186" t="n"/>
      <c r="G726" s="186" t="n"/>
      <c r="H726" s="186" t="n"/>
      <c r="I726" s="186" t="n"/>
      <c r="J726" s="186" t="n"/>
      <c r="K726" s="186" t="n"/>
      <c r="L726" s="186" t="n"/>
      <c r="M726" s="186" t="n"/>
      <c r="N726" s="186" t="n"/>
      <c r="O726" s="186" t="n"/>
      <c r="P726" s="186" t="n"/>
      <c r="Q726" s="186" t="n"/>
    </row>
    <row r="727" ht="15.75" customHeight="1" s="127">
      <c r="A727" s="186" t="n"/>
      <c r="B727" s="186" t="n"/>
      <c r="C727" s="193" t="n"/>
      <c r="D727" s="193" t="n"/>
      <c r="E727" s="193" t="n"/>
      <c r="F727" s="186" t="n"/>
      <c r="G727" s="186" t="n"/>
      <c r="H727" s="186" t="n"/>
      <c r="I727" s="186" t="n"/>
      <c r="J727" s="186" t="n"/>
      <c r="K727" s="186" t="n"/>
      <c r="L727" s="186" t="n"/>
      <c r="M727" s="186" t="n"/>
      <c r="N727" s="186" t="n"/>
      <c r="O727" s="186" t="n"/>
      <c r="P727" s="186" t="n"/>
      <c r="Q727" s="186" t="n"/>
    </row>
    <row r="728" ht="15.75" customHeight="1" s="127">
      <c r="A728" s="186" t="n"/>
      <c r="B728" s="186" t="n"/>
      <c r="C728" s="193" t="n"/>
      <c r="D728" s="193" t="n"/>
      <c r="E728" s="193" t="n"/>
      <c r="F728" s="186" t="n"/>
      <c r="G728" s="186" t="n"/>
      <c r="H728" s="186" t="n"/>
      <c r="I728" s="186" t="n"/>
      <c r="J728" s="186" t="n"/>
      <c r="K728" s="186" t="n"/>
      <c r="L728" s="186" t="n"/>
      <c r="M728" s="186" t="n"/>
      <c r="N728" s="186" t="n"/>
      <c r="O728" s="186" t="n"/>
      <c r="P728" s="186" t="n"/>
      <c r="Q728" s="186" t="n"/>
    </row>
    <row r="729" ht="15.75" customHeight="1" s="127">
      <c r="A729" s="186" t="n"/>
      <c r="B729" s="186" t="n"/>
      <c r="C729" s="193" t="n"/>
      <c r="D729" s="193" t="n"/>
      <c r="E729" s="193" t="n"/>
      <c r="F729" s="186" t="n"/>
      <c r="G729" s="186" t="n"/>
      <c r="H729" s="186" t="n"/>
      <c r="I729" s="186" t="n"/>
      <c r="J729" s="186" t="n"/>
      <c r="K729" s="186" t="n"/>
      <c r="L729" s="186" t="n"/>
      <c r="M729" s="186" t="n"/>
      <c r="N729" s="186" t="n"/>
      <c r="O729" s="186" t="n"/>
      <c r="P729" s="186" t="n"/>
      <c r="Q729" s="186" t="n"/>
    </row>
    <row r="730" ht="15.75" customHeight="1" s="127">
      <c r="A730" s="186" t="n"/>
      <c r="B730" s="186" t="n"/>
      <c r="C730" s="193" t="n"/>
      <c r="D730" s="193" t="n"/>
      <c r="E730" s="193" t="n"/>
      <c r="F730" s="186" t="n"/>
      <c r="G730" s="186" t="n"/>
      <c r="H730" s="186" t="n"/>
      <c r="I730" s="186" t="n"/>
      <c r="J730" s="186" t="n"/>
      <c r="K730" s="186" t="n"/>
      <c r="L730" s="186" t="n"/>
      <c r="M730" s="186" t="n"/>
      <c r="N730" s="186" t="n"/>
      <c r="O730" s="186" t="n"/>
      <c r="P730" s="186" t="n"/>
      <c r="Q730" s="186" t="n"/>
    </row>
    <row r="731" ht="15.75" customHeight="1" s="127">
      <c r="A731" s="186" t="n"/>
      <c r="B731" s="186" t="n"/>
      <c r="C731" s="193" t="n"/>
      <c r="D731" s="193" t="n"/>
      <c r="E731" s="193" t="n"/>
      <c r="F731" s="186" t="n"/>
      <c r="G731" s="186" t="n"/>
      <c r="H731" s="186" t="n"/>
      <c r="I731" s="186" t="n"/>
      <c r="J731" s="186" t="n"/>
      <c r="K731" s="186" t="n"/>
      <c r="L731" s="186" t="n"/>
      <c r="M731" s="186" t="n"/>
      <c r="N731" s="186" t="n"/>
      <c r="O731" s="186" t="n"/>
      <c r="P731" s="186" t="n"/>
      <c r="Q731" s="186" t="n"/>
    </row>
    <row r="732" ht="15.75" customHeight="1" s="127">
      <c r="A732" s="186" t="n"/>
      <c r="B732" s="186" t="n"/>
      <c r="C732" s="193" t="n"/>
      <c r="D732" s="193" t="n"/>
      <c r="E732" s="193" t="n"/>
      <c r="F732" s="186" t="n"/>
      <c r="G732" s="186" t="n"/>
      <c r="H732" s="186" t="n"/>
      <c r="I732" s="186" t="n"/>
      <c r="J732" s="186" t="n"/>
      <c r="K732" s="186" t="n"/>
      <c r="L732" s="186" t="n"/>
      <c r="M732" s="186" t="n"/>
      <c r="N732" s="186" t="n"/>
      <c r="O732" s="186" t="n"/>
      <c r="P732" s="186" t="n"/>
      <c r="Q732" s="186" t="n"/>
    </row>
    <row r="733" ht="15.75" customHeight="1" s="127">
      <c r="A733" s="186" t="n"/>
      <c r="B733" s="186" t="n"/>
      <c r="C733" s="193" t="n"/>
      <c r="D733" s="193" t="n"/>
      <c r="E733" s="193" t="n"/>
      <c r="F733" s="186" t="n"/>
      <c r="G733" s="186" t="n"/>
      <c r="H733" s="186" t="n"/>
      <c r="I733" s="186" t="n"/>
      <c r="J733" s="186" t="n"/>
      <c r="K733" s="186" t="n"/>
      <c r="L733" s="186" t="n"/>
      <c r="M733" s="186" t="n"/>
      <c r="N733" s="186" t="n"/>
      <c r="O733" s="186" t="n"/>
      <c r="P733" s="186" t="n"/>
      <c r="Q733" s="186" t="n"/>
    </row>
    <row r="734" ht="15.75" customHeight="1" s="127">
      <c r="A734" s="186" t="n"/>
      <c r="B734" s="186" t="n"/>
      <c r="C734" s="193" t="n"/>
      <c r="D734" s="193" t="n"/>
      <c r="E734" s="193" t="n"/>
      <c r="F734" s="186" t="n"/>
      <c r="G734" s="186" t="n"/>
      <c r="H734" s="186" t="n"/>
      <c r="I734" s="186" t="n"/>
      <c r="J734" s="186" t="n"/>
      <c r="K734" s="186" t="n"/>
      <c r="L734" s="186" t="n"/>
      <c r="M734" s="186" t="n"/>
      <c r="N734" s="186" t="n"/>
      <c r="O734" s="186" t="n"/>
      <c r="P734" s="186" t="n"/>
      <c r="Q734" s="186" t="n"/>
    </row>
    <row r="735" ht="15.75" customHeight="1" s="127">
      <c r="A735" s="186" t="n"/>
      <c r="B735" s="186" t="n"/>
      <c r="C735" s="193" t="n"/>
      <c r="D735" s="193" t="n"/>
      <c r="E735" s="193" t="n"/>
      <c r="F735" s="186" t="n"/>
      <c r="G735" s="186" t="n"/>
      <c r="H735" s="186" t="n"/>
      <c r="I735" s="186" t="n"/>
      <c r="J735" s="186" t="n"/>
      <c r="K735" s="186" t="n"/>
      <c r="L735" s="186" t="n"/>
      <c r="M735" s="186" t="n"/>
      <c r="N735" s="186" t="n"/>
      <c r="O735" s="186" t="n"/>
      <c r="P735" s="186" t="n"/>
      <c r="Q735" s="186" t="n"/>
    </row>
    <row r="736" ht="15.75" customHeight="1" s="127">
      <c r="A736" s="186" t="n"/>
      <c r="B736" s="186" t="n"/>
      <c r="C736" s="193" t="n"/>
      <c r="D736" s="193" t="n"/>
      <c r="E736" s="193" t="n"/>
      <c r="F736" s="186" t="n"/>
      <c r="G736" s="186" t="n"/>
      <c r="H736" s="186" t="n"/>
      <c r="I736" s="186" t="n"/>
      <c r="J736" s="186" t="n"/>
      <c r="K736" s="186" t="n"/>
      <c r="L736" s="186" t="n"/>
      <c r="M736" s="186" t="n"/>
      <c r="N736" s="186" t="n"/>
      <c r="O736" s="186" t="n"/>
      <c r="P736" s="186" t="n"/>
      <c r="Q736" s="186" t="n"/>
    </row>
    <row r="737" ht="15.75" customHeight="1" s="127">
      <c r="A737" s="186" t="n"/>
      <c r="B737" s="186" t="n"/>
      <c r="C737" s="193" t="n"/>
      <c r="D737" s="193" t="n"/>
      <c r="E737" s="193" t="n"/>
      <c r="F737" s="186" t="n"/>
      <c r="G737" s="186" t="n"/>
      <c r="H737" s="186" t="n"/>
      <c r="I737" s="186" t="n"/>
      <c r="J737" s="186" t="n"/>
      <c r="K737" s="186" t="n"/>
      <c r="L737" s="186" t="n"/>
      <c r="M737" s="186" t="n"/>
      <c r="N737" s="186" t="n"/>
      <c r="O737" s="186" t="n"/>
      <c r="P737" s="186" t="n"/>
      <c r="Q737" s="186" t="n"/>
    </row>
    <row r="738" ht="15.75" customHeight="1" s="127">
      <c r="A738" s="186" t="n"/>
      <c r="B738" s="186" t="n"/>
      <c r="C738" s="193" t="n"/>
      <c r="D738" s="193" t="n"/>
      <c r="E738" s="193" t="n"/>
      <c r="F738" s="186" t="n"/>
      <c r="G738" s="186" t="n"/>
      <c r="H738" s="186" t="n"/>
      <c r="I738" s="186" t="n"/>
      <c r="J738" s="186" t="n"/>
      <c r="K738" s="186" t="n"/>
      <c r="L738" s="186" t="n"/>
      <c r="M738" s="186" t="n"/>
      <c r="N738" s="186" t="n"/>
      <c r="O738" s="186" t="n"/>
      <c r="P738" s="186" t="n"/>
      <c r="Q738" s="186" t="n"/>
    </row>
    <row r="739" ht="15.75" customHeight="1" s="127">
      <c r="A739" s="186" t="n"/>
      <c r="B739" s="186" t="n"/>
      <c r="C739" s="193" t="n"/>
      <c r="D739" s="193" t="n"/>
      <c r="E739" s="193" t="n"/>
      <c r="F739" s="186" t="n"/>
      <c r="G739" s="186" t="n"/>
      <c r="H739" s="186" t="n"/>
      <c r="I739" s="186" t="n"/>
      <c r="J739" s="186" t="n"/>
      <c r="K739" s="186" t="n"/>
      <c r="L739" s="186" t="n"/>
      <c r="M739" s="186" t="n"/>
      <c r="N739" s="186" t="n"/>
      <c r="O739" s="186" t="n"/>
      <c r="P739" s="186" t="n"/>
      <c r="Q739" s="186" t="n"/>
    </row>
    <row r="740" ht="15.75" customHeight="1" s="127">
      <c r="A740" s="186" t="n"/>
      <c r="B740" s="186" t="n"/>
      <c r="C740" s="193" t="n"/>
      <c r="D740" s="193" t="n"/>
      <c r="E740" s="193" t="n"/>
      <c r="F740" s="186" t="n"/>
      <c r="G740" s="186" t="n"/>
      <c r="H740" s="186" t="n"/>
      <c r="I740" s="186" t="n"/>
      <c r="J740" s="186" t="n"/>
      <c r="K740" s="186" t="n"/>
      <c r="L740" s="186" t="n"/>
      <c r="M740" s="186" t="n"/>
      <c r="N740" s="186" t="n"/>
      <c r="O740" s="186" t="n"/>
      <c r="P740" s="186" t="n"/>
      <c r="Q740" s="186" t="n"/>
    </row>
    <row r="741" ht="15.75" customHeight="1" s="127">
      <c r="A741" s="186" t="n"/>
      <c r="B741" s="186" t="n"/>
      <c r="C741" s="193" t="n"/>
      <c r="D741" s="193" t="n"/>
      <c r="E741" s="193" t="n"/>
      <c r="F741" s="186" t="n"/>
      <c r="G741" s="186" t="n"/>
      <c r="H741" s="186" t="n"/>
      <c r="I741" s="186" t="n"/>
      <c r="J741" s="186" t="n"/>
      <c r="K741" s="186" t="n"/>
      <c r="L741" s="186" t="n"/>
      <c r="M741" s="186" t="n"/>
      <c r="N741" s="186" t="n"/>
      <c r="O741" s="186" t="n"/>
      <c r="P741" s="186" t="n"/>
      <c r="Q741" s="186" t="n"/>
    </row>
    <row r="742" ht="15.75" customHeight="1" s="127">
      <c r="A742" s="186" t="n"/>
      <c r="B742" s="186" t="n"/>
      <c r="C742" s="193" t="n"/>
      <c r="D742" s="193" t="n"/>
      <c r="E742" s="193" t="n"/>
      <c r="F742" s="186" t="n"/>
      <c r="G742" s="186" t="n"/>
      <c r="H742" s="186" t="n"/>
      <c r="I742" s="186" t="n"/>
      <c r="J742" s="186" t="n"/>
      <c r="K742" s="186" t="n"/>
      <c r="L742" s="186" t="n"/>
      <c r="M742" s="186" t="n"/>
      <c r="N742" s="186" t="n"/>
      <c r="O742" s="186" t="n"/>
      <c r="P742" s="186" t="n"/>
      <c r="Q742" s="186" t="n"/>
    </row>
    <row r="743" ht="15.75" customHeight="1" s="127">
      <c r="A743" s="186" t="n"/>
      <c r="B743" s="186" t="n"/>
      <c r="C743" s="193" t="n"/>
      <c r="D743" s="193" t="n"/>
      <c r="E743" s="193" t="n"/>
      <c r="F743" s="186" t="n"/>
      <c r="G743" s="186" t="n"/>
      <c r="H743" s="186" t="n"/>
      <c r="I743" s="186" t="n"/>
      <c r="J743" s="186" t="n"/>
      <c r="K743" s="186" t="n"/>
      <c r="L743" s="186" t="n"/>
      <c r="M743" s="186" t="n"/>
      <c r="N743" s="186" t="n"/>
      <c r="O743" s="186" t="n"/>
      <c r="P743" s="186" t="n"/>
      <c r="Q743" s="186" t="n"/>
    </row>
    <row r="744" ht="15.75" customHeight="1" s="127">
      <c r="A744" s="186" t="n"/>
      <c r="B744" s="186" t="n"/>
      <c r="C744" s="193" t="n"/>
      <c r="D744" s="193" t="n"/>
      <c r="E744" s="193" t="n"/>
      <c r="F744" s="186" t="n"/>
      <c r="G744" s="186" t="n"/>
      <c r="H744" s="186" t="n"/>
      <c r="I744" s="186" t="n"/>
      <c r="J744" s="186" t="n"/>
      <c r="K744" s="186" t="n"/>
      <c r="L744" s="186" t="n"/>
      <c r="M744" s="186" t="n"/>
      <c r="N744" s="186" t="n"/>
      <c r="O744" s="186" t="n"/>
      <c r="P744" s="186" t="n"/>
      <c r="Q744" s="186" t="n"/>
    </row>
    <row r="745" ht="15.75" customHeight="1" s="127">
      <c r="A745" s="186" t="n"/>
      <c r="B745" s="186" t="n"/>
      <c r="C745" s="193" t="n"/>
      <c r="D745" s="193" t="n"/>
      <c r="E745" s="193" t="n"/>
      <c r="F745" s="186" t="n"/>
      <c r="G745" s="186" t="n"/>
      <c r="H745" s="186" t="n"/>
      <c r="I745" s="186" t="n"/>
      <c r="J745" s="186" t="n"/>
      <c r="K745" s="186" t="n"/>
      <c r="L745" s="186" t="n"/>
      <c r="M745" s="186" t="n"/>
      <c r="N745" s="186" t="n"/>
      <c r="O745" s="186" t="n"/>
      <c r="P745" s="186" t="n"/>
      <c r="Q745" s="186" t="n"/>
    </row>
    <row r="746" ht="15.75" customHeight="1" s="127">
      <c r="A746" s="186" t="n"/>
      <c r="B746" s="186" t="n"/>
      <c r="C746" s="193" t="n"/>
      <c r="D746" s="193" t="n"/>
      <c r="E746" s="193" t="n"/>
      <c r="F746" s="186" t="n"/>
      <c r="G746" s="186" t="n"/>
      <c r="H746" s="186" t="n"/>
      <c r="I746" s="186" t="n"/>
      <c r="J746" s="186" t="n"/>
      <c r="K746" s="186" t="n"/>
      <c r="L746" s="186" t="n"/>
      <c r="M746" s="186" t="n"/>
      <c r="N746" s="186" t="n"/>
      <c r="O746" s="186" t="n"/>
      <c r="P746" s="186" t="n"/>
      <c r="Q746" s="186" t="n"/>
    </row>
    <row r="747" ht="15.75" customHeight="1" s="127">
      <c r="A747" s="186" t="n"/>
      <c r="B747" s="186" t="n"/>
      <c r="C747" s="193" t="n"/>
      <c r="D747" s="193" t="n"/>
      <c r="E747" s="193" t="n"/>
      <c r="F747" s="186" t="n"/>
      <c r="G747" s="186" t="n"/>
      <c r="H747" s="186" t="n"/>
      <c r="I747" s="186" t="n"/>
      <c r="J747" s="186" t="n"/>
      <c r="K747" s="186" t="n"/>
      <c r="L747" s="186" t="n"/>
      <c r="M747" s="186" t="n"/>
      <c r="N747" s="186" t="n"/>
      <c r="O747" s="186" t="n"/>
      <c r="P747" s="186" t="n"/>
      <c r="Q747" s="186" t="n"/>
    </row>
    <row r="748" ht="15.75" customHeight="1" s="127">
      <c r="A748" s="186" t="n"/>
      <c r="B748" s="186" t="n"/>
      <c r="C748" s="193" t="n"/>
      <c r="D748" s="193" t="n"/>
      <c r="E748" s="193" t="n"/>
      <c r="F748" s="186" t="n"/>
      <c r="G748" s="186" t="n"/>
      <c r="H748" s="186" t="n"/>
      <c r="I748" s="186" t="n"/>
      <c r="J748" s="186" t="n"/>
      <c r="K748" s="186" t="n"/>
      <c r="L748" s="186" t="n"/>
      <c r="M748" s="186" t="n"/>
      <c r="N748" s="186" t="n"/>
      <c r="O748" s="186" t="n"/>
      <c r="P748" s="186" t="n"/>
      <c r="Q748" s="186" t="n"/>
    </row>
    <row r="749" ht="15.75" customHeight="1" s="127">
      <c r="A749" s="186" t="n"/>
      <c r="B749" s="186" t="n"/>
      <c r="C749" s="193" t="n"/>
      <c r="D749" s="193" t="n"/>
      <c r="E749" s="193" t="n"/>
      <c r="F749" s="186" t="n"/>
      <c r="G749" s="186" t="n"/>
      <c r="H749" s="186" t="n"/>
      <c r="I749" s="186" t="n"/>
      <c r="J749" s="186" t="n"/>
      <c r="K749" s="186" t="n"/>
      <c r="L749" s="186" t="n"/>
      <c r="M749" s="186" t="n"/>
      <c r="N749" s="186" t="n"/>
      <c r="O749" s="186" t="n"/>
      <c r="P749" s="186" t="n"/>
      <c r="Q749" s="186" t="n"/>
    </row>
    <row r="750" ht="15.75" customHeight="1" s="127">
      <c r="A750" s="186" t="n"/>
      <c r="B750" s="186" t="n"/>
      <c r="C750" s="193" t="n"/>
      <c r="D750" s="193" t="n"/>
      <c r="E750" s="193" t="n"/>
      <c r="F750" s="186" t="n"/>
      <c r="G750" s="186" t="n"/>
      <c r="H750" s="186" t="n"/>
      <c r="I750" s="186" t="n"/>
      <c r="J750" s="186" t="n"/>
      <c r="K750" s="186" t="n"/>
      <c r="L750" s="186" t="n"/>
      <c r="M750" s="186" t="n"/>
      <c r="N750" s="186" t="n"/>
      <c r="O750" s="186" t="n"/>
      <c r="P750" s="186" t="n"/>
      <c r="Q750" s="186" t="n"/>
    </row>
    <row r="751" ht="15.75" customHeight="1" s="127">
      <c r="A751" s="186" t="n"/>
      <c r="B751" s="186" t="n"/>
      <c r="C751" s="193" t="n"/>
      <c r="D751" s="193" t="n"/>
      <c r="E751" s="193" t="n"/>
      <c r="F751" s="186" t="n"/>
      <c r="G751" s="186" t="n"/>
      <c r="H751" s="186" t="n"/>
      <c r="I751" s="186" t="n"/>
      <c r="J751" s="186" t="n"/>
      <c r="K751" s="186" t="n"/>
      <c r="L751" s="186" t="n"/>
      <c r="M751" s="186" t="n"/>
      <c r="N751" s="186" t="n"/>
      <c r="O751" s="186" t="n"/>
      <c r="P751" s="186" t="n"/>
      <c r="Q751" s="186" t="n"/>
    </row>
    <row r="752" ht="15.75" customHeight="1" s="127">
      <c r="A752" s="186" t="n"/>
      <c r="B752" s="186" t="n"/>
      <c r="C752" s="193" t="n"/>
      <c r="D752" s="193" t="n"/>
      <c r="E752" s="193" t="n"/>
      <c r="F752" s="186" t="n"/>
      <c r="G752" s="186" t="n"/>
      <c r="H752" s="186" t="n"/>
      <c r="I752" s="186" t="n"/>
      <c r="J752" s="186" t="n"/>
      <c r="K752" s="186" t="n"/>
      <c r="L752" s="186" t="n"/>
      <c r="M752" s="186" t="n"/>
      <c r="N752" s="186" t="n"/>
      <c r="O752" s="186" t="n"/>
      <c r="P752" s="186" t="n"/>
      <c r="Q752" s="186" t="n"/>
    </row>
    <row r="753" ht="15.75" customHeight="1" s="127">
      <c r="A753" s="186" t="n"/>
      <c r="B753" s="186" t="n"/>
      <c r="C753" s="193" t="n"/>
      <c r="D753" s="193" t="n"/>
      <c r="E753" s="193" t="n"/>
      <c r="F753" s="186" t="n"/>
      <c r="G753" s="186" t="n"/>
      <c r="H753" s="186" t="n"/>
      <c r="I753" s="186" t="n"/>
      <c r="J753" s="186" t="n"/>
      <c r="K753" s="186" t="n"/>
      <c r="L753" s="186" t="n"/>
      <c r="M753" s="186" t="n"/>
      <c r="N753" s="186" t="n"/>
      <c r="O753" s="186" t="n"/>
      <c r="P753" s="186" t="n"/>
      <c r="Q753" s="186" t="n"/>
    </row>
    <row r="754" ht="15.75" customHeight="1" s="127">
      <c r="A754" s="186" t="n"/>
      <c r="B754" s="186" t="n"/>
      <c r="C754" s="193" t="n"/>
      <c r="D754" s="193" t="n"/>
      <c r="E754" s="193" t="n"/>
      <c r="F754" s="186" t="n"/>
      <c r="G754" s="186" t="n"/>
      <c r="H754" s="186" t="n"/>
      <c r="I754" s="186" t="n"/>
      <c r="J754" s="186" t="n"/>
      <c r="K754" s="186" t="n"/>
      <c r="L754" s="186" t="n"/>
      <c r="M754" s="186" t="n"/>
      <c r="N754" s="186" t="n"/>
      <c r="O754" s="186" t="n"/>
      <c r="P754" s="186" t="n"/>
      <c r="Q754" s="186" t="n"/>
    </row>
    <row r="755" ht="15.75" customHeight="1" s="127">
      <c r="A755" s="186" t="n"/>
      <c r="B755" s="186" t="n"/>
      <c r="C755" s="193" t="n"/>
      <c r="D755" s="193" t="n"/>
      <c r="E755" s="193" t="n"/>
      <c r="F755" s="186" t="n"/>
      <c r="G755" s="186" t="n"/>
      <c r="H755" s="186" t="n"/>
      <c r="I755" s="186" t="n"/>
      <c r="J755" s="186" t="n"/>
      <c r="K755" s="186" t="n"/>
      <c r="L755" s="186" t="n"/>
      <c r="M755" s="186" t="n"/>
      <c r="N755" s="186" t="n"/>
      <c r="O755" s="186" t="n"/>
      <c r="P755" s="186" t="n"/>
      <c r="Q755" s="186" t="n"/>
    </row>
    <row r="756" ht="15.75" customHeight="1" s="127">
      <c r="A756" s="186" t="n"/>
      <c r="B756" s="186" t="n"/>
      <c r="C756" s="193" t="n"/>
      <c r="D756" s="193" t="n"/>
      <c r="E756" s="193" t="n"/>
      <c r="F756" s="186" t="n"/>
      <c r="G756" s="186" t="n"/>
      <c r="H756" s="186" t="n"/>
      <c r="I756" s="186" t="n"/>
      <c r="J756" s="186" t="n"/>
      <c r="K756" s="186" t="n"/>
      <c r="L756" s="186" t="n"/>
      <c r="M756" s="186" t="n"/>
      <c r="N756" s="186" t="n"/>
      <c r="O756" s="186" t="n"/>
      <c r="P756" s="186" t="n"/>
      <c r="Q756" s="186" t="n"/>
    </row>
    <row r="757" ht="15.75" customHeight="1" s="127">
      <c r="A757" s="186" t="n"/>
      <c r="B757" s="186" t="n"/>
      <c r="C757" s="193" t="n"/>
      <c r="D757" s="193" t="n"/>
      <c r="E757" s="193" t="n"/>
      <c r="F757" s="186" t="n"/>
      <c r="G757" s="186" t="n"/>
      <c r="H757" s="186" t="n"/>
      <c r="I757" s="186" t="n"/>
      <c r="J757" s="186" t="n"/>
      <c r="K757" s="186" t="n"/>
      <c r="L757" s="186" t="n"/>
      <c r="M757" s="186" t="n"/>
      <c r="N757" s="186" t="n"/>
      <c r="O757" s="186" t="n"/>
      <c r="P757" s="186" t="n"/>
      <c r="Q757" s="186" t="n"/>
    </row>
    <row r="758" ht="15.75" customHeight="1" s="127">
      <c r="A758" s="186" t="n"/>
      <c r="B758" s="186" t="n"/>
      <c r="C758" s="193" t="n"/>
      <c r="D758" s="193" t="n"/>
      <c r="E758" s="193" t="n"/>
      <c r="F758" s="186" t="n"/>
      <c r="G758" s="186" t="n"/>
      <c r="H758" s="186" t="n"/>
      <c r="I758" s="186" t="n"/>
      <c r="J758" s="186" t="n"/>
      <c r="K758" s="186" t="n"/>
      <c r="L758" s="186" t="n"/>
      <c r="M758" s="186" t="n"/>
      <c r="N758" s="186" t="n"/>
      <c r="O758" s="186" t="n"/>
      <c r="P758" s="186" t="n"/>
      <c r="Q758" s="186" t="n"/>
    </row>
    <row r="759" ht="15.75" customHeight="1" s="127">
      <c r="A759" s="186" t="n"/>
      <c r="B759" s="186" t="n"/>
      <c r="C759" s="193" t="n"/>
      <c r="D759" s="193" t="n"/>
      <c r="E759" s="193" t="n"/>
      <c r="F759" s="186" t="n"/>
      <c r="G759" s="186" t="n"/>
      <c r="H759" s="186" t="n"/>
      <c r="I759" s="186" t="n"/>
      <c r="J759" s="186" t="n"/>
      <c r="K759" s="186" t="n"/>
      <c r="L759" s="186" t="n"/>
      <c r="M759" s="186" t="n"/>
      <c r="N759" s="186" t="n"/>
      <c r="O759" s="186" t="n"/>
      <c r="P759" s="186" t="n"/>
      <c r="Q759" s="186" t="n"/>
    </row>
    <row r="760" ht="15.75" customHeight="1" s="127">
      <c r="A760" s="186" t="n"/>
      <c r="B760" s="186" t="n"/>
      <c r="C760" s="193" t="n"/>
      <c r="D760" s="193" t="n"/>
      <c r="E760" s="193" t="n"/>
      <c r="F760" s="186" t="n"/>
      <c r="G760" s="186" t="n"/>
      <c r="H760" s="186" t="n"/>
      <c r="I760" s="186" t="n"/>
      <c r="J760" s="186" t="n"/>
      <c r="K760" s="186" t="n"/>
      <c r="L760" s="186" t="n"/>
      <c r="M760" s="186" t="n"/>
      <c r="N760" s="186" t="n"/>
      <c r="O760" s="186" t="n"/>
      <c r="P760" s="186" t="n"/>
      <c r="Q760" s="186" t="n"/>
    </row>
    <row r="761" ht="15.75" customHeight="1" s="127">
      <c r="A761" s="186" t="n"/>
      <c r="B761" s="186" t="n"/>
      <c r="C761" s="193" t="n"/>
      <c r="D761" s="193" t="n"/>
      <c r="E761" s="193" t="n"/>
      <c r="F761" s="186" t="n"/>
      <c r="G761" s="186" t="n"/>
      <c r="H761" s="186" t="n"/>
      <c r="I761" s="186" t="n"/>
      <c r="J761" s="186" t="n"/>
      <c r="K761" s="186" t="n"/>
      <c r="L761" s="186" t="n"/>
      <c r="M761" s="186" t="n"/>
      <c r="N761" s="186" t="n"/>
      <c r="O761" s="186" t="n"/>
      <c r="P761" s="186" t="n"/>
      <c r="Q761" s="186" t="n"/>
    </row>
    <row r="762" ht="15.75" customHeight="1" s="127">
      <c r="A762" s="186" t="n"/>
      <c r="B762" s="186" t="n"/>
      <c r="C762" s="193" t="n"/>
      <c r="D762" s="193" t="n"/>
      <c r="E762" s="193" t="n"/>
      <c r="F762" s="186" t="n"/>
      <c r="G762" s="186" t="n"/>
      <c r="H762" s="186" t="n"/>
      <c r="I762" s="186" t="n"/>
      <c r="J762" s="186" t="n"/>
      <c r="K762" s="186" t="n"/>
      <c r="L762" s="186" t="n"/>
      <c r="M762" s="186" t="n"/>
      <c r="N762" s="186" t="n"/>
      <c r="O762" s="186" t="n"/>
      <c r="P762" s="186" t="n"/>
      <c r="Q762" s="186" t="n"/>
    </row>
    <row r="763" ht="15.75" customHeight="1" s="127">
      <c r="A763" s="186" t="n"/>
      <c r="B763" s="186" t="n"/>
      <c r="C763" s="193" t="n"/>
      <c r="D763" s="193" t="n"/>
      <c r="E763" s="193" t="n"/>
      <c r="F763" s="186" t="n"/>
      <c r="G763" s="186" t="n"/>
      <c r="H763" s="186" t="n"/>
      <c r="I763" s="186" t="n"/>
      <c r="J763" s="186" t="n"/>
      <c r="K763" s="186" t="n"/>
      <c r="L763" s="186" t="n"/>
      <c r="M763" s="186" t="n"/>
      <c r="N763" s="186" t="n"/>
      <c r="O763" s="186" t="n"/>
      <c r="P763" s="186" t="n"/>
      <c r="Q763" s="186" t="n"/>
    </row>
    <row r="764" ht="15.75" customHeight="1" s="127">
      <c r="A764" s="186" t="n"/>
      <c r="B764" s="186" t="n"/>
      <c r="C764" s="193" t="n"/>
      <c r="D764" s="193" t="n"/>
      <c r="E764" s="193" t="n"/>
      <c r="F764" s="186" t="n"/>
      <c r="G764" s="186" t="n"/>
      <c r="H764" s="186" t="n"/>
      <c r="I764" s="186" t="n"/>
      <c r="J764" s="186" t="n"/>
      <c r="K764" s="186" t="n"/>
      <c r="L764" s="186" t="n"/>
      <c r="M764" s="186" t="n"/>
      <c r="N764" s="186" t="n"/>
      <c r="O764" s="186" t="n"/>
      <c r="P764" s="186" t="n"/>
      <c r="Q764" s="186" t="n"/>
    </row>
    <row r="765" ht="15.75" customHeight="1" s="127">
      <c r="A765" s="186" t="n"/>
      <c r="B765" s="186" t="n"/>
      <c r="C765" s="193" t="n"/>
      <c r="D765" s="193" t="n"/>
      <c r="E765" s="193" t="n"/>
      <c r="F765" s="186" t="n"/>
      <c r="G765" s="186" t="n"/>
      <c r="H765" s="186" t="n"/>
      <c r="I765" s="186" t="n"/>
      <c r="J765" s="186" t="n"/>
      <c r="K765" s="186" t="n"/>
      <c r="L765" s="186" t="n"/>
      <c r="M765" s="186" t="n"/>
      <c r="N765" s="186" t="n"/>
      <c r="O765" s="186" t="n"/>
      <c r="P765" s="186" t="n"/>
      <c r="Q765" s="186" t="n"/>
    </row>
    <row r="766" ht="15.75" customHeight="1" s="127">
      <c r="A766" s="186" t="n"/>
      <c r="B766" s="186" t="n"/>
      <c r="C766" s="193" t="n"/>
      <c r="D766" s="193" t="n"/>
      <c r="E766" s="193" t="n"/>
      <c r="F766" s="186" t="n"/>
      <c r="G766" s="186" t="n"/>
      <c r="H766" s="186" t="n"/>
      <c r="I766" s="186" t="n"/>
      <c r="J766" s="186" t="n"/>
      <c r="K766" s="186" t="n"/>
      <c r="L766" s="186" t="n"/>
      <c r="M766" s="186" t="n"/>
      <c r="N766" s="186" t="n"/>
      <c r="O766" s="186" t="n"/>
      <c r="P766" s="186" t="n"/>
      <c r="Q766" s="186" t="n"/>
    </row>
    <row r="767" ht="15.75" customHeight="1" s="127">
      <c r="A767" s="186" t="n"/>
      <c r="B767" s="186" t="n"/>
      <c r="C767" s="193" t="n"/>
      <c r="D767" s="193" t="n"/>
      <c r="E767" s="193" t="n"/>
      <c r="F767" s="186" t="n"/>
      <c r="G767" s="186" t="n"/>
      <c r="H767" s="186" t="n"/>
      <c r="I767" s="186" t="n"/>
      <c r="J767" s="186" t="n"/>
      <c r="K767" s="186" t="n"/>
      <c r="L767" s="186" t="n"/>
      <c r="M767" s="186" t="n"/>
      <c r="N767" s="186" t="n"/>
      <c r="O767" s="186" t="n"/>
      <c r="P767" s="186" t="n"/>
      <c r="Q767" s="186" t="n"/>
    </row>
    <row r="768" ht="15.75" customHeight="1" s="127">
      <c r="A768" s="186" t="n"/>
      <c r="B768" s="186" t="n"/>
      <c r="C768" s="193" t="n"/>
      <c r="D768" s="193" t="n"/>
      <c r="E768" s="193" t="n"/>
      <c r="F768" s="186" t="n"/>
      <c r="G768" s="186" t="n"/>
      <c r="H768" s="186" t="n"/>
      <c r="I768" s="186" t="n"/>
      <c r="J768" s="186" t="n"/>
      <c r="K768" s="186" t="n"/>
      <c r="L768" s="186" t="n"/>
      <c r="M768" s="186" t="n"/>
      <c r="N768" s="186" t="n"/>
      <c r="O768" s="186" t="n"/>
      <c r="P768" s="186" t="n"/>
      <c r="Q768" s="186" t="n"/>
    </row>
    <row r="769" ht="15.75" customHeight="1" s="127">
      <c r="A769" s="186" t="n"/>
      <c r="B769" s="186" t="n"/>
      <c r="C769" s="193" t="n"/>
      <c r="D769" s="193" t="n"/>
      <c r="E769" s="193" t="n"/>
      <c r="F769" s="186" t="n"/>
      <c r="G769" s="186" t="n"/>
      <c r="H769" s="186" t="n"/>
      <c r="I769" s="186" t="n"/>
      <c r="J769" s="186" t="n"/>
      <c r="K769" s="186" t="n"/>
      <c r="L769" s="186" t="n"/>
      <c r="M769" s="186" t="n"/>
      <c r="N769" s="186" t="n"/>
      <c r="O769" s="186" t="n"/>
      <c r="P769" s="186" t="n"/>
      <c r="Q769" s="186" t="n"/>
    </row>
    <row r="770" ht="15.75" customHeight="1" s="127">
      <c r="A770" s="186" t="n"/>
      <c r="B770" s="186" t="n"/>
      <c r="C770" s="193" t="n"/>
      <c r="D770" s="193" t="n"/>
      <c r="E770" s="193" t="n"/>
      <c r="F770" s="186" t="n"/>
      <c r="G770" s="186" t="n"/>
      <c r="H770" s="186" t="n"/>
      <c r="I770" s="186" t="n"/>
      <c r="J770" s="186" t="n"/>
      <c r="K770" s="186" t="n"/>
      <c r="L770" s="186" t="n"/>
      <c r="M770" s="186" t="n"/>
      <c r="N770" s="186" t="n"/>
      <c r="O770" s="186" t="n"/>
      <c r="P770" s="186" t="n"/>
      <c r="Q770" s="186" t="n"/>
    </row>
    <row r="771" ht="15.75" customHeight="1" s="127">
      <c r="A771" s="186" t="n"/>
      <c r="B771" s="186" t="n"/>
      <c r="C771" s="193" t="n"/>
      <c r="D771" s="193" t="n"/>
      <c r="E771" s="193" t="n"/>
      <c r="F771" s="186" t="n"/>
      <c r="G771" s="186" t="n"/>
      <c r="H771" s="186" t="n"/>
      <c r="I771" s="186" t="n"/>
      <c r="J771" s="186" t="n"/>
      <c r="K771" s="186" t="n"/>
      <c r="L771" s="186" t="n"/>
      <c r="M771" s="186" t="n"/>
      <c r="N771" s="186" t="n"/>
      <c r="O771" s="186" t="n"/>
      <c r="P771" s="186" t="n"/>
      <c r="Q771" s="186" t="n"/>
    </row>
    <row r="772" ht="15.75" customHeight="1" s="127">
      <c r="A772" s="186" t="n"/>
      <c r="B772" s="186" t="n"/>
      <c r="C772" s="193" t="n"/>
      <c r="D772" s="193" t="n"/>
      <c r="E772" s="193" t="n"/>
      <c r="F772" s="186" t="n"/>
      <c r="G772" s="186" t="n"/>
      <c r="H772" s="186" t="n"/>
      <c r="I772" s="186" t="n"/>
      <c r="J772" s="186" t="n"/>
      <c r="K772" s="186" t="n"/>
      <c r="L772" s="186" t="n"/>
      <c r="M772" s="186" t="n"/>
      <c r="N772" s="186" t="n"/>
      <c r="O772" s="186" t="n"/>
      <c r="P772" s="186" t="n"/>
      <c r="Q772" s="186" t="n"/>
    </row>
    <row r="773" ht="15.75" customHeight="1" s="127">
      <c r="A773" s="186" t="n"/>
      <c r="B773" s="186" t="n"/>
      <c r="C773" s="193" t="n"/>
      <c r="D773" s="193" t="n"/>
      <c r="E773" s="193" t="n"/>
      <c r="F773" s="186" t="n"/>
      <c r="G773" s="186" t="n"/>
      <c r="H773" s="186" t="n"/>
      <c r="I773" s="186" t="n"/>
      <c r="J773" s="186" t="n"/>
      <c r="K773" s="186" t="n"/>
      <c r="L773" s="186" t="n"/>
      <c r="M773" s="186" t="n"/>
      <c r="N773" s="186" t="n"/>
      <c r="O773" s="186" t="n"/>
      <c r="P773" s="186" t="n"/>
      <c r="Q773" s="186" t="n"/>
    </row>
    <row r="774" ht="15.75" customHeight="1" s="127">
      <c r="A774" s="186" t="n"/>
      <c r="B774" s="186" t="n"/>
      <c r="C774" s="193" t="n"/>
      <c r="D774" s="193" t="n"/>
      <c r="E774" s="193" t="n"/>
      <c r="F774" s="186" t="n"/>
      <c r="G774" s="186" t="n"/>
      <c r="H774" s="186" t="n"/>
      <c r="I774" s="186" t="n"/>
      <c r="J774" s="186" t="n"/>
      <c r="K774" s="186" t="n"/>
      <c r="L774" s="186" t="n"/>
      <c r="M774" s="186" t="n"/>
      <c r="N774" s="186" t="n"/>
      <c r="O774" s="186" t="n"/>
      <c r="P774" s="186" t="n"/>
      <c r="Q774" s="186" t="n"/>
    </row>
    <row r="775" ht="15.75" customHeight="1" s="127">
      <c r="A775" s="186" t="n"/>
      <c r="B775" s="186" t="n"/>
      <c r="C775" s="193" t="n"/>
      <c r="D775" s="193" t="n"/>
      <c r="E775" s="193" t="n"/>
      <c r="F775" s="186" t="n"/>
      <c r="G775" s="186" t="n"/>
      <c r="H775" s="186" t="n"/>
      <c r="I775" s="186" t="n"/>
      <c r="J775" s="186" t="n"/>
      <c r="K775" s="186" t="n"/>
      <c r="L775" s="186" t="n"/>
      <c r="M775" s="186" t="n"/>
      <c r="N775" s="186" t="n"/>
      <c r="O775" s="186" t="n"/>
      <c r="P775" s="186" t="n"/>
      <c r="Q775" s="186" t="n"/>
    </row>
    <row r="776" ht="15.75" customHeight="1" s="127">
      <c r="A776" s="186" t="n"/>
      <c r="B776" s="186" t="n"/>
      <c r="C776" s="193" t="n"/>
      <c r="D776" s="193" t="n"/>
      <c r="E776" s="193" t="n"/>
      <c r="F776" s="186" t="n"/>
      <c r="G776" s="186" t="n"/>
      <c r="H776" s="186" t="n"/>
      <c r="I776" s="186" t="n"/>
      <c r="J776" s="186" t="n"/>
      <c r="K776" s="186" t="n"/>
      <c r="L776" s="186" t="n"/>
      <c r="M776" s="186" t="n"/>
      <c r="N776" s="186" t="n"/>
      <c r="O776" s="186" t="n"/>
      <c r="P776" s="186" t="n"/>
      <c r="Q776" s="186" t="n"/>
    </row>
    <row r="777" ht="15.75" customHeight="1" s="127">
      <c r="A777" s="186" t="n"/>
      <c r="B777" s="186" t="n"/>
      <c r="C777" s="193" t="n"/>
      <c r="D777" s="193" t="n"/>
      <c r="E777" s="193" t="n"/>
      <c r="F777" s="186" t="n"/>
      <c r="G777" s="186" t="n"/>
      <c r="H777" s="186" t="n"/>
      <c r="I777" s="186" t="n"/>
      <c r="J777" s="186" t="n"/>
      <c r="K777" s="186" t="n"/>
      <c r="L777" s="186" t="n"/>
      <c r="M777" s="186" t="n"/>
      <c r="N777" s="186" t="n"/>
      <c r="O777" s="186" t="n"/>
      <c r="P777" s="186" t="n"/>
      <c r="Q777" s="186" t="n"/>
    </row>
    <row r="778" ht="15.75" customHeight="1" s="127">
      <c r="A778" s="186" t="n"/>
      <c r="B778" s="186" t="n"/>
      <c r="C778" s="193" t="n"/>
      <c r="D778" s="193" t="n"/>
      <c r="E778" s="193" t="n"/>
      <c r="F778" s="186" t="n"/>
      <c r="G778" s="186" t="n"/>
      <c r="H778" s="186" t="n"/>
      <c r="I778" s="186" t="n"/>
      <c r="J778" s="186" t="n"/>
      <c r="K778" s="186" t="n"/>
      <c r="L778" s="186" t="n"/>
      <c r="M778" s="186" t="n"/>
      <c r="N778" s="186" t="n"/>
      <c r="O778" s="186" t="n"/>
      <c r="P778" s="186" t="n"/>
      <c r="Q778" s="186" t="n"/>
    </row>
    <row r="779" ht="15.75" customHeight="1" s="127">
      <c r="A779" s="186" t="n"/>
      <c r="B779" s="186" t="n"/>
      <c r="C779" s="193" t="n"/>
      <c r="D779" s="193" t="n"/>
      <c r="E779" s="193" t="n"/>
      <c r="F779" s="186" t="n"/>
      <c r="G779" s="186" t="n"/>
      <c r="H779" s="186" t="n"/>
      <c r="I779" s="186" t="n"/>
      <c r="J779" s="186" t="n"/>
      <c r="K779" s="186" t="n"/>
      <c r="L779" s="186" t="n"/>
      <c r="M779" s="186" t="n"/>
      <c r="N779" s="186" t="n"/>
      <c r="O779" s="186" t="n"/>
      <c r="P779" s="186" t="n"/>
      <c r="Q779" s="186" t="n"/>
    </row>
    <row r="780" ht="15.75" customHeight="1" s="127">
      <c r="A780" s="186" t="n"/>
      <c r="B780" s="186" t="n"/>
      <c r="C780" s="193" t="n"/>
      <c r="D780" s="193" t="n"/>
      <c r="E780" s="193" t="n"/>
      <c r="F780" s="186" t="n"/>
      <c r="G780" s="186" t="n"/>
      <c r="H780" s="186" t="n"/>
      <c r="I780" s="186" t="n"/>
      <c r="J780" s="186" t="n"/>
      <c r="K780" s="186" t="n"/>
      <c r="L780" s="186" t="n"/>
      <c r="M780" s="186" t="n"/>
      <c r="N780" s="186" t="n"/>
      <c r="O780" s="186" t="n"/>
      <c r="P780" s="186" t="n"/>
      <c r="Q780" s="186" t="n"/>
    </row>
    <row r="781" ht="15.75" customHeight="1" s="127">
      <c r="A781" s="186" t="n"/>
      <c r="B781" s="186" t="n"/>
      <c r="C781" s="193" t="n"/>
      <c r="D781" s="193" t="n"/>
      <c r="E781" s="193" t="n"/>
      <c r="F781" s="186" t="n"/>
      <c r="G781" s="186" t="n"/>
      <c r="H781" s="186" t="n"/>
      <c r="I781" s="186" t="n"/>
      <c r="J781" s="186" t="n"/>
      <c r="K781" s="186" t="n"/>
      <c r="L781" s="186" t="n"/>
      <c r="M781" s="186" t="n"/>
      <c r="N781" s="186" t="n"/>
      <c r="O781" s="186" t="n"/>
      <c r="P781" s="186" t="n"/>
      <c r="Q781" s="186" t="n"/>
    </row>
    <row r="782" ht="15.75" customHeight="1" s="127">
      <c r="A782" s="186" t="n"/>
      <c r="B782" s="186" t="n"/>
      <c r="C782" s="193" t="n"/>
      <c r="D782" s="193" t="n"/>
      <c r="E782" s="193" t="n"/>
      <c r="F782" s="186" t="n"/>
      <c r="G782" s="186" t="n"/>
      <c r="H782" s="186" t="n"/>
      <c r="I782" s="186" t="n"/>
      <c r="J782" s="186" t="n"/>
      <c r="K782" s="186" t="n"/>
      <c r="L782" s="186" t="n"/>
      <c r="M782" s="186" t="n"/>
      <c r="N782" s="186" t="n"/>
      <c r="O782" s="186" t="n"/>
      <c r="P782" s="186" t="n"/>
      <c r="Q782" s="186" t="n"/>
    </row>
    <row r="783" ht="15.75" customHeight="1" s="127">
      <c r="A783" s="186" t="n"/>
      <c r="B783" s="186" t="n"/>
      <c r="C783" s="193" t="n"/>
      <c r="D783" s="193" t="n"/>
      <c r="E783" s="193" t="n"/>
      <c r="F783" s="186" t="n"/>
      <c r="G783" s="186" t="n"/>
      <c r="H783" s="186" t="n"/>
      <c r="I783" s="186" t="n"/>
      <c r="J783" s="186" t="n"/>
      <c r="K783" s="186" t="n"/>
      <c r="L783" s="186" t="n"/>
      <c r="M783" s="186" t="n"/>
      <c r="N783" s="186" t="n"/>
      <c r="O783" s="186" t="n"/>
      <c r="P783" s="186" t="n"/>
      <c r="Q783" s="186" t="n"/>
    </row>
    <row r="784" ht="15.75" customHeight="1" s="127">
      <c r="A784" s="186" t="n"/>
      <c r="B784" s="186" t="n"/>
      <c r="C784" s="193" t="n"/>
      <c r="D784" s="193" t="n"/>
      <c r="E784" s="193" t="n"/>
      <c r="F784" s="186" t="n"/>
      <c r="G784" s="186" t="n"/>
      <c r="H784" s="186" t="n"/>
      <c r="I784" s="186" t="n"/>
      <c r="J784" s="186" t="n"/>
      <c r="K784" s="186" t="n"/>
      <c r="L784" s="186" t="n"/>
      <c r="M784" s="186" t="n"/>
      <c r="N784" s="186" t="n"/>
      <c r="O784" s="186" t="n"/>
      <c r="P784" s="186" t="n"/>
      <c r="Q784" s="186" t="n"/>
    </row>
    <row r="785" ht="15.75" customHeight="1" s="127">
      <c r="A785" s="186" t="n"/>
      <c r="B785" s="186" t="n"/>
      <c r="C785" s="193" t="n"/>
      <c r="D785" s="193" t="n"/>
      <c r="E785" s="193" t="n"/>
      <c r="F785" s="186" t="n"/>
      <c r="G785" s="186" t="n"/>
      <c r="H785" s="186" t="n"/>
      <c r="I785" s="186" t="n"/>
      <c r="J785" s="186" t="n"/>
      <c r="K785" s="186" t="n"/>
      <c r="L785" s="186" t="n"/>
      <c r="M785" s="186" t="n"/>
      <c r="N785" s="186" t="n"/>
      <c r="O785" s="186" t="n"/>
      <c r="P785" s="186" t="n"/>
      <c r="Q785" s="186" t="n"/>
    </row>
    <row r="786" ht="15.75" customHeight="1" s="127">
      <c r="A786" s="186" t="n"/>
      <c r="B786" s="186" t="n"/>
      <c r="C786" s="193" t="n"/>
      <c r="D786" s="193" t="n"/>
      <c r="E786" s="193" t="n"/>
      <c r="F786" s="186" t="n"/>
      <c r="G786" s="186" t="n"/>
      <c r="H786" s="186" t="n"/>
      <c r="I786" s="186" t="n"/>
      <c r="J786" s="186" t="n"/>
      <c r="K786" s="186" t="n"/>
      <c r="L786" s="186" t="n"/>
      <c r="M786" s="186" t="n"/>
      <c r="N786" s="186" t="n"/>
      <c r="O786" s="186" t="n"/>
      <c r="P786" s="186" t="n"/>
      <c r="Q786" s="186" t="n"/>
    </row>
    <row r="787" ht="15.75" customHeight="1" s="127">
      <c r="A787" s="186" t="n"/>
      <c r="B787" s="186" t="n"/>
      <c r="C787" s="193" t="n"/>
      <c r="D787" s="193" t="n"/>
      <c r="E787" s="193" t="n"/>
      <c r="F787" s="186" t="n"/>
      <c r="G787" s="186" t="n"/>
      <c r="H787" s="186" t="n"/>
      <c r="I787" s="186" t="n"/>
      <c r="J787" s="186" t="n"/>
      <c r="K787" s="186" t="n"/>
      <c r="L787" s="186" t="n"/>
      <c r="M787" s="186" t="n"/>
      <c r="N787" s="186" t="n"/>
      <c r="O787" s="186" t="n"/>
      <c r="P787" s="186" t="n"/>
      <c r="Q787" s="186" t="n"/>
    </row>
    <row r="788" ht="15.75" customHeight="1" s="127">
      <c r="A788" s="186" t="n"/>
      <c r="B788" s="186" t="n"/>
      <c r="C788" s="193" t="n"/>
      <c r="D788" s="193" t="n"/>
      <c r="E788" s="193" t="n"/>
      <c r="F788" s="186" t="n"/>
      <c r="G788" s="186" t="n"/>
      <c r="H788" s="186" t="n"/>
      <c r="I788" s="186" t="n"/>
      <c r="J788" s="186" t="n"/>
      <c r="K788" s="186" t="n"/>
      <c r="L788" s="186" t="n"/>
      <c r="M788" s="186" t="n"/>
      <c r="N788" s="186" t="n"/>
      <c r="O788" s="186" t="n"/>
      <c r="P788" s="186" t="n"/>
      <c r="Q788" s="186" t="n"/>
    </row>
    <row r="789" ht="15.75" customHeight="1" s="127">
      <c r="A789" s="186" t="n"/>
      <c r="B789" s="186" t="n"/>
      <c r="C789" s="193" t="n"/>
      <c r="D789" s="193" t="n"/>
      <c r="E789" s="193" t="n"/>
      <c r="F789" s="186" t="n"/>
      <c r="G789" s="186" t="n"/>
      <c r="H789" s="186" t="n"/>
      <c r="I789" s="186" t="n"/>
      <c r="J789" s="186" t="n"/>
      <c r="K789" s="186" t="n"/>
      <c r="L789" s="186" t="n"/>
      <c r="M789" s="186" t="n"/>
      <c r="N789" s="186" t="n"/>
      <c r="O789" s="186" t="n"/>
      <c r="P789" s="186" t="n"/>
      <c r="Q789" s="186" t="n"/>
    </row>
    <row r="790" ht="15.75" customHeight="1" s="127">
      <c r="A790" s="186" t="n"/>
      <c r="B790" s="186" t="n"/>
      <c r="C790" s="193" t="n"/>
      <c r="D790" s="193" t="n"/>
      <c r="E790" s="193" t="n"/>
      <c r="F790" s="186" t="n"/>
      <c r="G790" s="186" t="n"/>
      <c r="H790" s="186" t="n"/>
      <c r="I790" s="186" t="n"/>
      <c r="J790" s="186" t="n"/>
      <c r="K790" s="186" t="n"/>
      <c r="L790" s="186" t="n"/>
      <c r="M790" s="186" t="n"/>
      <c r="N790" s="186" t="n"/>
      <c r="O790" s="186" t="n"/>
      <c r="P790" s="186" t="n"/>
      <c r="Q790" s="186" t="n"/>
    </row>
    <row r="791" ht="15.75" customHeight="1" s="127">
      <c r="A791" s="186" t="n"/>
      <c r="B791" s="186" t="n"/>
      <c r="C791" s="193" t="n"/>
      <c r="D791" s="193" t="n"/>
      <c r="E791" s="193" t="n"/>
      <c r="F791" s="186" t="n"/>
      <c r="G791" s="186" t="n"/>
      <c r="H791" s="186" t="n"/>
      <c r="I791" s="186" t="n"/>
      <c r="J791" s="186" t="n"/>
      <c r="K791" s="186" t="n"/>
      <c r="L791" s="186" t="n"/>
      <c r="M791" s="186" t="n"/>
      <c r="N791" s="186" t="n"/>
      <c r="O791" s="186" t="n"/>
      <c r="P791" s="186" t="n"/>
      <c r="Q791" s="186" t="n"/>
    </row>
    <row r="792" ht="15.75" customHeight="1" s="127">
      <c r="A792" s="186" t="n"/>
      <c r="B792" s="186" t="n"/>
      <c r="C792" s="193" t="n"/>
      <c r="D792" s="193" t="n"/>
      <c r="E792" s="193" t="n"/>
      <c r="F792" s="186" t="n"/>
      <c r="G792" s="186" t="n"/>
      <c r="H792" s="186" t="n"/>
      <c r="I792" s="186" t="n"/>
      <c r="J792" s="186" t="n"/>
      <c r="K792" s="186" t="n"/>
      <c r="L792" s="186" t="n"/>
      <c r="M792" s="186" t="n"/>
      <c r="N792" s="186" t="n"/>
      <c r="O792" s="186" t="n"/>
      <c r="P792" s="186" t="n"/>
      <c r="Q792" s="186" t="n"/>
    </row>
    <row r="793" ht="15.75" customHeight="1" s="127">
      <c r="A793" s="186" t="n"/>
      <c r="B793" s="186" t="n"/>
      <c r="C793" s="193" t="n"/>
      <c r="D793" s="193" t="n"/>
      <c r="E793" s="193" t="n"/>
      <c r="F793" s="186" t="n"/>
      <c r="G793" s="186" t="n"/>
      <c r="H793" s="186" t="n"/>
      <c r="I793" s="186" t="n"/>
      <c r="J793" s="186" t="n"/>
      <c r="K793" s="186" t="n"/>
      <c r="L793" s="186" t="n"/>
      <c r="M793" s="186" t="n"/>
      <c r="N793" s="186" t="n"/>
      <c r="O793" s="186" t="n"/>
      <c r="P793" s="186" t="n"/>
      <c r="Q793" s="186" t="n"/>
    </row>
    <row r="794" ht="15.75" customHeight="1" s="127">
      <c r="A794" s="186" t="n"/>
      <c r="B794" s="186" t="n"/>
      <c r="C794" s="193" t="n"/>
      <c r="D794" s="193" t="n"/>
      <c r="E794" s="193" t="n"/>
      <c r="F794" s="186" t="n"/>
      <c r="G794" s="186" t="n"/>
      <c r="H794" s="186" t="n"/>
      <c r="I794" s="186" t="n"/>
      <c r="J794" s="186" t="n"/>
      <c r="K794" s="186" t="n"/>
      <c r="L794" s="186" t="n"/>
      <c r="M794" s="186" t="n"/>
      <c r="N794" s="186" t="n"/>
      <c r="O794" s="186" t="n"/>
      <c r="P794" s="186" t="n"/>
      <c r="Q794" s="186" t="n"/>
    </row>
    <row r="795" ht="15.75" customHeight="1" s="127">
      <c r="A795" s="186" t="n"/>
      <c r="B795" s="186" t="n"/>
      <c r="C795" s="193" t="n"/>
      <c r="D795" s="193" t="n"/>
      <c r="E795" s="193" t="n"/>
      <c r="F795" s="186" t="n"/>
      <c r="G795" s="186" t="n"/>
      <c r="H795" s="186" t="n"/>
      <c r="I795" s="186" t="n"/>
      <c r="J795" s="186" t="n"/>
      <c r="K795" s="186" t="n"/>
      <c r="L795" s="186" t="n"/>
      <c r="M795" s="186" t="n"/>
      <c r="N795" s="186" t="n"/>
      <c r="O795" s="186" t="n"/>
      <c r="P795" s="186" t="n"/>
      <c r="Q795" s="186" t="n"/>
    </row>
    <row r="796" ht="15.75" customHeight="1" s="127">
      <c r="A796" s="186" t="n"/>
      <c r="B796" s="186" t="n"/>
      <c r="C796" s="193" t="n"/>
      <c r="D796" s="193" t="n"/>
      <c r="E796" s="193" t="n"/>
      <c r="F796" s="186" t="n"/>
      <c r="G796" s="186" t="n"/>
      <c r="H796" s="186" t="n"/>
      <c r="I796" s="186" t="n"/>
      <c r="J796" s="186" t="n"/>
      <c r="K796" s="186" t="n"/>
      <c r="L796" s="186" t="n"/>
      <c r="M796" s="186" t="n"/>
      <c r="N796" s="186" t="n"/>
      <c r="O796" s="186" t="n"/>
      <c r="P796" s="186" t="n"/>
      <c r="Q796" s="186" t="n"/>
    </row>
    <row r="797" ht="15.75" customHeight="1" s="127">
      <c r="A797" s="186" t="n"/>
      <c r="B797" s="186" t="n"/>
      <c r="C797" s="193" t="n"/>
      <c r="D797" s="193" t="n"/>
      <c r="E797" s="193" t="n"/>
      <c r="F797" s="186" t="n"/>
      <c r="G797" s="186" t="n"/>
      <c r="H797" s="186" t="n"/>
      <c r="I797" s="186" t="n"/>
      <c r="J797" s="186" t="n"/>
      <c r="K797" s="186" t="n"/>
      <c r="L797" s="186" t="n"/>
      <c r="M797" s="186" t="n"/>
      <c r="N797" s="186" t="n"/>
      <c r="O797" s="186" t="n"/>
      <c r="P797" s="186" t="n"/>
      <c r="Q797" s="186" t="n"/>
    </row>
    <row r="798" ht="15.75" customHeight="1" s="127">
      <c r="A798" s="186" t="n"/>
      <c r="B798" s="186" t="n"/>
      <c r="C798" s="193" t="n"/>
      <c r="D798" s="193" t="n"/>
      <c r="E798" s="193" t="n"/>
      <c r="F798" s="186" t="n"/>
      <c r="G798" s="186" t="n"/>
      <c r="H798" s="186" t="n"/>
      <c r="I798" s="186" t="n"/>
      <c r="J798" s="186" t="n"/>
      <c r="K798" s="186" t="n"/>
      <c r="L798" s="186" t="n"/>
      <c r="M798" s="186" t="n"/>
      <c r="N798" s="186" t="n"/>
      <c r="O798" s="186" t="n"/>
      <c r="P798" s="186" t="n"/>
      <c r="Q798" s="186" t="n"/>
    </row>
    <row r="799" ht="15.75" customHeight="1" s="127">
      <c r="A799" s="186" t="n"/>
      <c r="B799" s="186" t="n"/>
      <c r="C799" s="193" t="n"/>
      <c r="D799" s="193" t="n"/>
      <c r="E799" s="193" t="n"/>
      <c r="F799" s="186" t="n"/>
      <c r="G799" s="186" t="n"/>
      <c r="H799" s="186" t="n"/>
      <c r="I799" s="186" t="n"/>
      <c r="J799" s="186" t="n"/>
      <c r="K799" s="186" t="n"/>
      <c r="L799" s="186" t="n"/>
      <c r="M799" s="186" t="n"/>
      <c r="N799" s="186" t="n"/>
      <c r="O799" s="186" t="n"/>
      <c r="P799" s="186" t="n"/>
      <c r="Q799" s="186" t="n"/>
    </row>
    <row r="800" ht="15.75" customHeight="1" s="127">
      <c r="A800" s="186" t="n"/>
      <c r="B800" s="186" t="n"/>
      <c r="C800" s="193" t="n"/>
      <c r="D800" s="193" t="n"/>
      <c r="E800" s="193" t="n"/>
      <c r="F800" s="186" t="n"/>
      <c r="G800" s="186" t="n"/>
      <c r="H800" s="186" t="n"/>
      <c r="I800" s="186" t="n"/>
      <c r="J800" s="186" t="n"/>
      <c r="K800" s="186" t="n"/>
      <c r="L800" s="186" t="n"/>
      <c r="M800" s="186" t="n"/>
      <c r="N800" s="186" t="n"/>
      <c r="O800" s="186" t="n"/>
      <c r="P800" s="186" t="n"/>
      <c r="Q800" s="186" t="n"/>
    </row>
    <row r="801" ht="15.75" customHeight="1" s="127">
      <c r="A801" s="186" t="n"/>
      <c r="B801" s="186" t="n"/>
      <c r="C801" s="193" t="n"/>
      <c r="D801" s="193" t="n"/>
      <c r="E801" s="193" t="n"/>
      <c r="F801" s="186" t="n"/>
      <c r="G801" s="186" t="n"/>
      <c r="H801" s="186" t="n"/>
      <c r="I801" s="186" t="n"/>
      <c r="J801" s="186" t="n"/>
      <c r="K801" s="186" t="n"/>
      <c r="L801" s="186" t="n"/>
      <c r="M801" s="186" t="n"/>
      <c r="N801" s="186" t="n"/>
      <c r="O801" s="186" t="n"/>
      <c r="P801" s="186" t="n"/>
      <c r="Q801" s="186" t="n"/>
    </row>
    <row r="802" ht="15.75" customHeight="1" s="127">
      <c r="A802" s="186" t="n"/>
      <c r="B802" s="186" t="n"/>
      <c r="C802" s="193" t="n"/>
      <c r="D802" s="193" t="n"/>
      <c r="E802" s="193" t="n"/>
      <c r="F802" s="186" t="n"/>
      <c r="G802" s="186" t="n"/>
      <c r="H802" s="186" t="n"/>
      <c r="I802" s="186" t="n"/>
      <c r="J802" s="186" t="n"/>
      <c r="K802" s="186" t="n"/>
      <c r="L802" s="186" t="n"/>
      <c r="M802" s="186" t="n"/>
      <c r="N802" s="186" t="n"/>
      <c r="O802" s="186" t="n"/>
      <c r="P802" s="186" t="n"/>
      <c r="Q802" s="186" t="n"/>
    </row>
    <row r="803" ht="15.75" customHeight="1" s="127">
      <c r="A803" s="186" t="n"/>
      <c r="B803" s="186" t="n"/>
      <c r="C803" s="193" t="n"/>
      <c r="D803" s="193" t="n"/>
      <c r="E803" s="193" t="n"/>
      <c r="F803" s="186" t="n"/>
      <c r="G803" s="186" t="n"/>
      <c r="H803" s="186" t="n"/>
      <c r="I803" s="186" t="n"/>
      <c r="J803" s="186" t="n"/>
      <c r="K803" s="186" t="n"/>
      <c r="L803" s="186" t="n"/>
      <c r="M803" s="186" t="n"/>
      <c r="N803" s="186" t="n"/>
      <c r="O803" s="186" t="n"/>
      <c r="P803" s="186" t="n"/>
      <c r="Q803" s="186" t="n"/>
    </row>
    <row r="804" ht="15.75" customHeight="1" s="127">
      <c r="A804" s="186" t="n"/>
      <c r="B804" s="186" t="n"/>
      <c r="C804" s="193" t="n"/>
      <c r="D804" s="193" t="n"/>
      <c r="E804" s="193" t="n"/>
      <c r="F804" s="186" t="n"/>
      <c r="G804" s="186" t="n"/>
      <c r="H804" s="186" t="n"/>
      <c r="I804" s="186" t="n"/>
      <c r="J804" s="186" t="n"/>
      <c r="K804" s="186" t="n"/>
      <c r="L804" s="186" t="n"/>
      <c r="M804" s="186" t="n"/>
      <c r="N804" s="186" t="n"/>
      <c r="O804" s="186" t="n"/>
      <c r="P804" s="186" t="n"/>
      <c r="Q804" s="186" t="n"/>
    </row>
    <row r="805" ht="15.75" customHeight="1" s="127">
      <c r="A805" s="186" t="n"/>
      <c r="B805" s="186" t="n"/>
      <c r="C805" s="193" t="n"/>
      <c r="D805" s="193" t="n"/>
      <c r="E805" s="193" t="n"/>
      <c r="F805" s="186" t="n"/>
      <c r="G805" s="186" t="n"/>
      <c r="H805" s="186" t="n"/>
      <c r="I805" s="186" t="n"/>
      <c r="J805" s="186" t="n"/>
      <c r="K805" s="186" t="n"/>
      <c r="L805" s="186" t="n"/>
      <c r="M805" s="186" t="n"/>
      <c r="N805" s="186" t="n"/>
      <c r="O805" s="186" t="n"/>
      <c r="P805" s="186" t="n"/>
      <c r="Q805" s="186" t="n"/>
    </row>
    <row r="806" ht="15.75" customHeight="1" s="127">
      <c r="A806" s="186" t="n"/>
      <c r="B806" s="186" t="n"/>
      <c r="C806" s="193" t="n"/>
      <c r="D806" s="193" t="n"/>
      <c r="E806" s="193" t="n"/>
      <c r="F806" s="186" t="n"/>
      <c r="G806" s="186" t="n"/>
      <c r="H806" s="186" t="n"/>
      <c r="I806" s="186" t="n"/>
      <c r="J806" s="186" t="n"/>
      <c r="K806" s="186" t="n"/>
      <c r="L806" s="186" t="n"/>
      <c r="M806" s="186" t="n"/>
      <c r="N806" s="186" t="n"/>
      <c r="O806" s="186" t="n"/>
      <c r="P806" s="186" t="n"/>
      <c r="Q806" s="186" t="n"/>
    </row>
    <row r="807" ht="15.75" customHeight="1" s="127">
      <c r="A807" s="186" t="n"/>
      <c r="B807" s="186" t="n"/>
      <c r="C807" s="193" t="n"/>
      <c r="D807" s="193" t="n"/>
      <c r="E807" s="193" t="n"/>
      <c r="F807" s="186" t="n"/>
      <c r="G807" s="186" t="n"/>
      <c r="H807" s="186" t="n"/>
      <c r="I807" s="186" t="n"/>
      <c r="J807" s="186" t="n"/>
      <c r="K807" s="186" t="n"/>
      <c r="L807" s="186" t="n"/>
      <c r="M807" s="186" t="n"/>
      <c r="N807" s="186" t="n"/>
      <c r="O807" s="186" t="n"/>
      <c r="P807" s="186" t="n"/>
      <c r="Q807" s="186" t="n"/>
    </row>
    <row r="808" ht="15.75" customHeight="1" s="127">
      <c r="A808" s="186" t="n"/>
      <c r="B808" s="186" t="n"/>
      <c r="C808" s="193" t="n"/>
      <c r="D808" s="193" t="n"/>
      <c r="E808" s="193" t="n"/>
      <c r="F808" s="186" t="n"/>
      <c r="G808" s="186" t="n"/>
      <c r="H808" s="186" t="n"/>
      <c r="I808" s="186" t="n"/>
      <c r="J808" s="186" t="n"/>
      <c r="K808" s="186" t="n"/>
      <c r="L808" s="186" t="n"/>
      <c r="M808" s="186" t="n"/>
      <c r="N808" s="186" t="n"/>
      <c r="O808" s="186" t="n"/>
      <c r="P808" s="186" t="n"/>
      <c r="Q808" s="186" t="n"/>
    </row>
    <row r="809" ht="15.75" customHeight="1" s="127">
      <c r="A809" s="186" t="n"/>
      <c r="B809" s="186" t="n"/>
      <c r="C809" s="193" t="n"/>
      <c r="D809" s="193" t="n"/>
      <c r="E809" s="193" t="n"/>
      <c r="F809" s="186" t="n"/>
      <c r="G809" s="186" t="n"/>
      <c r="H809" s="186" t="n"/>
      <c r="I809" s="186" t="n"/>
      <c r="J809" s="186" t="n"/>
      <c r="K809" s="186" t="n"/>
      <c r="L809" s="186" t="n"/>
      <c r="M809" s="186" t="n"/>
      <c r="N809" s="186" t="n"/>
      <c r="O809" s="186" t="n"/>
      <c r="P809" s="186" t="n"/>
      <c r="Q809" s="186" t="n"/>
    </row>
    <row r="810" ht="15.75" customHeight="1" s="127">
      <c r="A810" s="186" t="n"/>
      <c r="B810" s="186" t="n"/>
      <c r="C810" s="193" t="n"/>
      <c r="D810" s="193" t="n"/>
      <c r="E810" s="193" t="n"/>
      <c r="F810" s="186" t="n"/>
      <c r="G810" s="186" t="n"/>
      <c r="H810" s="186" t="n"/>
      <c r="I810" s="186" t="n"/>
      <c r="J810" s="186" t="n"/>
      <c r="K810" s="186" t="n"/>
      <c r="L810" s="186" t="n"/>
      <c r="M810" s="186" t="n"/>
      <c r="N810" s="186" t="n"/>
      <c r="O810" s="186" t="n"/>
      <c r="P810" s="186" t="n"/>
      <c r="Q810" s="186" t="n"/>
    </row>
    <row r="811" ht="15.75" customHeight="1" s="127">
      <c r="A811" s="186" t="n"/>
      <c r="B811" s="186" t="n"/>
      <c r="C811" s="193" t="n"/>
      <c r="D811" s="193" t="n"/>
      <c r="E811" s="193" t="n"/>
      <c r="F811" s="186" t="n"/>
      <c r="G811" s="186" t="n"/>
      <c r="H811" s="186" t="n"/>
      <c r="I811" s="186" t="n"/>
      <c r="J811" s="186" t="n"/>
      <c r="K811" s="186" t="n"/>
      <c r="L811" s="186" t="n"/>
      <c r="M811" s="186" t="n"/>
      <c r="N811" s="186" t="n"/>
      <c r="O811" s="186" t="n"/>
      <c r="P811" s="186" t="n"/>
      <c r="Q811" s="186" t="n"/>
    </row>
    <row r="812" ht="15.75" customHeight="1" s="127">
      <c r="A812" s="186" t="n"/>
      <c r="B812" s="186" t="n"/>
      <c r="C812" s="193" t="n"/>
      <c r="D812" s="193" t="n"/>
      <c r="E812" s="193" t="n"/>
      <c r="F812" s="186" t="n"/>
      <c r="G812" s="186" t="n"/>
      <c r="H812" s="186" t="n"/>
      <c r="I812" s="186" t="n"/>
      <c r="J812" s="186" t="n"/>
      <c r="K812" s="186" t="n"/>
      <c r="L812" s="186" t="n"/>
      <c r="M812" s="186" t="n"/>
      <c r="N812" s="186" t="n"/>
      <c r="O812" s="186" t="n"/>
      <c r="P812" s="186" t="n"/>
      <c r="Q812" s="186" t="n"/>
    </row>
    <row r="813" ht="15.75" customHeight="1" s="127">
      <c r="A813" s="186" t="n"/>
      <c r="B813" s="186" t="n"/>
      <c r="C813" s="193" t="n"/>
      <c r="D813" s="193" t="n"/>
      <c r="E813" s="193" t="n"/>
      <c r="F813" s="186" t="n"/>
      <c r="G813" s="186" t="n"/>
      <c r="H813" s="186" t="n"/>
      <c r="I813" s="186" t="n"/>
      <c r="J813" s="186" t="n"/>
      <c r="K813" s="186" t="n"/>
      <c r="L813" s="186" t="n"/>
      <c r="M813" s="186" t="n"/>
      <c r="N813" s="186" t="n"/>
      <c r="O813" s="186" t="n"/>
      <c r="P813" s="186" t="n"/>
      <c r="Q813" s="186" t="n"/>
    </row>
    <row r="814" ht="15.75" customHeight="1" s="127">
      <c r="A814" s="186" t="n"/>
      <c r="B814" s="186" t="n"/>
      <c r="C814" s="193" t="n"/>
      <c r="D814" s="193" t="n"/>
      <c r="E814" s="193" t="n"/>
      <c r="F814" s="186" t="n"/>
      <c r="G814" s="186" t="n"/>
      <c r="H814" s="186" t="n"/>
      <c r="I814" s="186" t="n"/>
      <c r="J814" s="186" t="n"/>
      <c r="K814" s="186" t="n"/>
      <c r="L814" s="186" t="n"/>
      <c r="M814" s="186" t="n"/>
      <c r="N814" s="186" t="n"/>
      <c r="O814" s="186" t="n"/>
      <c r="P814" s="186" t="n"/>
      <c r="Q814" s="186" t="n"/>
    </row>
    <row r="815" ht="15.75" customHeight="1" s="127">
      <c r="A815" s="186" t="n"/>
      <c r="B815" s="186" t="n"/>
      <c r="C815" s="193" t="n"/>
      <c r="D815" s="193" t="n"/>
      <c r="E815" s="193" t="n"/>
      <c r="F815" s="186" t="n"/>
      <c r="G815" s="186" t="n"/>
      <c r="H815" s="186" t="n"/>
      <c r="I815" s="186" t="n"/>
      <c r="J815" s="186" t="n"/>
      <c r="K815" s="186" t="n"/>
      <c r="L815" s="186" t="n"/>
      <c r="M815" s="186" t="n"/>
      <c r="N815" s="186" t="n"/>
      <c r="O815" s="186" t="n"/>
      <c r="P815" s="186" t="n"/>
      <c r="Q815" s="186" t="n"/>
    </row>
    <row r="816" ht="15.75" customHeight="1" s="127">
      <c r="A816" s="186" t="n"/>
      <c r="B816" s="186" t="n"/>
      <c r="C816" s="193" t="n"/>
      <c r="D816" s="193" t="n"/>
      <c r="E816" s="193" t="n"/>
      <c r="F816" s="186" t="n"/>
      <c r="G816" s="186" t="n"/>
      <c r="H816" s="186" t="n"/>
      <c r="I816" s="186" t="n"/>
      <c r="J816" s="186" t="n"/>
      <c r="K816" s="186" t="n"/>
      <c r="L816" s="186" t="n"/>
      <c r="M816" s="186" t="n"/>
      <c r="N816" s="186" t="n"/>
      <c r="O816" s="186" t="n"/>
      <c r="P816" s="186" t="n"/>
      <c r="Q816" s="186" t="n"/>
    </row>
    <row r="817" ht="15.75" customHeight="1" s="127">
      <c r="A817" s="186" t="n"/>
      <c r="B817" s="186" t="n"/>
      <c r="C817" s="193" t="n"/>
      <c r="D817" s="193" t="n"/>
      <c r="E817" s="193" t="n"/>
      <c r="F817" s="186" t="n"/>
      <c r="G817" s="186" t="n"/>
      <c r="H817" s="186" t="n"/>
      <c r="I817" s="186" t="n"/>
      <c r="J817" s="186" t="n"/>
      <c r="K817" s="186" t="n"/>
      <c r="L817" s="186" t="n"/>
      <c r="M817" s="186" t="n"/>
      <c r="N817" s="186" t="n"/>
      <c r="O817" s="186" t="n"/>
      <c r="P817" s="186" t="n"/>
      <c r="Q817" s="186" t="n"/>
    </row>
    <row r="818" ht="15.75" customHeight="1" s="127">
      <c r="A818" s="186" t="n"/>
      <c r="B818" s="186" t="n"/>
      <c r="C818" s="193" t="n"/>
      <c r="D818" s="193" t="n"/>
      <c r="E818" s="193" t="n"/>
      <c r="F818" s="186" t="n"/>
      <c r="G818" s="186" t="n"/>
      <c r="H818" s="186" t="n"/>
      <c r="I818" s="186" t="n"/>
      <c r="J818" s="186" t="n"/>
      <c r="K818" s="186" t="n"/>
      <c r="L818" s="186" t="n"/>
      <c r="M818" s="186" t="n"/>
      <c r="N818" s="186" t="n"/>
      <c r="O818" s="186" t="n"/>
      <c r="P818" s="186" t="n"/>
      <c r="Q818" s="186" t="n"/>
    </row>
    <row r="819" ht="15.75" customHeight="1" s="127">
      <c r="A819" s="186" t="n"/>
      <c r="B819" s="186" t="n"/>
      <c r="C819" s="193" t="n"/>
      <c r="D819" s="193" t="n"/>
      <c r="E819" s="193" t="n"/>
      <c r="F819" s="186" t="n"/>
      <c r="G819" s="186" t="n"/>
      <c r="H819" s="186" t="n"/>
      <c r="I819" s="186" t="n"/>
      <c r="J819" s="186" t="n"/>
      <c r="K819" s="186" t="n"/>
      <c r="L819" s="186" t="n"/>
      <c r="M819" s="186" t="n"/>
      <c r="N819" s="186" t="n"/>
      <c r="O819" s="186" t="n"/>
      <c r="P819" s="186" t="n"/>
      <c r="Q819" s="186" t="n"/>
    </row>
    <row r="820" ht="15.75" customHeight="1" s="127">
      <c r="A820" s="186" t="n"/>
      <c r="B820" s="186" t="n"/>
      <c r="C820" s="193" t="n"/>
      <c r="D820" s="193" t="n"/>
      <c r="E820" s="193" t="n"/>
      <c r="F820" s="186" t="n"/>
      <c r="G820" s="186" t="n"/>
      <c r="H820" s="186" t="n"/>
      <c r="I820" s="186" t="n"/>
      <c r="J820" s="186" t="n"/>
      <c r="K820" s="186" t="n"/>
      <c r="L820" s="186" t="n"/>
      <c r="M820" s="186" t="n"/>
      <c r="N820" s="186" t="n"/>
      <c r="O820" s="186" t="n"/>
      <c r="P820" s="186" t="n"/>
      <c r="Q820" s="186" t="n"/>
    </row>
    <row r="821" ht="15.75" customHeight="1" s="127">
      <c r="A821" s="186" t="n"/>
      <c r="B821" s="186" t="n"/>
      <c r="C821" s="193" t="n"/>
      <c r="D821" s="193" t="n"/>
      <c r="E821" s="193" t="n"/>
      <c r="F821" s="186" t="n"/>
      <c r="G821" s="186" t="n"/>
      <c r="H821" s="186" t="n"/>
      <c r="I821" s="186" t="n"/>
      <c r="J821" s="186" t="n"/>
      <c r="K821" s="186" t="n"/>
      <c r="L821" s="186" t="n"/>
      <c r="M821" s="186" t="n"/>
      <c r="N821" s="186" t="n"/>
      <c r="O821" s="186" t="n"/>
      <c r="P821" s="186" t="n"/>
      <c r="Q821" s="186" t="n"/>
    </row>
    <row r="822" ht="15.75" customHeight="1" s="127">
      <c r="A822" s="186" t="n"/>
      <c r="B822" s="186" t="n"/>
      <c r="C822" s="193" t="n"/>
      <c r="D822" s="193" t="n"/>
      <c r="E822" s="193" t="n"/>
      <c r="F822" s="186" t="n"/>
      <c r="G822" s="186" t="n"/>
      <c r="H822" s="186" t="n"/>
      <c r="I822" s="186" t="n"/>
      <c r="J822" s="186" t="n"/>
      <c r="K822" s="186" t="n"/>
      <c r="L822" s="186" t="n"/>
      <c r="M822" s="186" t="n"/>
      <c r="N822" s="186" t="n"/>
      <c r="O822" s="186" t="n"/>
      <c r="P822" s="186" t="n"/>
      <c r="Q822" s="186" t="n"/>
    </row>
    <row r="823" ht="15.75" customHeight="1" s="127">
      <c r="A823" s="186" t="n"/>
      <c r="B823" s="186" t="n"/>
      <c r="C823" s="193" t="n"/>
      <c r="D823" s="193" t="n"/>
      <c r="E823" s="193" t="n"/>
      <c r="F823" s="186" t="n"/>
      <c r="G823" s="186" t="n"/>
      <c r="H823" s="186" t="n"/>
      <c r="I823" s="186" t="n"/>
      <c r="J823" s="186" t="n"/>
      <c r="K823" s="186" t="n"/>
      <c r="L823" s="186" t="n"/>
      <c r="M823" s="186" t="n"/>
      <c r="N823" s="186" t="n"/>
      <c r="O823" s="186" t="n"/>
      <c r="P823" s="186" t="n"/>
      <c r="Q823" s="186" t="n"/>
    </row>
    <row r="824" ht="15.75" customHeight="1" s="127">
      <c r="A824" s="186" t="n"/>
      <c r="B824" s="186" t="n"/>
      <c r="C824" s="193" t="n"/>
      <c r="D824" s="193" t="n"/>
      <c r="E824" s="193" t="n"/>
      <c r="F824" s="186" t="n"/>
      <c r="G824" s="186" t="n"/>
      <c r="H824" s="186" t="n"/>
      <c r="I824" s="186" t="n"/>
      <c r="J824" s="186" t="n"/>
      <c r="K824" s="186" t="n"/>
      <c r="L824" s="186" t="n"/>
      <c r="M824" s="186" t="n"/>
      <c r="N824" s="186" t="n"/>
      <c r="O824" s="186" t="n"/>
      <c r="P824" s="186" t="n"/>
      <c r="Q824" s="186" t="n"/>
    </row>
    <row r="825" ht="15.75" customHeight="1" s="127">
      <c r="A825" s="186" t="n"/>
      <c r="B825" s="186" t="n"/>
      <c r="C825" s="193" t="n"/>
      <c r="D825" s="193" t="n"/>
      <c r="E825" s="193" t="n"/>
      <c r="F825" s="186" t="n"/>
      <c r="G825" s="186" t="n"/>
      <c r="H825" s="186" t="n"/>
      <c r="I825" s="186" t="n"/>
      <c r="J825" s="186" t="n"/>
      <c r="K825" s="186" t="n"/>
      <c r="L825" s="186" t="n"/>
      <c r="M825" s="186" t="n"/>
      <c r="N825" s="186" t="n"/>
      <c r="O825" s="186" t="n"/>
      <c r="P825" s="186" t="n"/>
      <c r="Q825" s="186" t="n"/>
    </row>
    <row r="826" ht="15.75" customHeight="1" s="127">
      <c r="A826" s="186" t="n"/>
      <c r="B826" s="186" t="n"/>
      <c r="C826" s="193" t="n"/>
      <c r="D826" s="193" t="n"/>
      <c r="E826" s="193" t="n"/>
      <c r="F826" s="186" t="n"/>
      <c r="G826" s="186" t="n"/>
      <c r="H826" s="186" t="n"/>
      <c r="I826" s="186" t="n"/>
      <c r="J826" s="186" t="n"/>
      <c r="K826" s="186" t="n"/>
      <c r="L826" s="186" t="n"/>
      <c r="M826" s="186" t="n"/>
      <c r="N826" s="186" t="n"/>
      <c r="O826" s="186" t="n"/>
      <c r="P826" s="186" t="n"/>
      <c r="Q826" s="186" t="n"/>
    </row>
    <row r="827" ht="15.75" customHeight="1" s="127">
      <c r="A827" s="186" t="n"/>
      <c r="B827" s="186" t="n"/>
      <c r="C827" s="193" t="n"/>
      <c r="D827" s="193" t="n"/>
      <c r="E827" s="193" t="n"/>
      <c r="F827" s="186" t="n"/>
      <c r="G827" s="186" t="n"/>
      <c r="H827" s="186" t="n"/>
      <c r="I827" s="186" t="n"/>
      <c r="J827" s="186" t="n"/>
      <c r="K827" s="186" t="n"/>
      <c r="L827" s="186" t="n"/>
      <c r="M827" s="186" t="n"/>
      <c r="N827" s="186" t="n"/>
      <c r="O827" s="186" t="n"/>
      <c r="P827" s="186" t="n"/>
      <c r="Q827" s="186" t="n"/>
    </row>
    <row r="828" ht="15.75" customHeight="1" s="127">
      <c r="A828" s="186" t="n"/>
      <c r="B828" s="186" t="n"/>
      <c r="C828" s="193" t="n"/>
      <c r="D828" s="193" t="n"/>
      <c r="E828" s="193" t="n"/>
      <c r="F828" s="186" t="n"/>
      <c r="G828" s="186" t="n"/>
      <c r="H828" s="186" t="n"/>
      <c r="I828" s="186" t="n"/>
      <c r="J828" s="186" t="n"/>
      <c r="K828" s="186" t="n"/>
      <c r="L828" s="186" t="n"/>
      <c r="M828" s="186" t="n"/>
      <c r="N828" s="186" t="n"/>
      <c r="O828" s="186" t="n"/>
      <c r="P828" s="186" t="n"/>
      <c r="Q828" s="186" t="n"/>
    </row>
    <row r="829" ht="15.75" customHeight="1" s="127">
      <c r="A829" s="186" t="n"/>
      <c r="B829" s="186" t="n"/>
      <c r="C829" s="193" t="n"/>
      <c r="D829" s="193" t="n"/>
      <c r="E829" s="193" t="n"/>
      <c r="F829" s="186" t="n"/>
      <c r="G829" s="186" t="n"/>
      <c r="H829" s="186" t="n"/>
      <c r="I829" s="186" t="n"/>
      <c r="J829" s="186" t="n"/>
      <c r="K829" s="186" t="n"/>
      <c r="L829" s="186" t="n"/>
      <c r="M829" s="186" t="n"/>
      <c r="N829" s="186" t="n"/>
      <c r="O829" s="186" t="n"/>
      <c r="P829" s="186" t="n"/>
      <c r="Q829" s="186" t="n"/>
    </row>
    <row r="830" ht="15.75" customHeight="1" s="127">
      <c r="A830" s="186" t="n"/>
      <c r="B830" s="186" t="n"/>
      <c r="C830" s="193" t="n"/>
      <c r="D830" s="193" t="n"/>
      <c r="E830" s="193" t="n"/>
      <c r="F830" s="186" t="n"/>
      <c r="G830" s="186" t="n"/>
      <c r="H830" s="186" t="n"/>
      <c r="I830" s="186" t="n"/>
      <c r="J830" s="186" t="n"/>
      <c r="K830" s="186" t="n"/>
      <c r="L830" s="186" t="n"/>
      <c r="M830" s="186" t="n"/>
      <c r="N830" s="186" t="n"/>
      <c r="O830" s="186" t="n"/>
      <c r="P830" s="186" t="n"/>
      <c r="Q830" s="186" t="n"/>
    </row>
    <row r="831" ht="15.75" customHeight="1" s="127">
      <c r="A831" s="186" t="n"/>
      <c r="B831" s="186" t="n"/>
      <c r="C831" s="193" t="n"/>
      <c r="D831" s="193" t="n"/>
      <c r="E831" s="193" t="n"/>
      <c r="F831" s="186" t="n"/>
      <c r="G831" s="186" t="n"/>
      <c r="H831" s="186" t="n"/>
      <c r="I831" s="186" t="n"/>
      <c r="J831" s="186" t="n"/>
      <c r="K831" s="186" t="n"/>
      <c r="L831" s="186" t="n"/>
      <c r="M831" s="186" t="n"/>
      <c r="N831" s="186" t="n"/>
      <c r="O831" s="186" t="n"/>
      <c r="P831" s="186" t="n"/>
      <c r="Q831" s="186" t="n"/>
    </row>
    <row r="832" ht="15.75" customHeight="1" s="127">
      <c r="A832" s="186" t="n"/>
      <c r="B832" s="186" t="n"/>
      <c r="C832" s="193" t="n"/>
      <c r="D832" s="193" t="n"/>
      <c r="E832" s="193" t="n"/>
      <c r="F832" s="186" t="n"/>
      <c r="G832" s="186" t="n"/>
      <c r="H832" s="186" t="n"/>
      <c r="I832" s="186" t="n"/>
      <c r="J832" s="186" t="n"/>
      <c r="K832" s="186" t="n"/>
      <c r="L832" s="186" t="n"/>
      <c r="M832" s="186" t="n"/>
      <c r="N832" s="186" t="n"/>
      <c r="O832" s="186" t="n"/>
      <c r="P832" s="186" t="n"/>
      <c r="Q832" s="186" t="n"/>
    </row>
    <row r="833" ht="15.75" customHeight="1" s="127">
      <c r="A833" s="186" t="n"/>
      <c r="B833" s="186" t="n"/>
      <c r="C833" s="193" t="n"/>
      <c r="D833" s="193" t="n"/>
      <c r="E833" s="193" t="n"/>
      <c r="F833" s="186" t="n"/>
      <c r="G833" s="186" t="n"/>
      <c r="H833" s="186" t="n"/>
      <c r="I833" s="186" t="n"/>
      <c r="J833" s="186" t="n"/>
      <c r="K833" s="186" t="n"/>
      <c r="L833" s="186" t="n"/>
      <c r="M833" s="186" t="n"/>
      <c r="N833" s="186" t="n"/>
      <c r="O833" s="186" t="n"/>
      <c r="P833" s="186" t="n"/>
      <c r="Q833" s="186" t="n"/>
    </row>
    <row r="834" ht="15.75" customHeight="1" s="127">
      <c r="A834" s="186" t="n"/>
      <c r="B834" s="186" t="n"/>
      <c r="C834" s="193" t="n"/>
      <c r="D834" s="193" t="n"/>
      <c r="E834" s="193" t="n"/>
      <c r="F834" s="186" t="n"/>
      <c r="G834" s="186" t="n"/>
      <c r="H834" s="186" t="n"/>
      <c r="I834" s="186" t="n"/>
      <c r="J834" s="186" t="n"/>
      <c r="K834" s="186" t="n"/>
      <c r="L834" s="186" t="n"/>
      <c r="M834" s="186" t="n"/>
      <c r="N834" s="186" t="n"/>
      <c r="O834" s="186" t="n"/>
      <c r="P834" s="186" t="n"/>
      <c r="Q834" s="186" t="n"/>
    </row>
    <row r="835" ht="15.75" customHeight="1" s="127">
      <c r="A835" s="186" t="n"/>
      <c r="B835" s="186" t="n"/>
      <c r="C835" s="193" t="n"/>
      <c r="D835" s="193" t="n"/>
      <c r="E835" s="193" t="n"/>
      <c r="F835" s="186" t="n"/>
      <c r="G835" s="186" t="n"/>
      <c r="H835" s="186" t="n"/>
      <c r="I835" s="186" t="n"/>
      <c r="J835" s="186" t="n"/>
      <c r="K835" s="186" t="n"/>
      <c r="L835" s="186" t="n"/>
      <c r="M835" s="186" t="n"/>
      <c r="N835" s="186" t="n"/>
      <c r="O835" s="186" t="n"/>
      <c r="P835" s="186" t="n"/>
      <c r="Q835" s="186" t="n"/>
    </row>
    <row r="836" ht="15.75" customHeight="1" s="127">
      <c r="A836" s="186" t="n"/>
      <c r="B836" s="186" t="n"/>
      <c r="C836" s="193" t="n"/>
      <c r="D836" s="193" t="n"/>
      <c r="E836" s="193" t="n"/>
      <c r="F836" s="186" t="n"/>
      <c r="G836" s="186" t="n"/>
      <c r="H836" s="186" t="n"/>
      <c r="I836" s="186" t="n"/>
      <c r="J836" s="186" t="n"/>
      <c r="K836" s="186" t="n"/>
      <c r="L836" s="186" t="n"/>
      <c r="M836" s="186" t="n"/>
      <c r="N836" s="186" t="n"/>
      <c r="O836" s="186" t="n"/>
      <c r="P836" s="186" t="n"/>
      <c r="Q836" s="186" t="n"/>
    </row>
    <row r="837" ht="15.75" customHeight="1" s="127">
      <c r="A837" s="186" t="n"/>
      <c r="B837" s="186" t="n"/>
      <c r="C837" s="193" t="n"/>
      <c r="D837" s="193" t="n"/>
      <c r="E837" s="193" t="n"/>
      <c r="F837" s="186" t="n"/>
      <c r="G837" s="186" t="n"/>
      <c r="H837" s="186" t="n"/>
      <c r="I837" s="186" t="n"/>
      <c r="J837" s="186" t="n"/>
      <c r="K837" s="186" t="n"/>
      <c r="L837" s="186" t="n"/>
      <c r="M837" s="186" t="n"/>
      <c r="N837" s="186" t="n"/>
      <c r="O837" s="186" t="n"/>
      <c r="P837" s="186" t="n"/>
      <c r="Q837" s="186" t="n"/>
    </row>
    <row r="838" ht="15.75" customHeight="1" s="127">
      <c r="A838" s="186" t="n"/>
      <c r="B838" s="186" t="n"/>
      <c r="C838" s="193" t="n"/>
      <c r="D838" s="193" t="n"/>
      <c r="E838" s="193" t="n"/>
      <c r="F838" s="186" t="n"/>
      <c r="G838" s="186" t="n"/>
      <c r="H838" s="186" t="n"/>
      <c r="I838" s="186" t="n"/>
      <c r="J838" s="186" t="n"/>
      <c r="K838" s="186" t="n"/>
      <c r="L838" s="186" t="n"/>
      <c r="M838" s="186" t="n"/>
      <c r="N838" s="186" t="n"/>
      <c r="O838" s="186" t="n"/>
      <c r="P838" s="186" t="n"/>
      <c r="Q838" s="186" t="n"/>
    </row>
    <row r="839" ht="15.75" customHeight="1" s="127">
      <c r="A839" s="186" t="n"/>
      <c r="B839" s="186" t="n"/>
      <c r="C839" s="193" t="n"/>
      <c r="D839" s="193" t="n"/>
      <c r="E839" s="193" t="n"/>
      <c r="F839" s="186" t="n"/>
      <c r="G839" s="186" t="n"/>
      <c r="H839" s="186" t="n"/>
      <c r="I839" s="186" t="n"/>
      <c r="J839" s="186" t="n"/>
      <c r="K839" s="186" t="n"/>
      <c r="L839" s="186" t="n"/>
      <c r="M839" s="186" t="n"/>
      <c r="N839" s="186" t="n"/>
      <c r="O839" s="186" t="n"/>
      <c r="P839" s="186" t="n"/>
      <c r="Q839" s="186" t="n"/>
    </row>
    <row r="840" ht="15.75" customHeight="1" s="127">
      <c r="A840" s="186" t="n"/>
      <c r="B840" s="186" t="n"/>
      <c r="C840" s="193" t="n"/>
      <c r="D840" s="193" t="n"/>
      <c r="E840" s="193" t="n"/>
      <c r="F840" s="186" t="n"/>
      <c r="G840" s="186" t="n"/>
      <c r="H840" s="186" t="n"/>
      <c r="I840" s="186" t="n"/>
      <c r="J840" s="186" t="n"/>
      <c r="K840" s="186" t="n"/>
      <c r="L840" s="186" t="n"/>
      <c r="M840" s="186" t="n"/>
      <c r="N840" s="186" t="n"/>
      <c r="O840" s="186" t="n"/>
      <c r="P840" s="186" t="n"/>
      <c r="Q840" s="186" t="n"/>
    </row>
    <row r="841" ht="15.75" customHeight="1" s="127">
      <c r="A841" s="186" t="n"/>
      <c r="B841" s="186" t="n"/>
      <c r="C841" s="193" t="n"/>
      <c r="D841" s="193" t="n"/>
      <c r="E841" s="193" t="n"/>
      <c r="F841" s="186" t="n"/>
      <c r="G841" s="186" t="n"/>
      <c r="H841" s="186" t="n"/>
      <c r="I841" s="186" t="n"/>
      <c r="J841" s="186" t="n"/>
      <c r="K841" s="186" t="n"/>
      <c r="L841" s="186" t="n"/>
      <c r="M841" s="186" t="n"/>
      <c r="N841" s="186" t="n"/>
      <c r="O841" s="186" t="n"/>
      <c r="P841" s="186" t="n"/>
      <c r="Q841" s="186" t="n"/>
    </row>
    <row r="842" ht="15.75" customHeight="1" s="127">
      <c r="A842" s="186" t="n"/>
      <c r="B842" s="186" t="n"/>
      <c r="C842" s="193" t="n"/>
      <c r="D842" s="193" t="n"/>
      <c r="E842" s="193" t="n"/>
      <c r="F842" s="186" t="n"/>
      <c r="G842" s="186" t="n"/>
      <c r="H842" s="186" t="n"/>
      <c r="I842" s="186" t="n"/>
      <c r="J842" s="186" t="n"/>
      <c r="K842" s="186" t="n"/>
      <c r="L842" s="186" t="n"/>
      <c r="M842" s="186" t="n"/>
      <c r="N842" s="186" t="n"/>
      <c r="O842" s="186" t="n"/>
      <c r="P842" s="186" t="n"/>
      <c r="Q842" s="186" t="n"/>
    </row>
    <row r="843" ht="15.75" customHeight="1" s="127">
      <c r="A843" s="186" t="n"/>
      <c r="B843" s="186" t="n"/>
      <c r="C843" s="193" t="n"/>
      <c r="D843" s="193" t="n"/>
      <c r="E843" s="193" t="n"/>
      <c r="F843" s="186" t="n"/>
      <c r="G843" s="186" t="n"/>
      <c r="H843" s="186" t="n"/>
      <c r="I843" s="186" t="n"/>
      <c r="J843" s="186" t="n"/>
      <c r="K843" s="186" t="n"/>
      <c r="L843" s="186" t="n"/>
      <c r="M843" s="186" t="n"/>
      <c r="N843" s="186" t="n"/>
      <c r="O843" s="186" t="n"/>
      <c r="P843" s="186" t="n"/>
      <c r="Q843" s="186" t="n"/>
    </row>
    <row r="844" ht="15.75" customHeight="1" s="127">
      <c r="A844" s="186" t="n"/>
      <c r="B844" s="186" t="n"/>
      <c r="C844" s="193" t="n"/>
      <c r="D844" s="193" t="n"/>
      <c r="E844" s="193" t="n"/>
      <c r="F844" s="186" t="n"/>
      <c r="G844" s="186" t="n"/>
      <c r="H844" s="186" t="n"/>
      <c r="I844" s="186" t="n"/>
      <c r="J844" s="186" t="n"/>
      <c r="K844" s="186" t="n"/>
      <c r="L844" s="186" t="n"/>
      <c r="M844" s="186" t="n"/>
      <c r="N844" s="186" t="n"/>
      <c r="O844" s="186" t="n"/>
      <c r="P844" s="186" t="n"/>
      <c r="Q844" s="186" t="n"/>
    </row>
    <row r="845" ht="15.75" customHeight="1" s="127">
      <c r="A845" s="186" t="n"/>
      <c r="B845" s="186" t="n"/>
      <c r="C845" s="193" t="n"/>
      <c r="D845" s="193" t="n"/>
      <c r="E845" s="193" t="n"/>
      <c r="F845" s="186" t="n"/>
      <c r="G845" s="186" t="n"/>
      <c r="H845" s="186" t="n"/>
      <c r="I845" s="186" t="n"/>
      <c r="J845" s="186" t="n"/>
      <c r="K845" s="186" t="n"/>
      <c r="L845" s="186" t="n"/>
      <c r="M845" s="186" t="n"/>
      <c r="N845" s="186" t="n"/>
      <c r="O845" s="186" t="n"/>
      <c r="P845" s="186" t="n"/>
      <c r="Q845" s="186" t="n"/>
    </row>
    <row r="846" ht="15.75" customHeight="1" s="127">
      <c r="A846" s="186" t="n"/>
      <c r="B846" s="186" t="n"/>
      <c r="C846" s="193" t="n"/>
      <c r="D846" s="193" t="n"/>
      <c r="E846" s="193" t="n"/>
      <c r="F846" s="186" t="n"/>
      <c r="G846" s="186" t="n"/>
      <c r="H846" s="186" t="n"/>
      <c r="I846" s="186" t="n"/>
      <c r="J846" s="186" t="n"/>
      <c r="K846" s="186" t="n"/>
      <c r="L846" s="186" t="n"/>
      <c r="M846" s="186" t="n"/>
      <c r="N846" s="186" t="n"/>
      <c r="O846" s="186" t="n"/>
      <c r="P846" s="186" t="n"/>
      <c r="Q846" s="186" t="n"/>
    </row>
    <row r="847" ht="15.75" customHeight="1" s="127">
      <c r="A847" s="186" t="n"/>
      <c r="B847" s="186" t="n"/>
      <c r="C847" s="193" t="n"/>
      <c r="D847" s="193" t="n"/>
      <c r="E847" s="193" t="n"/>
      <c r="F847" s="186" t="n"/>
      <c r="G847" s="186" t="n"/>
      <c r="H847" s="186" t="n"/>
      <c r="I847" s="186" t="n"/>
      <c r="J847" s="186" t="n"/>
      <c r="K847" s="186" t="n"/>
      <c r="L847" s="186" t="n"/>
      <c r="M847" s="186" t="n"/>
      <c r="N847" s="186" t="n"/>
      <c r="O847" s="186" t="n"/>
      <c r="P847" s="186" t="n"/>
      <c r="Q847" s="186" t="n"/>
    </row>
    <row r="848" ht="15.75" customHeight="1" s="127">
      <c r="A848" s="186" t="n"/>
      <c r="B848" s="186" t="n"/>
      <c r="C848" s="193" t="n"/>
      <c r="D848" s="193" t="n"/>
      <c r="E848" s="193" t="n"/>
      <c r="F848" s="186" t="n"/>
      <c r="G848" s="186" t="n"/>
      <c r="H848" s="186" t="n"/>
      <c r="I848" s="186" t="n"/>
      <c r="J848" s="186" t="n"/>
      <c r="K848" s="186" t="n"/>
      <c r="L848" s="186" t="n"/>
      <c r="M848" s="186" t="n"/>
      <c r="N848" s="186" t="n"/>
      <c r="O848" s="186" t="n"/>
      <c r="P848" s="186" t="n"/>
      <c r="Q848" s="186" t="n"/>
    </row>
    <row r="849" ht="15.75" customHeight="1" s="127">
      <c r="A849" s="186" t="n"/>
      <c r="B849" s="186" t="n"/>
      <c r="C849" s="193" t="n"/>
      <c r="D849" s="193" t="n"/>
      <c r="E849" s="193" t="n"/>
      <c r="F849" s="186" t="n"/>
      <c r="G849" s="186" t="n"/>
      <c r="H849" s="186" t="n"/>
      <c r="I849" s="186" t="n"/>
      <c r="J849" s="186" t="n"/>
      <c r="K849" s="186" t="n"/>
      <c r="L849" s="186" t="n"/>
      <c r="M849" s="186" t="n"/>
      <c r="N849" s="186" t="n"/>
      <c r="O849" s="186" t="n"/>
      <c r="P849" s="186" t="n"/>
      <c r="Q849" s="186" t="n"/>
    </row>
    <row r="850" ht="15.75" customHeight="1" s="127">
      <c r="A850" s="186" t="n"/>
      <c r="B850" s="186" t="n"/>
      <c r="C850" s="193" t="n"/>
      <c r="D850" s="193" t="n"/>
      <c r="E850" s="193" t="n"/>
      <c r="F850" s="186" t="n"/>
      <c r="G850" s="186" t="n"/>
      <c r="H850" s="186" t="n"/>
      <c r="I850" s="186" t="n"/>
      <c r="J850" s="186" t="n"/>
      <c r="K850" s="186" t="n"/>
      <c r="L850" s="186" t="n"/>
      <c r="M850" s="186" t="n"/>
      <c r="N850" s="186" t="n"/>
      <c r="O850" s="186" t="n"/>
      <c r="P850" s="186" t="n"/>
      <c r="Q850" s="186" t="n"/>
    </row>
    <row r="851" ht="15.75" customHeight="1" s="127">
      <c r="A851" s="186" t="n"/>
      <c r="B851" s="186" t="n"/>
      <c r="C851" s="193" t="n"/>
      <c r="D851" s="193" t="n"/>
      <c r="E851" s="193" t="n"/>
      <c r="F851" s="186" t="n"/>
      <c r="G851" s="186" t="n"/>
      <c r="H851" s="186" t="n"/>
      <c r="I851" s="186" t="n"/>
      <c r="J851" s="186" t="n"/>
      <c r="K851" s="186" t="n"/>
      <c r="L851" s="186" t="n"/>
      <c r="M851" s="186" t="n"/>
      <c r="N851" s="186" t="n"/>
      <c r="O851" s="186" t="n"/>
      <c r="P851" s="186" t="n"/>
      <c r="Q851" s="186" t="n"/>
    </row>
    <row r="852" ht="15.75" customHeight="1" s="127">
      <c r="A852" s="186" t="n"/>
      <c r="B852" s="186" t="n"/>
      <c r="C852" s="193" t="n"/>
      <c r="D852" s="193" t="n"/>
      <c r="E852" s="193" t="n"/>
      <c r="F852" s="186" t="n"/>
      <c r="G852" s="186" t="n"/>
      <c r="H852" s="186" t="n"/>
      <c r="I852" s="186" t="n"/>
      <c r="J852" s="186" t="n"/>
      <c r="K852" s="186" t="n"/>
      <c r="L852" s="186" t="n"/>
      <c r="M852" s="186" t="n"/>
      <c r="N852" s="186" t="n"/>
      <c r="O852" s="186" t="n"/>
      <c r="P852" s="186" t="n"/>
      <c r="Q852" s="186" t="n"/>
    </row>
    <row r="853" ht="15.75" customHeight="1" s="127">
      <c r="A853" s="186" t="n"/>
      <c r="B853" s="186" t="n"/>
      <c r="C853" s="193" t="n"/>
      <c r="D853" s="193" t="n"/>
      <c r="E853" s="193" t="n"/>
      <c r="F853" s="186" t="n"/>
      <c r="G853" s="186" t="n"/>
      <c r="H853" s="186" t="n"/>
      <c r="I853" s="186" t="n"/>
      <c r="J853" s="186" t="n"/>
      <c r="K853" s="186" t="n"/>
      <c r="L853" s="186" t="n"/>
      <c r="M853" s="186" t="n"/>
      <c r="N853" s="186" t="n"/>
      <c r="O853" s="186" t="n"/>
      <c r="P853" s="186" t="n"/>
      <c r="Q853" s="186" t="n"/>
    </row>
    <row r="854" ht="15.75" customHeight="1" s="127">
      <c r="A854" s="186" t="n"/>
      <c r="B854" s="186" t="n"/>
      <c r="C854" s="193" t="n"/>
      <c r="D854" s="193" t="n"/>
      <c r="E854" s="193" t="n"/>
      <c r="F854" s="186" t="n"/>
      <c r="G854" s="186" t="n"/>
      <c r="H854" s="186" t="n"/>
      <c r="I854" s="186" t="n"/>
      <c r="J854" s="186" t="n"/>
      <c r="K854" s="186" t="n"/>
      <c r="L854" s="186" t="n"/>
      <c r="M854" s="186" t="n"/>
      <c r="N854" s="186" t="n"/>
      <c r="O854" s="186" t="n"/>
      <c r="P854" s="186" t="n"/>
      <c r="Q854" s="186" t="n"/>
    </row>
    <row r="855" ht="15.75" customHeight="1" s="127">
      <c r="A855" s="186" t="n"/>
      <c r="B855" s="186" t="n"/>
      <c r="C855" s="193" t="n"/>
      <c r="D855" s="193" t="n"/>
      <c r="E855" s="193" t="n"/>
      <c r="F855" s="186" t="n"/>
      <c r="G855" s="186" t="n"/>
      <c r="H855" s="186" t="n"/>
      <c r="I855" s="186" t="n"/>
      <c r="J855" s="186" t="n"/>
      <c r="K855" s="186" t="n"/>
      <c r="L855" s="186" t="n"/>
      <c r="M855" s="186" t="n"/>
      <c r="N855" s="186" t="n"/>
      <c r="O855" s="186" t="n"/>
      <c r="P855" s="186" t="n"/>
      <c r="Q855" s="186" t="n"/>
    </row>
    <row r="856" ht="15.75" customHeight="1" s="127">
      <c r="A856" s="186" t="n"/>
      <c r="B856" s="186" t="n"/>
      <c r="C856" s="193" t="n"/>
      <c r="D856" s="193" t="n"/>
      <c r="E856" s="193" t="n"/>
      <c r="F856" s="186" t="n"/>
      <c r="G856" s="186" t="n"/>
      <c r="H856" s="186" t="n"/>
      <c r="I856" s="186" t="n"/>
      <c r="J856" s="186" t="n"/>
      <c r="K856" s="186" t="n"/>
      <c r="L856" s="186" t="n"/>
      <c r="M856" s="186" t="n"/>
      <c r="N856" s="186" t="n"/>
      <c r="O856" s="186" t="n"/>
      <c r="P856" s="186" t="n"/>
      <c r="Q856" s="186" t="n"/>
    </row>
    <row r="857" ht="15.75" customHeight="1" s="127">
      <c r="A857" s="186" t="n"/>
      <c r="B857" s="186" t="n"/>
      <c r="C857" s="193" t="n"/>
      <c r="D857" s="193" t="n"/>
      <c r="E857" s="193" t="n"/>
      <c r="F857" s="186" t="n"/>
      <c r="G857" s="186" t="n"/>
      <c r="H857" s="186" t="n"/>
      <c r="I857" s="186" t="n"/>
      <c r="J857" s="186" t="n"/>
      <c r="K857" s="186" t="n"/>
      <c r="L857" s="186" t="n"/>
      <c r="M857" s="186" t="n"/>
      <c r="N857" s="186" t="n"/>
      <c r="O857" s="186" t="n"/>
      <c r="P857" s="186" t="n"/>
      <c r="Q857" s="186" t="n"/>
    </row>
    <row r="858" ht="15.75" customHeight="1" s="127">
      <c r="A858" s="186" t="n"/>
      <c r="B858" s="186" t="n"/>
      <c r="C858" s="193" t="n"/>
      <c r="D858" s="193" t="n"/>
      <c r="E858" s="193" t="n"/>
      <c r="F858" s="186" t="n"/>
      <c r="G858" s="186" t="n"/>
      <c r="H858" s="186" t="n"/>
      <c r="I858" s="186" t="n"/>
      <c r="J858" s="186" t="n"/>
      <c r="K858" s="186" t="n"/>
      <c r="L858" s="186" t="n"/>
      <c r="M858" s="186" t="n"/>
      <c r="N858" s="186" t="n"/>
      <c r="O858" s="186" t="n"/>
      <c r="P858" s="186" t="n"/>
      <c r="Q858" s="186" t="n"/>
    </row>
    <row r="859" ht="15.75" customHeight="1" s="127">
      <c r="A859" s="186" t="n"/>
      <c r="B859" s="186" t="n"/>
      <c r="C859" s="193" t="n"/>
      <c r="D859" s="193" t="n"/>
      <c r="E859" s="193" t="n"/>
      <c r="F859" s="186" t="n"/>
      <c r="G859" s="186" t="n"/>
      <c r="H859" s="186" t="n"/>
      <c r="I859" s="186" t="n"/>
      <c r="J859" s="186" t="n"/>
      <c r="K859" s="186" t="n"/>
      <c r="L859" s="186" t="n"/>
      <c r="M859" s="186" t="n"/>
      <c r="N859" s="186" t="n"/>
      <c r="O859" s="186" t="n"/>
      <c r="P859" s="186" t="n"/>
      <c r="Q859" s="186" t="n"/>
    </row>
    <row r="860" ht="15.75" customHeight="1" s="127">
      <c r="A860" s="186" t="n"/>
      <c r="B860" s="186" t="n"/>
      <c r="C860" s="193" t="n"/>
      <c r="D860" s="193" t="n"/>
      <c r="E860" s="193" t="n"/>
      <c r="F860" s="186" t="n"/>
      <c r="G860" s="186" t="n"/>
      <c r="H860" s="186" t="n"/>
      <c r="I860" s="186" t="n"/>
      <c r="J860" s="186" t="n"/>
      <c r="K860" s="186" t="n"/>
      <c r="L860" s="186" t="n"/>
      <c r="M860" s="186" t="n"/>
      <c r="N860" s="186" t="n"/>
      <c r="O860" s="186" t="n"/>
      <c r="P860" s="186" t="n"/>
      <c r="Q860" s="186" t="n"/>
    </row>
    <row r="861" ht="15.75" customHeight="1" s="127">
      <c r="A861" s="186" t="n"/>
      <c r="B861" s="186" t="n"/>
      <c r="C861" s="193" t="n"/>
      <c r="D861" s="193" t="n"/>
      <c r="E861" s="193" t="n"/>
      <c r="F861" s="186" t="n"/>
      <c r="G861" s="186" t="n"/>
      <c r="H861" s="186" t="n"/>
      <c r="I861" s="186" t="n"/>
      <c r="J861" s="186" t="n"/>
      <c r="K861" s="186" t="n"/>
      <c r="L861" s="186" t="n"/>
      <c r="M861" s="186" t="n"/>
      <c r="N861" s="186" t="n"/>
      <c r="O861" s="186" t="n"/>
      <c r="P861" s="186" t="n"/>
      <c r="Q861" s="186" t="n"/>
    </row>
    <row r="862" ht="15.75" customHeight="1" s="127">
      <c r="A862" s="186" t="n"/>
      <c r="B862" s="186" t="n"/>
      <c r="C862" s="193" t="n"/>
      <c r="D862" s="193" t="n"/>
      <c r="E862" s="193" t="n"/>
      <c r="F862" s="186" t="n"/>
      <c r="G862" s="186" t="n"/>
      <c r="H862" s="186" t="n"/>
      <c r="I862" s="186" t="n"/>
      <c r="J862" s="186" t="n"/>
      <c r="K862" s="186" t="n"/>
      <c r="L862" s="186" t="n"/>
      <c r="M862" s="186" t="n"/>
      <c r="N862" s="186" t="n"/>
      <c r="O862" s="186" t="n"/>
      <c r="P862" s="186" t="n"/>
      <c r="Q862" s="186" t="n"/>
    </row>
    <row r="863" ht="15.75" customHeight="1" s="127">
      <c r="A863" s="186" t="n"/>
      <c r="B863" s="186" t="n"/>
      <c r="C863" s="193" t="n"/>
      <c r="D863" s="193" t="n"/>
      <c r="E863" s="193" t="n"/>
      <c r="F863" s="186" t="n"/>
      <c r="G863" s="186" t="n"/>
      <c r="H863" s="186" t="n"/>
      <c r="I863" s="186" t="n"/>
      <c r="J863" s="186" t="n"/>
      <c r="K863" s="186" t="n"/>
      <c r="L863" s="186" t="n"/>
      <c r="M863" s="186" t="n"/>
      <c r="N863" s="186" t="n"/>
      <c r="O863" s="186" t="n"/>
      <c r="P863" s="186" t="n"/>
      <c r="Q863" s="186" t="n"/>
    </row>
    <row r="864" ht="15.75" customHeight="1" s="127">
      <c r="A864" s="186" t="n"/>
      <c r="B864" s="186" t="n"/>
      <c r="C864" s="193" t="n"/>
      <c r="D864" s="193" t="n"/>
      <c r="E864" s="193" t="n"/>
      <c r="F864" s="186" t="n"/>
      <c r="G864" s="186" t="n"/>
      <c r="H864" s="186" t="n"/>
      <c r="I864" s="186" t="n"/>
      <c r="J864" s="186" t="n"/>
      <c r="K864" s="186" t="n"/>
      <c r="L864" s="186" t="n"/>
      <c r="M864" s="186" t="n"/>
      <c r="N864" s="186" t="n"/>
      <c r="O864" s="186" t="n"/>
      <c r="P864" s="186" t="n"/>
      <c r="Q864" s="186" t="n"/>
    </row>
    <row r="865" ht="15.75" customHeight="1" s="127">
      <c r="A865" s="186" t="n"/>
      <c r="B865" s="186" t="n"/>
      <c r="C865" s="193" t="n"/>
      <c r="D865" s="193" t="n"/>
      <c r="E865" s="193" t="n"/>
      <c r="F865" s="186" t="n"/>
      <c r="G865" s="186" t="n"/>
      <c r="H865" s="186" t="n"/>
      <c r="I865" s="186" t="n"/>
      <c r="J865" s="186" t="n"/>
      <c r="K865" s="186" t="n"/>
      <c r="L865" s="186" t="n"/>
      <c r="M865" s="186" t="n"/>
      <c r="N865" s="186" t="n"/>
      <c r="O865" s="186" t="n"/>
      <c r="P865" s="186" t="n"/>
      <c r="Q865" s="186" t="n"/>
    </row>
    <row r="866" ht="15.75" customHeight="1" s="127">
      <c r="A866" s="186" t="n"/>
      <c r="B866" s="186" t="n"/>
      <c r="C866" s="193" t="n"/>
      <c r="D866" s="193" t="n"/>
      <c r="E866" s="193" t="n"/>
      <c r="F866" s="186" t="n"/>
      <c r="G866" s="186" t="n"/>
      <c r="H866" s="186" t="n"/>
      <c r="I866" s="186" t="n"/>
      <c r="J866" s="186" t="n"/>
      <c r="K866" s="186" t="n"/>
      <c r="L866" s="186" t="n"/>
      <c r="M866" s="186" t="n"/>
      <c r="N866" s="186" t="n"/>
      <c r="O866" s="186" t="n"/>
      <c r="P866" s="186" t="n"/>
      <c r="Q866" s="186" t="n"/>
    </row>
    <row r="867" ht="15.75" customHeight="1" s="127">
      <c r="A867" s="186" t="n"/>
      <c r="B867" s="186" t="n"/>
      <c r="C867" s="193" t="n"/>
      <c r="D867" s="193" t="n"/>
      <c r="E867" s="193" t="n"/>
      <c r="F867" s="186" t="n"/>
      <c r="G867" s="186" t="n"/>
      <c r="H867" s="186" t="n"/>
      <c r="I867" s="186" t="n"/>
      <c r="J867" s="186" t="n"/>
      <c r="K867" s="186" t="n"/>
      <c r="L867" s="186" t="n"/>
      <c r="M867" s="186" t="n"/>
      <c r="N867" s="186" t="n"/>
      <c r="O867" s="186" t="n"/>
      <c r="P867" s="186" t="n"/>
      <c r="Q867" s="186" t="n"/>
    </row>
    <row r="868" ht="15.75" customHeight="1" s="127">
      <c r="A868" s="186" t="n"/>
      <c r="B868" s="186" t="n"/>
      <c r="C868" s="193" t="n"/>
      <c r="D868" s="193" t="n"/>
      <c r="E868" s="193" t="n"/>
      <c r="F868" s="186" t="n"/>
      <c r="G868" s="186" t="n"/>
      <c r="H868" s="186" t="n"/>
      <c r="I868" s="186" t="n"/>
      <c r="J868" s="186" t="n"/>
      <c r="K868" s="186" t="n"/>
      <c r="L868" s="186" t="n"/>
      <c r="M868" s="186" t="n"/>
      <c r="N868" s="186" t="n"/>
      <c r="O868" s="186" t="n"/>
      <c r="P868" s="186" t="n"/>
      <c r="Q868" s="186" t="n"/>
    </row>
    <row r="869" ht="15.75" customHeight="1" s="127">
      <c r="A869" s="186" t="n"/>
      <c r="B869" s="186" t="n"/>
      <c r="C869" s="193" t="n"/>
      <c r="D869" s="193" t="n"/>
      <c r="E869" s="193" t="n"/>
      <c r="F869" s="186" t="n"/>
      <c r="G869" s="186" t="n"/>
      <c r="H869" s="186" t="n"/>
      <c r="I869" s="186" t="n"/>
      <c r="J869" s="186" t="n"/>
      <c r="K869" s="186" t="n"/>
      <c r="L869" s="186" t="n"/>
      <c r="M869" s="186" t="n"/>
      <c r="N869" s="186" t="n"/>
      <c r="O869" s="186" t="n"/>
      <c r="P869" s="186" t="n"/>
      <c r="Q869" s="186" t="n"/>
    </row>
    <row r="870" ht="15.75" customHeight="1" s="127">
      <c r="A870" s="186" t="n"/>
      <c r="B870" s="186" t="n"/>
      <c r="C870" s="193" t="n"/>
      <c r="D870" s="193" t="n"/>
      <c r="E870" s="193" t="n"/>
      <c r="F870" s="186" t="n"/>
      <c r="G870" s="186" t="n"/>
      <c r="H870" s="186" t="n"/>
      <c r="I870" s="186" t="n"/>
      <c r="J870" s="186" t="n"/>
      <c r="K870" s="186" t="n"/>
      <c r="L870" s="186" t="n"/>
      <c r="M870" s="186" t="n"/>
      <c r="N870" s="186" t="n"/>
      <c r="O870" s="186" t="n"/>
      <c r="P870" s="186" t="n"/>
      <c r="Q870" s="186" t="n"/>
    </row>
    <row r="871" ht="15.75" customHeight="1" s="127">
      <c r="A871" s="186" t="n"/>
      <c r="B871" s="186" t="n"/>
      <c r="C871" s="193" t="n"/>
      <c r="D871" s="193" t="n"/>
      <c r="E871" s="193" t="n"/>
      <c r="F871" s="186" t="n"/>
      <c r="G871" s="186" t="n"/>
      <c r="H871" s="186" t="n"/>
      <c r="I871" s="186" t="n"/>
      <c r="J871" s="186" t="n"/>
      <c r="K871" s="186" t="n"/>
      <c r="L871" s="186" t="n"/>
      <c r="M871" s="186" t="n"/>
      <c r="N871" s="186" t="n"/>
      <c r="O871" s="186" t="n"/>
      <c r="P871" s="186" t="n"/>
      <c r="Q871" s="186" t="n"/>
    </row>
    <row r="872" ht="15.75" customHeight="1" s="127">
      <c r="A872" s="186" t="n"/>
      <c r="B872" s="186" t="n"/>
      <c r="C872" s="193" t="n"/>
      <c r="D872" s="193" t="n"/>
      <c r="E872" s="193" t="n"/>
      <c r="F872" s="186" t="n"/>
      <c r="G872" s="186" t="n"/>
      <c r="H872" s="186" t="n"/>
      <c r="I872" s="186" t="n"/>
      <c r="J872" s="186" t="n"/>
      <c r="K872" s="186" t="n"/>
      <c r="L872" s="186" t="n"/>
      <c r="M872" s="186" t="n"/>
      <c r="N872" s="186" t="n"/>
      <c r="O872" s="186" t="n"/>
      <c r="P872" s="186" t="n"/>
      <c r="Q872" s="186" t="n"/>
    </row>
    <row r="873" ht="15.75" customHeight="1" s="127">
      <c r="A873" s="186" t="n"/>
      <c r="B873" s="186" t="n"/>
      <c r="C873" s="193" t="n"/>
      <c r="D873" s="193" t="n"/>
      <c r="E873" s="193" t="n"/>
      <c r="F873" s="186" t="n"/>
      <c r="G873" s="186" t="n"/>
      <c r="H873" s="186" t="n"/>
      <c r="I873" s="186" t="n"/>
      <c r="J873" s="186" t="n"/>
      <c r="K873" s="186" t="n"/>
      <c r="L873" s="186" t="n"/>
      <c r="M873" s="186" t="n"/>
      <c r="N873" s="186" t="n"/>
      <c r="O873" s="186" t="n"/>
      <c r="P873" s="186" t="n"/>
      <c r="Q873" s="186" t="n"/>
    </row>
    <row r="874" ht="15.75" customHeight="1" s="127">
      <c r="A874" s="186" t="n"/>
      <c r="B874" s="186" t="n"/>
      <c r="C874" s="193" t="n"/>
      <c r="D874" s="193" t="n"/>
      <c r="E874" s="193" t="n"/>
      <c r="F874" s="186" t="n"/>
      <c r="G874" s="186" t="n"/>
      <c r="H874" s="186" t="n"/>
      <c r="I874" s="186" t="n"/>
      <c r="J874" s="186" t="n"/>
      <c r="K874" s="186" t="n"/>
      <c r="L874" s="186" t="n"/>
      <c r="M874" s="186" t="n"/>
      <c r="N874" s="186" t="n"/>
      <c r="O874" s="186" t="n"/>
      <c r="P874" s="186" t="n"/>
      <c r="Q874" s="186" t="n"/>
    </row>
    <row r="875" ht="15.75" customHeight="1" s="127">
      <c r="A875" s="186" t="n"/>
      <c r="B875" s="186" t="n"/>
      <c r="C875" s="193" t="n"/>
      <c r="D875" s="193" t="n"/>
      <c r="E875" s="193" t="n"/>
      <c r="F875" s="186" t="n"/>
      <c r="G875" s="186" t="n"/>
      <c r="H875" s="186" t="n"/>
      <c r="I875" s="186" t="n"/>
      <c r="J875" s="186" t="n"/>
      <c r="K875" s="186" t="n"/>
      <c r="L875" s="186" t="n"/>
      <c r="M875" s="186" t="n"/>
      <c r="N875" s="186" t="n"/>
      <c r="O875" s="186" t="n"/>
      <c r="P875" s="186" t="n"/>
      <c r="Q875" s="186" t="n"/>
    </row>
    <row r="876" ht="15.75" customHeight="1" s="127">
      <c r="A876" s="186" t="n"/>
      <c r="B876" s="186" t="n"/>
      <c r="C876" s="193" t="n"/>
      <c r="D876" s="193" t="n"/>
      <c r="E876" s="193" t="n"/>
      <c r="F876" s="186" t="n"/>
      <c r="G876" s="186" t="n"/>
      <c r="H876" s="186" t="n"/>
      <c r="I876" s="186" t="n"/>
      <c r="J876" s="186" t="n"/>
      <c r="K876" s="186" t="n"/>
      <c r="L876" s="186" t="n"/>
      <c r="M876" s="186" t="n"/>
      <c r="N876" s="186" t="n"/>
      <c r="O876" s="186" t="n"/>
      <c r="P876" s="186" t="n"/>
      <c r="Q876" s="186" t="n"/>
    </row>
    <row r="877" ht="15.75" customHeight="1" s="127">
      <c r="A877" s="186" t="n"/>
      <c r="B877" s="186" t="n"/>
      <c r="C877" s="193" t="n"/>
      <c r="D877" s="193" t="n"/>
      <c r="E877" s="193" t="n"/>
      <c r="F877" s="186" t="n"/>
      <c r="G877" s="186" t="n"/>
      <c r="H877" s="186" t="n"/>
      <c r="I877" s="186" t="n"/>
      <c r="J877" s="186" t="n"/>
      <c r="K877" s="186" t="n"/>
      <c r="L877" s="186" t="n"/>
      <c r="M877" s="186" t="n"/>
      <c r="N877" s="186" t="n"/>
      <c r="O877" s="186" t="n"/>
      <c r="P877" s="186" t="n"/>
      <c r="Q877" s="186" t="n"/>
    </row>
    <row r="878" ht="15.75" customHeight="1" s="127">
      <c r="A878" s="186" t="n"/>
      <c r="B878" s="186" t="n"/>
      <c r="C878" s="193" t="n"/>
      <c r="D878" s="193" t="n"/>
      <c r="E878" s="193" t="n"/>
      <c r="F878" s="186" t="n"/>
      <c r="G878" s="186" t="n"/>
      <c r="H878" s="186" t="n"/>
      <c r="I878" s="186" t="n"/>
      <c r="J878" s="186" t="n"/>
      <c r="K878" s="186" t="n"/>
      <c r="L878" s="186" t="n"/>
      <c r="M878" s="186" t="n"/>
      <c r="N878" s="186" t="n"/>
      <c r="O878" s="186" t="n"/>
      <c r="P878" s="186" t="n"/>
      <c r="Q878" s="186" t="n"/>
    </row>
    <row r="879" ht="15.75" customHeight="1" s="127">
      <c r="A879" s="186" t="n"/>
      <c r="B879" s="186" t="n"/>
      <c r="C879" s="193" t="n"/>
      <c r="D879" s="193" t="n"/>
      <c r="E879" s="193" t="n"/>
      <c r="F879" s="186" t="n"/>
      <c r="G879" s="186" t="n"/>
      <c r="H879" s="186" t="n"/>
      <c r="I879" s="186" t="n"/>
      <c r="J879" s="186" t="n"/>
      <c r="K879" s="186" t="n"/>
      <c r="L879" s="186" t="n"/>
      <c r="M879" s="186" t="n"/>
      <c r="N879" s="186" t="n"/>
      <c r="O879" s="186" t="n"/>
      <c r="P879" s="186" t="n"/>
      <c r="Q879" s="186" t="n"/>
    </row>
    <row r="880" ht="15.75" customHeight="1" s="127">
      <c r="A880" s="186" t="n"/>
      <c r="B880" s="186" t="n"/>
      <c r="C880" s="193" t="n"/>
      <c r="D880" s="193" t="n"/>
      <c r="E880" s="193" t="n"/>
      <c r="F880" s="186" t="n"/>
      <c r="G880" s="186" t="n"/>
      <c r="H880" s="186" t="n"/>
      <c r="I880" s="186" t="n"/>
      <c r="J880" s="186" t="n"/>
      <c r="K880" s="186" t="n"/>
      <c r="L880" s="186" t="n"/>
      <c r="M880" s="186" t="n"/>
      <c r="N880" s="186" t="n"/>
      <c r="O880" s="186" t="n"/>
      <c r="P880" s="186" t="n"/>
      <c r="Q880" s="186" t="n"/>
    </row>
    <row r="881" ht="15.75" customHeight="1" s="127">
      <c r="A881" s="186" t="n"/>
      <c r="B881" s="186" t="n"/>
      <c r="C881" s="193" t="n"/>
      <c r="D881" s="193" t="n"/>
      <c r="E881" s="193" t="n"/>
      <c r="F881" s="186" t="n"/>
      <c r="G881" s="186" t="n"/>
      <c r="H881" s="186" t="n"/>
      <c r="I881" s="186" t="n"/>
      <c r="J881" s="186" t="n"/>
      <c r="K881" s="186" t="n"/>
      <c r="L881" s="186" t="n"/>
      <c r="M881" s="186" t="n"/>
      <c r="N881" s="186" t="n"/>
      <c r="O881" s="186" t="n"/>
      <c r="P881" s="186" t="n"/>
      <c r="Q881" s="186" t="n"/>
    </row>
    <row r="882" ht="15.75" customHeight="1" s="127">
      <c r="A882" s="186" t="n"/>
      <c r="B882" s="186" t="n"/>
      <c r="C882" s="193" t="n"/>
      <c r="D882" s="193" t="n"/>
      <c r="E882" s="193" t="n"/>
      <c r="F882" s="186" t="n"/>
      <c r="G882" s="186" t="n"/>
      <c r="H882" s="186" t="n"/>
      <c r="I882" s="186" t="n"/>
      <c r="J882" s="186" t="n"/>
      <c r="K882" s="186" t="n"/>
      <c r="L882" s="186" t="n"/>
      <c r="M882" s="186" t="n"/>
      <c r="N882" s="186" t="n"/>
      <c r="O882" s="186" t="n"/>
      <c r="P882" s="186" t="n"/>
      <c r="Q882" s="186" t="n"/>
    </row>
    <row r="883" ht="15.75" customHeight="1" s="127">
      <c r="A883" s="186" t="n"/>
      <c r="B883" s="186" t="n"/>
      <c r="C883" s="193" t="n"/>
      <c r="D883" s="193" t="n"/>
      <c r="E883" s="193" t="n"/>
      <c r="F883" s="186" t="n"/>
      <c r="G883" s="186" t="n"/>
      <c r="H883" s="186" t="n"/>
      <c r="I883" s="186" t="n"/>
      <c r="J883" s="186" t="n"/>
      <c r="K883" s="186" t="n"/>
      <c r="L883" s="186" t="n"/>
      <c r="M883" s="186" t="n"/>
      <c r="N883" s="186" t="n"/>
      <c r="O883" s="186" t="n"/>
      <c r="P883" s="186" t="n"/>
      <c r="Q883" s="186" t="n"/>
    </row>
    <row r="884" ht="15.75" customHeight="1" s="127">
      <c r="A884" s="186" t="n"/>
      <c r="B884" s="186" t="n"/>
      <c r="C884" s="193" t="n"/>
      <c r="D884" s="193" t="n"/>
      <c r="E884" s="193" t="n"/>
      <c r="F884" s="186" t="n"/>
      <c r="G884" s="186" t="n"/>
      <c r="H884" s="186" t="n"/>
      <c r="I884" s="186" t="n"/>
      <c r="J884" s="186" t="n"/>
      <c r="K884" s="186" t="n"/>
      <c r="L884" s="186" t="n"/>
      <c r="M884" s="186" t="n"/>
      <c r="N884" s="186" t="n"/>
      <c r="O884" s="186" t="n"/>
      <c r="P884" s="186" t="n"/>
      <c r="Q884" s="186" t="n"/>
    </row>
    <row r="885" ht="15.75" customHeight="1" s="127">
      <c r="A885" s="186" t="n"/>
      <c r="B885" s="186" t="n"/>
      <c r="C885" s="193" t="n"/>
      <c r="D885" s="193" t="n"/>
      <c r="E885" s="193" t="n"/>
      <c r="F885" s="186" t="n"/>
      <c r="G885" s="186" t="n"/>
      <c r="H885" s="186" t="n"/>
      <c r="I885" s="186" t="n"/>
      <c r="J885" s="186" t="n"/>
      <c r="K885" s="186" t="n"/>
      <c r="L885" s="186" t="n"/>
      <c r="M885" s="186" t="n"/>
      <c r="N885" s="186" t="n"/>
      <c r="O885" s="186" t="n"/>
      <c r="P885" s="186" t="n"/>
      <c r="Q885" s="186" t="n"/>
    </row>
    <row r="886" ht="15.75" customHeight="1" s="127">
      <c r="A886" s="186" t="n"/>
      <c r="B886" s="186" t="n"/>
      <c r="C886" s="193" t="n"/>
      <c r="D886" s="193" t="n"/>
      <c r="E886" s="193" t="n"/>
      <c r="F886" s="186" t="n"/>
      <c r="G886" s="186" t="n"/>
      <c r="H886" s="186" t="n"/>
      <c r="I886" s="186" t="n"/>
      <c r="J886" s="186" t="n"/>
      <c r="K886" s="186" t="n"/>
      <c r="L886" s="186" t="n"/>
      <c r="M886" s="186" t="n"/>
      <c r="N886" s="186" t="n"/>
      <c r="O886" s="186" t="n"/>
      <c r="P886" s="186" t="n"/>
      <c r="Q886" s="186" t="n"/>
    </row>
    <row r="887" ht="15.75" customHeight="1" s="127">
      <c r="A887" s="186" t="n"/>
      <c r="B887" s="186" t="n"/>
      <c r="C887" s="193" t="n"/>
      <c r="D887" s="193" t="n"/>
      <c r="E887" s="193" t="n"/>
      <c r="F887" s="186" t="n"/>
      <c r="G887" s="186" t="n"/>
      <c r="H887" s="186" t="n"/>
      <c r="I887" s="186" t="n"/>
      <c r="J887" s="186" t="n"/>
      <c r="K887" s="186" t="n"/>
      <c r="L887" s="186" t="n"/>
      <c r="M887" s="186" t="n"/>
      <c r="N887" s="186" t="n"/>
      <c r="O887" s="186" t="n"/>
      <c r="P887" s="186" t="n"/>
      <c r="Q887" s="186" t="n"/>
    </row>
    <row r="888" ht="15.75" customHeight="1" s="127">
      <c r="A888" s="186" t="n"/>
      <c r="B888" s="186" t="n"/>
      <c r="C888" s="193" t="n"/>
      <c r="D888" s="193" t="n"/>
      <c r="E888" s="193" t="n"/>
      <c r="F888" s="186" t="n"/>
      <c r="G888" s="186" t="n"/>
      <c r="H888" s="186" t="n"/>
      <c r="I888" s="186" t="n"/>
      <c r="J888" s="186" t="n"/>
      <c r="K888" s="186" t="n"/>
      <c r="L888" s="186" t="n"/>
      <c r="M888" s="186" t="n"/>
      <c r="N888" s="186" t="n"/>
      <c r="O888" s="186" t="n"/>
      <c r="P888" s="186" t="n"/>
      <c r="Q888" s="186" t="n"/>
    </row>
    <row r="889" ht="15.75" customHeight="1" s="127">
      <c r="A889" s="186" t="n"/>
      <c r="B889" s="186" t="n"/>
      <c r="C889" s="193" t="n"/>
      <c r="D889" s="193" t="n"/>
      <c r="E889" s="193" t="n"/>
      <c r="F889" s="186" t="n"/>
      <c r="G889" s="186" t="n"/>
      <c r="H889" s="186" t="n"/>
      <c r="I889" s="186" t="n"/>
      <c r="J889" s="186" t="n"/>
      <c r="K889" s="186" t="n"/>
      <c r="L889" s="186" t="n"/>
      <c r="M889" s="186" t="n"/>
      <c r="N889" s="186" t="n"/>
      <c r="O889" s="186" t="n"/>
      <c r="P889" s="186" t="n"/>
      <c r="Q889" s="186" t="n"/>
    </row>
    <row r="890" ht="15.75" customHeight="1" s="127">
      <c r="A890" s="186" t="n"/>
      <c r="B890" s="186" t="n"/>
      <c r="C890" s="193" t="n"/>
      <c r="D890" s="193" t="n"/>
      <c r="E890" s="193" t="n"/>
      <c r="F890" s="186" t="n"/>
      <c r="G890" s="186" t="n"/>
      <c r="H890" s="186" t="n"/>
      <c r="I890" s="186" t="n"/>
      <c r="J890" s="186" t="n"/>
      <c r="K890" s="186" t="n"/>
      <c r="L890" s="186" t="n"/>
      <c r="M890" s="186" t="n"/>
      <c r="N890" s="186" t="n"/>
      <c r="O890" s="186" t="n"/>
      <c r="P890" s="186" t="n"/>
      <c r="Q890" s="186" t="n"/>
    </row>
    <row r="891" ht="15.75" customHeight="1" s="127">
      <c r="A891" s="186" t="n"/>
      <c r="B891" s="186" t="n"/>
      <c r="C891" s="193" t="n"/>
      <c r="D891" s="193" t="n"/>
      <c r="E891" s="193" t="n"/>
      <c r="F891" s="186" t="n"/>
      <c r="G891" s="186" t="n"/>
      <c r="H891" s="186" t="n"/>
      <c r="I891" s="186" t="n"/>
      <c r="J891" s="186" t="n"/>
      <c r="K891" s="186" t="n"/>
      <c r="L891" s="186" t="n"/>
      <c r="M891" s="186" t="n"/>
      <c r="N891" s="186" t="n"/>
      <c r="O891" s="186" t="n"/>
      <c r="P891" s="186" t="n"/>
      <c r="Q891" s="186" t="n"/>
    </row>
    <row r="892" ht="15.75" customHeight="1" s="127">
      <c r="A892" s="186" t="n"/>
      <c r="B892" s="186" t="n"/>
      <c r="C892" s="193" t="n"/>
      <c r="D892" s="193" t="n"/>
      <c r="E892" s="193" t="n"/>
      <c r="F892" s="186" t="n"/>
      <c r="G892" s="186" t="n"/>
      <c r="H892" s="186" t="n"/>
      <c r="I892" s="186" t="n"/>
      <c r="J892" s="186" t="n"/>
      <c r="K892" s="186" t="n"/>
      <c r="L892" s="186" t="n"/>
      <c r="M892" s="186" t="n"/>
      <c r="N892" s="186" t="n"/>
      <c r="O892" s="186" t="n"/>
      <c r="P892" s="186" t="n"/>
      <c r="Q892" s="186" t="n"/>
    </row>
    <row r="893" ht="15.75" customHeight="1" s="127">
      <c r="A893" s="186" t="n"/>
      <c r="B893" s="186" t="n"/>
      <c r="C893" s="193" t="n"/>
      <c r="D893" s="193" t="n"/>
      <c r="E893" s="193" t="n"/>
      <c r="F893" s="186" t="n"/>
      <c r="G893" s="186" t="n"/>
      <c r="H893" s="186" t="n"/>
      <c r="I893" s="186" t="n"/>
      <c r="J893" s="186" t="n"/>
      <c r="K893" s="186" t="n"/>
      <c r="L893" s="186" t="n"/>
      <c r="M893" s="186" t="n"/>
      <c r="N893" s="186" t="n"/>
      <c r="O893" s="186" t="n"/>
      <c r="P893" s="186" t="n"/>
      <c r="Q893" s="186" t="n"/>
    </row>
    <row r="894" ht="15.75" customHeight="1" s="127">
      <c r="A894" s="186" t="n"/>
      <c r="B894" s="186" t="n"/>
      <c r="C894" s="193" t="n"/>
      <c r="D894" s="193" t="n"/>
      <c r="E894" s="193" t="n"/>
      <c r="F894" s="186" t="n"/>
      <c r="G894" s="186" t="n"/>
      <c r="H894" s="186" t="n"/>
      <c r="I894" s="186" t="n"/>
      <c r="J894" s="186" t="n"/>
      <c r="K894" s="186" t="n"/>
      <c r="L894" s="186" t="n"/>
      <c r="M894" s="186" t="n"/>
      <c r="N894" s="186" t="n"/>
      <c r="O894" s="186" t="n"/>
      <c r="P894" s="186" t="n"/>
      <c r="Q894" s="186" t="n"/>
    </row>
    <row r="895" ht="15.75" customHeight="1" s="127">
      <c r="A895" s="186" t="n"/>
      <c r="B895" s="186" t="n"/>
      <c r="C895" s="193" t="n"/>
      <c r="D895" s="193" t="n"/>
      <c r="E895" s="193" t="n"/>
      <c r="F895" s="186" t="n"/>
      <c r="G895" s="186" t="n"/>
      <c r="H895" s="186" t="n"/>
      <c r="I895" s="186" t="n"/>
      <c r="J895" s="186" t="n"/>
      <c r="K895" s="186" t="n"/>
      <c r="L895" s="186" t="n"/>
      <c r="M895" s="186" t="n"/>
      <c r="N895" s="186" t="n"/>
      <c r="O895" s="186" t="n"/>
      <c r="P895" s="186" t="n"/>
      <c r="Q895" s="186" t="n"/>
    </row>
    <row r="896" ht="15.75" customHeight="1" s="127">
      <c r="A896" s="186" t="n"/>
      <c r="B896" s="186" t="n"/>
      <c r="C896" s="193" t="n"/>
      <c r="D896" s="193" t="n"/>
      <c r="E896" s="193" t="n"/>
      <c r="F896" s="186" t="n"/>
      <c r="G896" s="186" t="n"/>
      <c r="H896" s="186" t="n"/>
      <c r="I896" s="186" t="n"/>
      <c r="J896" s="186" t="n"/>
      <c r="K896" s="186" t="n"/>
      <c r="L896" s="186" t="n"/>
      <c r="M896" s="186" t="n"/>
      <c r="N896" s="186" t="n"/>
      <c r="O896" s="186" t="n"/>
      <c r="P896" s="186" t="n"/>
      <c r="Q896" s="186" t="n"/>
    </row>
    <row r="897" ht="15.75" customHeight="1" s="127">
      <c r="A897" s="186" t="n"/>
      <c r="B897" s="186" t="n"/>
      <c r="C897" s="193" t="n"/>
      <c r="D897" s="193" t="n"/>
      <c r="E897" s="193" t="n"/>
      <c r="F897" s="186" t="n"/>
      <c r="G897" s="186" t="n"/>
      <c r="H897" s="186" t="n"/>
      <c r="I897" s="186" t="n"/>
      <c r="J897" s="186" t="n"/>
      <c r="K897" s="186" t="n"/>
      <c r="L897" s="186" t="n"/>
      <c r="M897" s="186" t="n"/>
      <c r="N897" s="186" t="n"/>
      <c r="O897" s="186" t="n"/>
      <c r="P897" s="186" t="n"/>
      <c r="Q897" s="186" t="n"/>
    </row>
    <row r="898" ht="15.75" customHeight="1" s="127">
      <c r="A898" s="186" t="n"/>
      <c r="B898" s="186" t="n"/>
      <c r="C898" s="193" t="n"/>
      <c r="D898" s="193" t="n"/>
      <c r="E898" s="193" t="n"/>
      <c r="F898" s="186" t="n"/>
      <c r="G898" s="186" t="n"/>
      <c r="H898" s="186" t="n"/>
      <c r="I898" s="186" t="n"/>
      <c r="J898" s="186" t="n"/>
      <c r="K898" s="186" t="n"/>
      <c r="L898" s="186" t="n"/>
      <c r="M898" s="186" t="n"/>
      <c r="N898" s="186" t="n"/>
      <c r="O898" s="186" t="n"/>
      <c r="P898" s="186" t="n"/>
      <c r="Q898" s="186" t="n"/>
    </row>
    <row r="899" ht="15.75" customHeight="1" s="127">
      <c r="A899" s="186" t="n"/>
      <c r="B899" s="186" t="n"/>
      <c r="C899" s="193" t="n"/>
      <c r="D899" s="193" t="n"/>
      <c r="E899" s="193" t="n"/>
      <c r="F899" s="186" t="n"/>
      <c r="G899" s="186" t="n"/>
      <c r="H899" s="186" t="n"/>
      <c r="I899" s="186" t="n"/>
      <c r="J899" s="186" t="n"/>
      <c r="K899" s="186" t="n"/>
      <c r="L899" s="186" t="n"/>
      <c r="M899" s="186" t="n"/>
      <c r="N899" s="186" t="n"/>
      <c r="O899" s="186" t="n"/>
      <c r="P899" s="186" t="n"/>
      <c r="Q899" s="186" t="n"/>
    </row>
    <row r="900" ht="15.75" customHeight="1" s="127">
      <c r="A900" s="186" t="n"/>
      <c r="B900" s="186" t="n"/>
      <c r="C900" s="193" t="n"/>
      <c r="D900" s="193" t="n"/>
      <c r="E900" s="193" t="n"/>
      <c r="F900" s="186" t="n"/>
      <c r="G900" s="186" t="n"/>
      <c r="H900" s="186" t="n"/>
      <c r="I900" s="186" t="n"/>
      <c r="J900" s="186" t="n"/>
      <c r="K900" s="186" t="n"/>
      <c r="L900" s="186" t="n"/>
      <c r="M900" s="186" t="n"/>
      <c r="N900" s="186" t="n"/>
      <c r="O900" s="186" t="n"/>
      <c r="P900" s="186" t="n"/>
      <c r="Q900" s="186" t="n"/>
    </row>
    <row r="901" ht="15.75" customHeight="1" s="127">
      <c r="A901" s="186" t="n"/>
      <c r="B901" s="186" t="n"/>
      <c r="C901" s="193" t="n"/>
      <c r="D901" s="193" t="n"/>
      <c r="E901" s="193" t="n"/>
      <c r="F901" s="186" t="n"/>
      <c r="G901" s="186" t="n"/>
      <c r="H901" s="186" t="n"/>
      <c r="I901" s="186" t="n"/>
      <c r="J901" s="186" t="n"/>
      <c r="K901" s="186" t="n"/>
      <c r="L901" s="186" t="n"/>
      <c r="M901" s="186" t="n"/>
      <c r="N901" s="186" t="n"/>
      <c r="O901" s="186" t="n"/>
      <c r="P901" s="186" t="n"/>
      <c r="Q901" s="186" t="n"/>
    </row>
    <row r="902" ht="15.75" customHeight="1" s="127">
      <c r="A902" s="186" t="n"/>
      <c r="B902" s="186" t="n"/>
      <c r="C902" s="193" t="n"/>
      <c r="D902" s="193" t="n"/>
      <c r="E902" s="193" t="n"/>
      <c r="F902" s="186" t="n"/>
      <c r="G902" s="186" t="n"/>
      <c r="H902" s="186" t="n"/>
      <c r="I902" s="186" t="n"/>
      <c r="J902" s="186" t="n"/>
      <c r="K902" s="186" t="n"/>
      <c r="L902" s="186" t="n"/>
      <c r="M902" s="186" t="n"/>
      <c r="N902" s="186" t="n"/>
      <c r="O902" s="186" t="n"/>
      <c r="P902" s="186" t="n"/>
      <c r="Q902" s="186" t="n"/>
    </row>
    <row r="903" ht="15.75" customHeight="1" s="127">
      <c r="A903" s="186" t="n"/>
      <c r="B903" s="186" t="n"/>
      <c r="C903" s="193" t="n"/>
      <c r="D903" s="193" t="n"/>
      <c r="E903" s="193" t="n"/>
      <c r="F903" s="186" t="n"/>
      <c r="G903" s="186" t="n"/>
      <c r="H903" s="186" t="n"/>
      <c r="I903" s="186" t="n"/>
      <c r="J903" s="186" t="n"/>
      <c r="K903" s="186" t="n"/>
      <c r="L903" s="186" t="n"/>
      <c r="M903" s="186" t="n"/>
      <c r="N903" s="186" t="n"/>
      <c r="O903" s="186" t="n"/>
      <c r="P903" s="186" t="n"/>
      <c r="Q903" s="186" t="n"/>
    </row>
    <row r="904" ht="15.75" customHeight="1" s="127">
      <c r="A904" s="186" t="n"/>
      <c r="B904" s="186" t="n"/>
      <c r="C904" s="193" t="n"/>
      <c r="D904" s="193" t="n"/>
      <c r="E904" s="193" t="n"/>
      <c r="F904" s="186" t="n"/>
      <c r="G904" s="186" t="n"/>
      <c r="H904" s="186" t="n"/>
      <c r="I904" s="186" t="n"/>
      <c r="J904" s="186" t="n"/>
      <c r="K904" s="186" t="n"/>
      <c r="L904" s="186" t="n"/>
      <c r="M904" s="186" t="n"/>
      <c r="N904" s="186" t="n"/>
      <c r="O904" s="186" t="n"/>
      <c r="P904" s="186" t="n"/>
      <c r="Q904" s="186" t="n"/>
    </row>
    <row r="905" ht="15.75" customHeight="1" s="127">
      <c r="A905" s="186" t="n"/>
      <c r="B905" s="186" t="n"/>
      <c r="C905" s="193" t="n"/>
      <c r="D905" s="193" t="n"/>
      <c r="E905" s="193" t="n"/>
      <c r="F905" s="186" t="n"/>
      <c r="G905" s="186" t="n"/>
      <c r="H905" s="186" t="n"/>
      <c r="I905" s="186" t="n"/>
      <c r="J905" s="186" t="n"/>
      <c r="K905" s="186" t="n"/>
      <c r="L905" s="186" t="n"/>
      <c r="M905" s="186" t="n"/>
      <c r="N905" s="186" t="n"/>
      <c r="O905" s="186" t="n"/>
      <c r="P905" s="186" t="n"/>
      <c r="Q905" s="186" t="n"/>
    </row>
    <row r="906" ht="15.75" customHeight="1" s="127">
      <c r="A906" s="186" t="n"/>
      <c r="B906" s="186" t="n"/>
      <c r="C906" s="193" t="n"/>
      <c r="D906" s="193" t="n"/>
      <c r="E906" s="193" t="n"/>
      <c r="F906" s="186" t="n"/>
      <c r="G906" s="186" t="n"/>
      <c r="H906" s="186" t="n"/>
      <c r="I906" s="186" t="n"/>
      <c r="J906" s="186" t="n"/>
      <c r="K906" s="186" t="n"/>
      <c r="L906" s="186" t="n"/>
      <c r="M906" s="186" t="n"/>
      <c r="N906" s="186" t="n"/>
      <c r="O906" s="186" t="n"/>
      <c r="P906" s="186" t="n"/>
      <c r="Q906" s="186" t="n"/>
    </row>
    <row r="907" ht="15.75" customHeight="1" s="127">
      <c r="A907" s="186" t="n"/>
      <c r="B907" s="186" t="n"/>
      <c r="C907" s="193" t="n"/>
      <c r="D907" s="193" t="n"/>
      <c r="E907" s="193" t="n"/>
      <c r="F907" s="186" t="n"/>
      <c r="G907" s="186" t="n"/>
      <c r="H907" s="186" t="n"/>
      <c r="I907" s="186" t="n"/>
      <c r="J907" s="186" t="n"/>
      <c r="K907" s="186" t="n"/>
      <c r="L907" s="186" t="n"/>
      <c r="M907" s="186" t="n"/>
      <c r="N907" s="186" t="n"/>
      <c r="O907" s="186" t="n"/>
      <c r="P907" s="186" t="n"/>
      <c r="Q907" s="186" t="n"/>
    </row>
    <row r="908" ht="15.75" customHeight="1" s="127">
      <c r="A908" s="186" t="n"/>
      <c r="B908" s="186" t="n"/>
      <c r="C908" s="193" t="n"/>
      <c r="D908" s="193" t="n"/>
      <c r="E908" s="193" t="n"/>
      <c r="F908" s="186" t="n"/>
      <c r="G908" s="186" t="n"/>
      <c r="H908" s="186" t="n"/>
      <c r="I908" s="186" t="n"/>
      <c r="J908" s="186" t="n"/>
      <c r="K908" s="186" t="n"/>
      <c r="L908" s="186" t="n"/>
      <c r="M908" s="186" t="n"/>
      <c r="N908" s="186" t="n"/>
      <c r="O908" s="186" t="n"/>
      <c r="P908" s="186" t="n"/>
      <c r="Q908" s="186" t="n"/>
    </row>
    <row r="909" ht="15.75" customHeight="1" s="127">
      <c r="A909" s="186" t="n"/>
      <c r="B909" s="186" t="n"/>
      <c r="C909" s="193" t="n"/>
      <c r="D909" s="193" t="n"/>
      <c r="E909" s="193" t="n"/>
      <c r="F909" s="186" t="n"/>
      <c r="G909" s="186" t="n"/>
      <c r="H909" s="186" t="n"/>
      <c r="I909" s="186" t="n"/>
      <c r="J909" s="186" t="n"/>
      <c r="K909" s="186" t="n"/>
      <c r="L909" s="186" t="n"/>
      <c r="M909" s="186" t="n"/>
      <c r="N909" s="186" t="n"/>
      <c r="O909" s="186" t="n"/>
      <c r="P909" s="186" t="n"/>
      <c r="Q909" s="186" t="n"/>
    </row>
    <row r="910" ht="15.75" customHeight="1" s="127">
      <c r="A910" s="186" t="n"/>
      <c r="B910" s="186" t="n"/>
      <c r="C910" s="193" t="n"/>
      <c r="D910" s="193" t="n"/>
      <c r="E910" s="193" t="n"/>
      <c r="F910" s="186" t="n"/>
      <c r="G910" s="186" t="n"/>
      <c r="H910" s="186" t="n"/>
      <c r="I910" s="186" t="n"/>
      <c r="J910" s="186" t="n"/>
      <c r="K910" s="186" t="n"/>
      <c r="L910" s="186" t="n"/>
      <c r="M910" s="186" t="n"/>
      <c r="N910" s="186" t="n"/>
      <c r="O910" s="186" t="n"/>
      <c r="P910" s="186" t="n"/>
      <c r="Q910" s="186" t="n"/>
    </row>
    <row r="911" ht="15.75" customHeight="1" s="127">
      <c r="A911" s="186" t="n"/>
      <c r="B911" s="186" t="n"/>
      <c r="C911" s="193" t="n"/>
      <c r="D911" s="193" t="n"/>
      <c r="E911" s="193" t="n"/>
      <c r="F911" s="186" t="n"/>
      <c r="G911" s="186" t="n"/>
      <c r="H911" s="186" t="n"/>
      <c r="I911" s="186" t="n"/>
      <c r="J911" s="186" t="n"/>
      <c r="K911" s="186" t="n"/>
      <c r="L911" s="186" t="n"/>
      <c r="M911" s="186" t="n"/>
      <c r="N911" s="186" t="n"/>
      <c r="O911" s="186" t="n"/>
      <c r="P911" s="186" t="n"/>
      <c r="Q911" s="186" t="n"/>
    </row>
    <row r="912" ht="15.75" customHeight="1" s="127">
      <c r="A912" s="186" t="n"/>
      <c r="B912" s="186" t="n"/>
      <c r="C912" s="193" t="n"/>
      <c r="D912" s="193" t="n"/>
      <c r="E912" s="193" t="n"/>
      <c r="F912" s="186" t="n"/>
      <c r="G912" s="186" t="n"/>
      <c r="H912" s="186" t="n"/>
      <c r="I912" s="186" t="n"/>
      <c r="J912" s="186" t="n"/>
      <c r="K912" s="186" t="n"/>
      <c r="L912" s="186" t="n"/>
      <c r="M912" s="186" t="n"/>
      <c r="N912" s="186" t="n"/>
      <c r="O912" s="186" t="n"/>
      <c r="P912" s="186" t="n"/>
      <c r="Q912" s="186" t="n"/>
    </row>
    <row r="913" ht="15.75" customHeight="1" s="127">
      <c r="A913" s="186" t="n"/>
      <c r="B913" s="186" t="n"/>
      <c r="C913" s="193" t="n"/>
      <c r="D913" s="193" t="n"/>
      <c r="E913" s="193" t="n"/>
      <c r="F913" s="186" t="n"/>
      <c r="G913" s="186" t="n"/>
      <c r="H913" s="186" t="n"/>
      <c r="I913" s="186" t="n"/>
      <c r="J913" s="186" t="n"/>
      <c r="K913" s="186" t="n"/>
      <c r="L913" s="186" t="n"/>
      <c r="M913" s="186" t="n"/>
      <c r="N913" s="186" t="n"/>
      <c r="O913" s="186" t="n"/>
      <c r="P913" s="186" t="n"/>
      <c r="Q913" s="186" t="n"/>
    </row>
    <row r="914" ht="15.75" customHeight="1" s="127">
      <c r="A914" s="186" t="n"/>
      <c r="B914" s="186" t="n"/>
      <c r="C914" s="193" t="n"/>
      <c r="D914" s="193" t="n"/>
      <c r="E914" s="193" t="n"/>
      <c r="F914" s="186" t="n"/>
      <c r="G914" s="186" t="n"/>
      <c r="H914" s="186" t="n"/>
      <c r="I914" s="186" t="n"/>
      <c r="J914" s="186" t="n"/>
      <c r="K914" s="186" t="n"/>
      <c r="L914" s="186" t="n"/>
      <c r="M914" s="186" t="n"/>
      <c r="N914" s="186" t="n"/>
      <c r="O914" s="186" t="n"/>
      <c r="P914" s="186" t="n"/>
      <c r="Q914" s="186" t="n"/>
    </row>
    <row r="915" ht="15.75" customHeight="1" s="127">
      <c r="A915" s="186" t="n"/>
      <c r="B915" s="186" t="n"/>
      <c r="C915" s="193" t="n"/>
      <c r="D915" s="193" t="n"/>
      <c r="E915" s="193" t="n"/>
      <c r="F915" s="186" t="n"/>
      <c r="G915" s="186" t="n"/>
      <c r="H915" s="186" t="n"/>
      <c r="I915" s="186" t="n"/>
      <c r="J915" s="186" t="n"/>
      <c r="K915" s="186" t="n"/>
      <c r="L915" s="186" t="n"/>
      <c r="M915" s="186" t="n"/>
      <c r="N915" s="186" t="n"/>
      <c r="O915" s="186" t="n"/>
      <c r="P915" s="186" t="n"/>
      <c r="Q915" s="186" t="n"/>
    </row>
    <row r="916" ht="15.75" customHeight="1" s="127">
      <c r="A916" s="186" t="n"/>
      <c r="B916" s="186" t="n"/>
      <c r="C916" s="193" t="n"/>
      <c r="D916" s="193" t="n"/>
      <c r="E916" s="193" t="n"/>
      <c r="F916" s="186" t="n"/>
      <c r="G916" s="186" t="n"/>
      <c r="H916" s="186" t="n"/>
      <c r="I916" s="186" t="n"/>
      <c r="J916" s="186" t="n"/>
      <c r="K916" s="186" t="n"/>
      <c r="L916" s="186" t="n"/>
      <c r="M916" s="186" t="n"/>
      <c r="N916" s="186" t="n"/>
      <c r="O916" s="186" t="n"/>
      <c r="P916" s="186" t="n"/>
      <c r="Q916" s="186" t="n"/>
    </row>
    <row r="917" ht="15.75" customHeight="1" s="127">
      <c r="A917" s="186" t="n"/>
      <c r="B917" s="186" t="n"/>
      <c r="C917" s="193" t="n"/>
      <c r="D917" s="193" t="n"/>
      <c r="E917" s="193" t="n"/>
      <c r="F917" s="186" t="n"/>
      <c r="G917" s="186" t="n"/>
      <c r="H917" s="186" t="n"/>
      <c r="I917" s="186" t="n"/>
      <c r="J917" s="186" t="n"/>
      <c r="K917" s="186" t="n"/>
      <c r="L917" s="186" t="n"/>
      <c r="M917" s="186" t="n"/>
      <c r="N917" s="186" t="n"/>
      <c r="O917" s="186" t="n"/>
      <c r="P917" s="186" t="n"/>
      <c r="Q917" s="186" t="n"/>
    </row>
    <row r="918" ht="15.75" customHeight="1" s="127">
      <c r="A918" s="186" t="n"/>
      <c r="B918" s="186" t="n"/>
      <c r="C918" s="193" t="n"/>
      <c r="D918" s="193" t="n"/>
      <c r="E918" s="193" t="n"/>
      <c r="F918" s="186" t="n"/>
      <c r="G918" s="186" t="n"/>
      <c r="H918" s="186" t="n"/>
      <c r="I918" s="186" t="n"/>
      <c r="J918" s="186" t="n"/>
      <c r="K918" s="186" t="n"/>
      <c r="L918" s="186" t="n"/>
      <c r="M918" s="186" t="n"/>
      <c r="N918" s="186" t="n"/>
      <c r="O918" s="186" t="n"/>
      <c r="P918" s="186" t="n"/>
      <c r="Q918" s="186" t="n"/>
    </row>
    <row r="919" ht="15.75" customHeight="1" s="127">
      <c r="A919" s="186" t="n"/>
      <c r="B919" s="186" t="n"/>
      <c r="C919" s="193" t="n"/>
      <c r="D919" s="193" t="n"/>
      <c r="E919" s="193" t="n"/>
      <c r="F919" s="186" t="n"/>
      <c r="G919" s="186" t="n"/>
      <c r="H919" s="186" t="n"/>
      <c r="I919" s="186" t="n"/>
      <c r="J919" s="186" t="n"/>
      <c r="K919" s="186" t="n"/>
      <c r="L919" s="186" t="n"/>
      <c r="M919" s="186" t="n"/>
      <c r="N919" s="186" t="n"/>
      <c r="O919" s="186" t="n"/>
      <c r="P919" s="186" t="n"/>
      <c r="Q919" s="186" t="n"/>
    </row>
    <row r="920" ht="15.75" customHeight="1" s="127">
      <c r="A920" s="186" t="n"/>
      <c r="B920" s="186" t="n"/>
      <c r="C920" s="193" t="n"/>
      <c r="D920" s="193" t="n"/>
      <c r="E920" s="193" t="n"/>
      <c r="F920" s="186" t="n"/>
      <c r="G920" s="186" t="n"/>
      <c r="H920" s="186" t="n"/>
      <c r="I920" s="186" t="n"/>
      <c r="J920" s="186" t="n"/>
      <c r="K920" s="186" t="n"/>
      <c r="L920" s="186" t="n"/>
      <c r="M920" s="186" t="n"/>
      <c r="N920" s="186" t="n"/>
      <c r="O920" s="186" t="n"/>
      <c r="P920" s="186" t="n"/>
      <c r="Q920" s="186" t="n"/>
    </row>
    <row r="921" ht="15.75" customHeight="1" s="127">
      <c r="A921" s="186" t="n"/>
      <c r="B921" s="186" t="n"/>
      <c r="C921" s="193" t="n"/>
      <c r="D921" s="193" t="n"/>
      <c r="E921" s="193" t="n"/>
      <c r="F921" s="186" t="n"/>
      <c r="G921" s="186" t="n"/>
      <c r="H921" s="186" t="n"/>
      <c r="I921" s="186" t="n"/>
      <c r="J921" s="186" t="n"/>
      <c r="K921" s="186" t="n"/>
      <c r="L921" s="186" t="n"/>
      <c r="M921" s="186" t="n"/>
      <c r="N921" s="186" t="n"/>
      <c r="O921" s="186" t="n"/>
      <c r="P921" s="186" t="n"/>
      <c r="Q921" s="186" t="n"/>
    </row>
    <row r="922" ht="15.75" customHeight="1" s="127">
      <c r="A922" s="186" t="n"/>
      <c r="B922" s="186" t="n"/>
      <c r="C922" s="193" t="n"/>
      <c r="D922" s="193" t="n"/>
      <c r="E922" s="193" t="n"/>
      <c r="F922" s="186" t="n"/>
      <c r="G922" s="186" t="n"/>
      <c r="H922" s="186" t="n"/>
      <c r="I922" s="186" t="n"/>
      <c r="J922" s="186" t="n"/>
      <c r="K922" s="186" t="n"/>
      <c r="L922" s="186" t="n"/>
      <c r="M922" s="186" t="n"/>
      <c r="N922" s="186" t="n"/>
      <c r="O922" s="186" t="n"/>
      <c r="P922" s="186" t="n"/>
      <c r="Q922" s="186" t="n"/>
    </row>
    <row r="923" ht="15.75" customHeight="1" s="127">
      <c r="A923" s="186" t="n"/>
      <c r="B923" s="186" t="n"/>
      <c r="C923" s="193" t="n"/>
      <c r="D923" s="193" t="n"/>
      <c r="E923" s="193" t="n"/>
      <c r="F923" s="186" t="n"/>
      <c r="G923" s="186" t="n"/>
      <c r="H923" s="186" t="n"/>
      <c r="I923" s="186" t="n"/>
      <c r="J923" s="186" t="n"/>
      <c r="K923" s="186" t="n"/>
      <c r="L923" s="186" t="n"/>
      <c r="M923" s="186" t="n"/>
      <c r="N923" s="186" t="n"/>
      <c r="O923" s="186" t="n"/>
      <c r="P923" s="186" t="n"/>
      <c r="Q923" s="186" t="n"/>
    </row>
    <row r="924" ht="15.75" customHeight="1" s="127">
      <c r="A924" s="186" t="n"/>
      <c r="B924" s="186" t="n"/>
      <c r="C924" s="193" t="n"/>
      <c r="D924" s="193" t="n"/>
      <c r="E924" s="193" t="n"/>
      <c r="F924" s="186" t="n"/>
      <c r="G924" s="186" t="n"/>
      <c r="H924" s="186" t="n"/>
      <c r="I924" s="186" t="n"/>
      <c r="J924" s="186" t="n"/>
      <c r="K924" s="186" t="n"/>
      <c r="L924" s="186" t="n"/>
      <c r="M924" s="186" t="n"/>
      <c r="N924" s="186" t="n"/>
      <c r="O924" s="186" t="n"/>
      <c r="P924" s="186" t="n"/>
      <c r="Q924" s="186" t="n"/>
    </row>
    <row r="925" ht="15.75" customHeight="1" s="127">
      <c r="A925" s="186" t="n"/>
      <c r="B925" s="186" t="n"/>
      <c r="C925" s="193" t="n"/>
      <c r="D925" s="193" t="n"/>
      <c r="E925" s="193" t="n"/>
      <c r="F925" s="186" t="n"/>
      <c r="G925" s="186" t="n"/>
      <c r="H925" s="186" t="n"/>
      <c r="I925" s="186" t="n"/>
      <c r="J925" s="186" t="n"/>
      <c r="K925" s="186" t="n"/>
      <c r="L925" s="186" t="n"/>
      <c r="M925" s="186" t="n"/>
      <c r="N925" s="186" t="n"/>
      <c r="O925" s="186" t="n"/>
      <c r="P925" s="186" t="n"/>
      <c r="Q925" s="186" t="n"/>
    </row>
    <row r="926" ht="15.75" customHeight="1" s="127">
      <c r="A926" s="186" t="n"/>
      <c r="B926" s="186" t="n"/>
      <c r="C926" s="193" t="n"/>
      <c r="D926" s="193" t="n"/>
      <c r="E926" s="193" t="n"/>
      <c r="F926" s="186" t="n"/>
      <c r="G926" s="186" t="n"/>
      <c r="H926" s="186" t="n"/>
      <c r="I926" s="186" t="n"/>
      <c r="J926" s="186" t="n"/>
      <c r="K926" s="186" t="n"/>
      <c r="L926" s="186" t="n"/>
      <c r="M926" s="186" t="n"/>
      <c r="N926" s="186" t="n"/>
      <c r="O926" s="186" t="n"/>
      <c r="P926" s="186" t="n"/>
      <c r="Q926" s="186" t="n"/>
    </row>
    <row r="927" ht="15.75" customHeight="1" s="127">
      <c r="A927" s="186" t="n"/>
      <c r="B927" s="186" t="n"/>
      <c r="C927" s="193" t="n"/>
      <c r="D927" s="193" t="n"/>
      <c r="E927" s="193" t="n"/>
      <c r="F927" s="186" t="n"/>
      <c r="G927" s="186" t="n"/>
      <c r="H927" s="186" t="n"/>
      <c r="I927" s="186" t="n"/>
      <c r="J927" s="186" t="n"/>
      <c r="K927" s="186" t="n"/>
      <c r="L927" s="186" t="n"/>
      <c r="M927" s="186" t="n"/>
      <c r="N927" s="186" t="n"/>
      <c r="O927" s="186" t="n"/>
      <c r="P927" s="186" t="n"/>
      <c r="Q927" s="186" t="n"/>
    </row>
    <row r="928" ht="15.75" customHeight="1" s="127">
      <c r="A928" s="186" t="n"/>
      <c r="B928" s="186" t="n"/>
      <c r="C928" s="193" t="n"/>
      <c r="D928" s="193" t="n"/>
      <c r="E928" s="193" t="n"/>
      <c r="F928" s="186" t="n"/>
      <c r="G928" s="186" t="n"/>
      <c r="H928" s="186" t="n"/>
      <c r="I928" s="186" t="n"/>
      <c r="J928" s="186" t="n"/>
      <c r="K928" s="186" t="n"/>
      <c r="L928" s="186" t="n"/>
      <c r="M928" s="186" t="n"/>
      <c r="N928" s="186" t="n"/>
      <c r="O928" s="186" t="n"/>
      <c r="P928" s="186" t="n"/>
      <c r="Q928" s="186" t="n"/>
    </row>
    <row r="929" ht="15.75" customHeight="1" s="127">
      <c r="A929" s="186" t="n"/>
      <c r="B929" s="186" t="n"/>
      <c r="C929" s="193" t="n"/>
      <c r="D929" s="193" t="n"/>
      <c r="E929" s="193" t="n"/>
      <c r="F929" s="186" t="n"/>
      <c r="G929" s="186" t="n"/>
      <c r="H929" s="186" t="n"/>
      <c r="I929" s="186" t="n"/>
      <c r="J929" s="186" t="n"/>
      <c r="K929" s="186" t="n"/>
      <c r="L929" s="186" t="n"/>
      <c r="M929" s="186" t="n"/>
      <c r="N929" s="186" t="n"/>
      <c r="O929" s="186" t="n"/>
      <c r="P929" s="186" t="n"/>
      <c r="Q929" s="186" t="n"/>
    </row>
    <row r="930" ht="15.75" customHeight="1" s="127">
      <c r="A930" s="186" t="n"/>
      <c r="B930" s="186" t="n"/>
      <c r="C930" s="193" t="n"/>
      <c r="D930" s="193" t="n"/>
      <c r="E930" s="193" t="n"/>
      <c r="F930" s="186" t="n"/>
      <c r="G930" s="186" t="n"/>
      <c r="H930" s="186" t="n"/>
      <c r="I930" s="186" t="n"/>
      <c r="J930" s="186" t="n"/>
      <c r="K930" s="186" t="n"/>
      <c r="L930" s="186" t="n"/>
      <c r="M930" s="186" t="n"/>
      <c r="N930" s="186" t="n"/>
      <c r="O930" s="186" t="n"/>
      <c r="P930" s="186" t="n"/>
      <c r="Q930" s="186" t="n"/>
    </row>
    <row r="931" ht="15.75" customHeight="1" s="127">
      <c r="A931" s="186" t="n"/>
      <c r="B931" s="186" t="n"/>
      <c r="C931" s="193" t="n"/>
      <c r="D931" s="193" t="n"/>
      <c r="E931" s="193" t="n"/>
      <c r="F931" s="186" t="n"/>
      <c r="G931" s="186" t="n"/>
      <c r="H931" s="186" t="n"/>
      <c r="I931" s="186" t="n"/>
      <c r="J931" s="186" t="n"/>
      <c r="K931" s="186" t="n"/>
      <c r="L931" s="186" t="n"/>
      <c r="M931" s="186" t="n"/>
      <c r="N931" s="186" t="n"/>
      <c r="O931" s="186" t="n"/>
      <c r="P931" s="186" t="n"/>
      <c r="Q931" s="186" t="n"/>
    </row>
    <row r="932" ht="15.75" customHeight="1" s="127">
      <c r="A932" s="186" t="n"/>
      <c r="B932" s="186" t="n"/>
      <c r="C932" s="193" t="n"/>
      <c r="D932" s="193" t="n"/>
      <c r="E932" s="193" t="n"/>
      <c r="F932" s="186" t="n"/>
      <c r="G932" s="186" t="n"/>
      <c r="H932" s="186" t="n"/>
      <c r="I932" s="186" t="n"/>
      <c r="J932" s="186" t="n"/>
      <c r="K932" s="186" t="n"/>
      <c r="L932" s="186" t="n"/>
      <c r="M932" s="186" t="n"/>
      <c r="N932" s="186" t="n"/>
      <c r="O932" s="186" t="n"/>
      <c r="P932" s="186" t="n"/>
      <c r="Q932" s="186" t="n"/>
    </row>
    <row r="933" ht="15.75" customHeight="1" s="127">
      <c r="A933" s="186" t="n"/>
      <c r="B933" s="186" t="n"/>
      <c r="C933" s="193" t="n"/>
      <c r="D933" s="193" t="n"/>
      <c r="E933" s="193" t="n"/>
      <c r="F933" s="186" t="n"/>
      <c r="G933" s="186" t="n"/>
      <c r="H933" s="186" t="n"/>
      <c r="I933" s="186" t="n"/>
      <c r="J933" s="186" t="n"/>
      <c r="K933" s="186" t="n"/>
      <c r="L933" s="186" t="n"/>
      <c r="M933" s="186" t="n"/>
      <c r="N933" s="186" t="n"/>
      <c r="O933" s="186" t="n"/>
      <c r="P933" s="186" t="n"/>
      <c r="Q933" s="186" t="n"/>
    </row>
    <row r="934" ht="15.75" customHeight="1" s="127">
      <c r="A934" s="186" t="n"/>
      <c r="B934" s="186" t="n"/>
      <c r="C934" s="193" t="n"/>
      <c r="D934" s="193" t="n"/>
      <c r="E934" s="193" t="n"/>
      <c r="F934" s="186" t="n"/>
      <c r="G934" s="186" t="n"/>
      <c r="H934" s="186" t="n"/>
      <c r="I934" s="186" t="n"/>
      <c r="J934" s="186" t="n"/>
      <c r="K934" s="186" t="n"/>
      <c r="L934" s="186" t="n"/>
      <c r="M934" s="186" t="n"/>
      <c r="N934" s="186" t="n"/>
      <c r="O934" s="186" t="n"/>
      <c r="P934" s="186" t="n"/>
      <c r="Q934" s="186" t="n"/>
    </row>
    <row r="935" ht="15.75" customHeight="1" s="127">
      <c r="A935" s="186" t="n"/>
      <c r="B935" s="186" t="n"/>
      <c r="C935" s="193" t="n"/>
      <c r="D935" s="193" t="n"/>
      <c r="E935" s="193" t="n"/>
      <c r="F935" s="186" t="n"/>
      <c r="G935" s="186" t="n"/>
      <c r="H935" s="186" t="n"/>
      <c r="I935" s="186" t="n"/>
      <c r="J935" s="186" t="n"/>
      <c r="K935" s="186" t="n"/>
      <c r="L935" s="186" t="n"/>
      <c r="M935" s="186" t="n"/>
      <c r="N935" s="186" t="n"/>
      <c r="O935" s="186" t="n"/>
      <c r="P935" s="186" t="n"/>
      <c r="Q935" s="186" t="n"/>
    </row>
    <row r="936" ht="15.75" customHeight="1" s="127">
      <c r="A936" s="186" t="n"/>
      <c r="B936" s="186" t="n"/>
      <c r="C936" s="193" t="n"/>
      <c r="D936" s="193" t="n"/>
      <c r="E936" s="193" t="n"/>
      <c r="F936" s="186" t="n"/>
      <c r="G936" s="186" t="n"/>
      <c r="H936" s="186" t="n"/>
      <c r="I936" s="186" t="n"/>
      <c r="J936" s="186" t="n"/>
      <c r="K936" s="186" t="n"/>
      <c r="L936" s="186" t="n"/>
      <c r="M936" s="186" t="n"/>
      <c r="N936" s="186" t="n"/>
      <c r="O936" s="186" t="n"/>
      <c r="P936" s="186" t="n"/>
      <c r="Q936" s="186" t="n"/>
    </row>
    <row r="937" ht="15.75" customHeight="1" s="127">
      <c r="A937" s="186" t="n"/>
      <c r="B937" s="186" t="n"/>
      <c r="C937" s="193" t="n"/>
      <c r="D937" s="193" t="n"/>
      <c r="E937" s="193" t="n"/>
      <c r="F937" s="186" t="n"/>
      <c r="G937" s="186" t="n"/>
      <c r="H937" s="186" t="n"/>
      <c r="I937" s="186" t="n"/>
      <c r="J937" s="186" t="n"/>
      <c r="K937" s="186" t="n"/>
      <c r="L937" s="186" t="n"/>
      <c r="M937" s="186" t="n"/>
      <c r="N937" s="186" t="n"/>
      <c r="O937" s="186" t="n"/>
      <c r="P937" s="186" t="n"/>
      <c r="Q937" s="186" t="n"/>
    </row>
    <row r="938" ht="15.75" customHeight="1" s="127">
      <c r="A938" s="186" t="n"/>
      <c r="B938" s="186" t="n"/>
      <c r="C938" s="193" t="n"/>
      <c r="D938" s="193" t="n"/>
      <c r="E938" s="193" t="n"/>
      <c r="F938" s="186" t="n"/>
      <c r="G938" s="186" t="n"/>
      <c r="H938" s="186" t="n"/>
      <c r="I938" s="186" t="n"/>
      <c r="J938" s="186" t="n"/>
      <c r="K938" s="186" t="n"/>
      <c r="L938" s="186" t="n"/>
      <c r="M938" s="186" t="n"/>
      <c r="N938" s="186" t="n"/>
      <c r="O938" s="186" t="n"/>
      <c r="P938" s="186" t="n"/>
      <c r="Q938" s="186" t="n"/>
    </row>
    <row r="939" ht="15.75" customHeight="1" s="127">
      <c r="A939" s="186" t="n"/>
      <c r="B939" s="186" t="n"/>
      <c r="C939" s="193" t="n"/>
      <c r="D939" s="193" t="n"/>
      <c r="E939" s="193" t="n"/>
      <c r="F939" s="186" t="n"/>
      <c r="G939" s="186" t="n"/>
      <c r="H939" s="186" t="n"/>
      <c r="I939" s="186" t="n"/>
      <c r="J939" s="186" t="n"/>
      <c r="K939" s="186" t="n"/>
      <c r="L939" s="186" t="n"/>
      <c r="M939" s="186" t="n"/>
      <c r="N939" s="186" t="n"/>
      <c r="O939" s="186" t="n"/>
      <c r="P939" s="186" t="n"/>
      <c r="Q939" s="186" t="n"/>
    </row>
    <row r="940" ht="15.75" customHeight="1" s="127">
      <c r="A940" s="186" t="n"/>
      <c r="B940" s="186" t="n"/>
      <c r="C940" s="193" t="n"/>
      <c r="D940" s="193" t="n"/>
      <c r="E940" s="193" t="n"/>
      <c r="F940" s="186" t="n"/>
      <c r="G940" s="186" t="n"/>
      <c r="H940" s="186" t="n"/>
      <c r="I940" s="186" t="n"/>
      <c r="J940" s="186" t="n"/>
      <c r="K940" s="186" t="n"/>
      <c r="L940" s="186" t="n"/>
      <c r="M940" s="186" t="n"/>
      <c r="N940" s="186" t="n"/>
      <c r="O940" s="186" t="n"/>
      <c r="P940" s="186" t="n"/>
      <c r="Q940" s="186" t="n"/>
    </row>
    <row r="941" ht="15.75" customHeight="1" s="127">
      <c r="A941" s="186" t="n"/>
      <c r="B941" s="186" t="n"/>
      <c r="C941" s="193" t="n"/>
      <c r="D941" s="193" t="n"/>
      <c r="E941" s="193" t="n"/>
      <c r="F941" s="186" t="n"/>
      <c r="G941" s="186" t="n"/>
      <c r="H941" s="186" t="n"/>
      <c r="I941" s="186" t="n"/>
      <c r="J941" s="186" t="n"/>
      <c r="K941" s="186" t="n"/>
      <c r="L941" s="186" t="n"/>
      <c r="M941" s="186" t="n"/>
      <c r="N941" s="186" t="n"/>
      <c r="O941" s="186" t="n"/>
      <c r="P941" s="186" t="n"/>
      <c r="Q941" s="186" t="n"/>
    </row>
    <row r="942" ht="15.75" customHeight="1" s="127">
      <c r="A942" s="186" t="n"/>
      <c r="B942" s="186" t="n"/>
      <c r="C942" s="193" t="n"/>
      <c r="D942" s="193" t="n"/>
      <c r="E942" s="193" t="n"/>
      <c r="F942" s="186" t="n"/>
      <c r="G942" s="186" t="n"/>
      <c r="H942" s="186" t="n"/>
      <c r="I942" s="186" t="n"/>
      <c r="J942" s="186" t="n"/>
      <c r="K942" s="186" t="n"/>
      <c r="L942" s="186" t="n"/>
      <c r="M942" s="186" t="n"/>
      <c r="N942" s="186" t="n"/>
      <c r="O942" s="186" t="n"/>
      <c r="P942" s="186" t="n"/>
      <c r="Q942" s="186" t="n"/>
    </row>
    <row r="943" ht="15.75" customHeight="1" s="127">
      <c r="A943" s="186" t="n"/>
      <c r="B943" s="186" t="n"/>
      <c r="C943" s="193" t="n"/>
      <c r="D943" s="193" t="n"/>
      <c r="E943" s="193" t="n"/>
      <c r="F943" s="186" t="n"/>
      <c r="G943" s="186" t="n"/>
      <c r="H943" s="186" t="n"/>
      <c r="I943" s="186" t="n"/>
      <c r="J943" s="186" t="n"/>
      <c r="K943" s="186" t="n"/>
      <c r="L943" s="186" t="n"/>
      <c r="M943" s="186" t="n"/>
      <c r="N943" s="186" t="n"/>
      <c r="O943" s="186" t="n"/>
      <c r="P943" s="186" t="n"/>
      <c r="Q943" s="186" t="n"/>
    </row>
    <row r="944" ht="15.75" customHeight="1" s="127">
      <c r="A944" s="186" t="n"/>
      <c r="B944" s="186" t="n"/>
      <c r="C944" s="193" t="n"/>
      <c r="D944" s="193" t="n"/>
      <c r="E944" s="193" t="n"/>
      <c r="F944" s="186" t="n"/>
      <c r="G944" s="186" t="n"/>
      <c r="H944" s="186" t="n"/>
      <c r="I944" s="186" t="n"/>
      <c r="J944" s="186" t="n"/>
      <c r="K944" s="186" t="n"/>
      <c r="L944" s="186" t="n"/>
      <c r="M944" s="186" t="n"/>
      <c r="N944" s="186" t="n"/>
      <c r="O944" s="186" t="n"/>
      <c r="P944" s="186" t="n"/>
      <c r="Q944" s="186" t="n"/>
    </row>
    <row r="945" ht="15.75" customHeight="1" s="127">
      <c r="A945" s="186" t="n"/>
      <c r="B945" s="186" t="n"/>
      <c r="C945" s="193" t="n"/>
      <c r="D945" s="193" t="n"/>
      <c r="E945" s="193" t="n"/>
      <c r="F945" s="186" t="n"/>
      <c r="G945" s="186" t="n"/>
      <c r="H945" s="186" t="n"/>
      <c r="I945" s="186" t="n"/>
      <c r="J945" s="186" t="n"/>
      <c r="K945" s="186" t="n"/>
      <c r="L945" s="186" t="n"/>
      <c r="M945" s="186" t="n"/>
      <c r="N945" s="186" t="n"/>
      <c r="O945" s="186" t="n"/>
      <c r="P945" s="186" t="n"/>
      <c r="Q945" s="186" t="n"/>
    </row>
    <row r="946" ht="15.75" customHeight="1" s="127">
      <c r="A946" s="186" t="n"/>
      <c r="B946" s="186" t="n"/>
      <c r="C946" s="193" t="n"/>
      <c r="D946" s="193" t="n"/>
      <c r="E946" s="193" t="n"/>
      <c r="F946" s="186" t="n"/>
      <c r="G946" s="186" t="n"/>
      <c r="H946" s="186" t="n"/>
      <c r="I946" s="186" t="n"/>
      <c r="J946" s="186" t="n"/>
      <c r="K946" s="186" t="n"/>
      <c r="L946" s="186" t="n"/>
      <c r="M946" s="186" t="n"/>
      <c r="N946" s="186" t="n"/>
      <c r="O946" s="186" t="n"/>
      <c r="P946" s="186" t="n"/>
      <c r="Q946" s="186" t="n"/>
    </row>
    <row r="947" ht="15.75" customHeight="1" s="127">
      <c r="A947" s="186" t="n"/>
      <c r="B947" s="186" t="n"/>
      <c r="C947" s="193" t="n"/>
      <c r="D947" s="193" t="n"/>
      <c r="E947" s="193" t="n"/>
      <c r="F947" s="186" t="n"/>
      <c r="G947" s="186" t="n"/>
      <c r="H947" s="186" t="n"/>
      <c r="I947" s="186" t="n"/>
      <c r="J947" s="186" t="n"/>
      <c r="K947" s="186" t="n"/>
      <c r="L947" s="186" t="n"/>
      <c r="M947" s="186" t="n"/>
      <c r="N947" s="186" t="n"/>
      <c r="O947" s="186" t="n"/>
      <c r="P947" s="186" t="n"/>
      <c r="Q947" s="186" t="n"/>
    </row>
    <row r="948" ht="15.75" customHeight="1" s="127">
      <c r="A948" s="186" t="n"/>
      <c r="B948" s="186" t="n"/>
      <c r="C948" s="193" t="n"/>
      <c r="D948" s="193" t="n"/>
      <c r="E948" s="193" t="n"/>
      <c r="F948" s="186" t="n"/>
      <c r="G948" s="186" t="n"/>
      <c r="H948" s="186" t="n"/>
      <c r="I948" s="186" t="n"/>
      <c r="J948" s="186" t="n"/>
      <c r="K948" s="186" t="n"/>
      <c r="L948" s="186" t="n"/>
      <c r="M948" s="186" t="n"/>
      <c r="N948" s="186" t="n"/>
      <c r="O948" s="186" t="n"/>
      <c r="P948" s="186" t="n"/>
      <c r="Q948" s="186" t="n"/>
    </row>
    <row r="949" ht="15.75" customHeight="1" s="127">
      <c r="A949" s="186" t="n"/>
      <c r="B949" s="186" t="n"/>
      <c r="C949" s="193" t="n"/>
      <c r="D949" s="193" t="n"/>
      <c r="E949" s="193" t="n"/>
      <c r="F949" s="186" t="n"/>
      <c r="G949" s="186" t="n"/>
      <c r="H949" s="186" t="n"/>
      <c r="I949" s="186" t="n"/>
      <c r="J949" s="186" t="n"/>
      <c r="K949" s="186" t="n"/>
      <c r="L949" s="186" t="n"/>
      <c r="M949" s="186" t="n"/>
      <c r="N949" s="186" t="n"/>
      <c r="O949" s="186" t="n"/>
      <c r="P949" s="186" t="n"/>
      <c r="Q949" s="186" t="n"/>
    </row>
    <row r="950" ht="15.75" customHeight="1" s="127">
      <c r="A950" s="186" t="n"/>
      <c r="B950" s="186" t="n"/>
      <c r="C950" s="193" t="n"/>
      <c r="D950" s="193" t="n"/>
      <c r="E950" s="193" t="n"/>
      <c r="F950" s="186" t="n"/>
      <c r="G950" s="186" t="n"/>
      <c r="H950" s="186" t="n"/>
      <c r="I950" s="186" t="n"/>
      <c r="J950" s="186" t="n"/>
      <c r="K950" s="186" t="n"/>
      <c r="L950" s="186" t="n"/>
      <c r="M950" s="186" t="n"/>
      <c r="N950" s="186" t="n"/>
      <c r="O950" s="186" t="n"/>
      <c r="P950" s="186" t="n"/>
      <c r="Q950" s="186" t="n"/>
    </row>
    <row r="951" ht="15.75" customHeight="1" s="127">
      <c r="A951" s="186" t="n"/>
      <c r="B951" s="186" t="n"/>
      <c r="C951" s="193" t="n"/>
      <c r="D951" s="193" t="n"/>
      <c r="E951" s="193" t="n"/>
      <c r="F951" s="186" t="n"/>
      <c r="G951" s="186" t="n"/>
      <c r="H951" s="186" t="n"/>
      <c r="I951" s="186" t="n"/>
      <c r="J951" s="186" t="n"/>
      <c r="K951" s="186" t="n"/>
      <c r="L951" s="186" t="n"/>
      <c r="M951" s="186" t="n"/>
      <c r="N951" s="186" t="n"/>
      <c r="O951" s="186" t="n"/>
      <c r="P951" s="186" t="n"/>
      <c r="Q951" s="186" t="n"/>
    </row>
    <row r="952" ht="15.75" customHeight="1" s="127">
      <c r="A952" s="186" t="n"/>
      <c r="B952" s="186" t="n"/>
      <c r="C952" s="193" t="n"/>
      <c r="D952" s="193" t="n"/>
      <c r="E952" s="193" t="n"/>
      <c r="F952" s="186" t="n"/>
      <c r="G952" s="186" t="n"/>
      <c r="H952" s="186" t="n"/>
      <c r="I952" s="186" t="n"/>
      <c r="J952" s="186" t="n"/>
      <c r="K952" s="186" t="n"/>
      <c r="L952" s="186" t="n"/>
      <c r="M952" s="186" t="n"/>
      <c r="N952" s="186" t="n"/>
      <c r="O952" s="186" t="n"/>
      <c r="P952" s="186" t="n"/>
      <c r="Q952" s="186" t="n"/>
    </row>
    <row r="953" ht="15.75" customHeight="1" s="127">
      <c r="A953" s="186" t="n"/>
      <c r="B953" s="186" t="n"/>
      <c r="C953" s="193" t="n"/>
      <c r="D953" s="193" t="n"/>
      <c r="E953" s="193" t="n"/>
      <c r="F953" s="186" t="n"/>
      <c r="G953" s="186" t="n"/>
      <c r="H953" s="186" t="n"/>
      <c r="I953" s="186" t="n"/>
      <c r="J953" s="186" t="n"/>
      <c r="K953" s="186" t="n"/>
      <c r="L953" s="186" t="n"/>
      <c r="M953" s="186" t="n"/>
      <c r="N953" s="186" t="n"/>
      <c r="O953" s="186" t="n"/>
      <c r="P953" s="186" t="n"/>
      <c r="Q953" s="186" t="n"/>
    </row>
    <row r="954" ht="15.75" customHeight="1" s="127">
      <c r="A954" s="186" t="n"/>
      <c r="B954" s="186" t="n"/>
      <c r="C954" s="193" t="n"/>
      <c r="D954" s="193" t="n"/>
      <c r="E954" s="193" t="n"/>
      <c r="F954" s="186" t="n"/>
      <c r="G954" s="186" t="n"/>
      <c r="H954" s="186" t="n"/>
      <c r="I954" s="186" t="n"/>
      <c r="J954" s="186" t="n"/>
      <c r="K954" s="186" t="n"/>
      <c r="L954" s="186" t="n"/>
      <c r="M954" s="186" t="n"/>
      <c r="N954" s="186" t="n"/>
      <c r="O954" s="186" t="n"/>
      <c r="P954" s="186" t="n"/>
      <c r="Q954" s="186" t="n"/>
    </row>
    <row r="955" ht="15.75" customHeight="1" s="127">
      <c r="A955" s="186" t="n"/>
      <c r="B955" s="186" t="n"/>
      <c r="C955" s="193" t="n"/>
      <c r="D955" s="193" t="n"/>
      <c r="E955" s="193" t="n"/>
      <c r="F955" s="186" t="n"/>
      <c r="G955" s="186" t="n"/>
      <c r="H955" s="186" t="n"/>
      <c r="I955" s="186" t="n"/>
      <c r="J955" s="186" t="n"/>
      <c r="K955" s="186" t="n"/>
      <c r="L955" s="186" t="n"/>
      <c r="M955" s="186" t="n"/>
      <c r="N955" s="186" t="n"/>
      <c r="O955" s="186" t="n"/>
      <c r="P955" s="186" t="n"/>
      <c r="Q955" s="186" t="n"/>
    </row>
    <row r="956" ht="15.75" customHeight="1" s="127">
      <c r="A956" s="186" t="n"/>
      <c r="B956" s="186" t="n"/>
      <c r="C956" s="193" t="n"/>
      <c r="D956" s="193" t="n"/>
      <c r="E956" s="193" t="n"/>
      <c r="F956" s="186" t="n"/>
      <c r="G956" s="186" t="n"/>
      <c r="H956" s="186" t="n"/>
      <c r="I956" s="186" t="n"/>
      <c r="J956" s="186" t="n"/>
      <c r="K956" s="186" t="n"/>
      <c r="L956" s="186" t="n"/>
      <c r="M956" s="186" t="n"/>
      <c r="N956" s="186" t="n"/>
      <c r="O956" s="186" t="n"/>
      <c r="P956" s="186" t="n"/>
      <c r="Q956" s="186" t="n"/>
    </row>
    <row r="957" ht="15.75" customHeight="1" s="127">
      <c r="A957" s="186" t="n"/>
      <c r="B957" s="186" t="n"/>
      <c r="C957" s="193" t="n"/>
      <c r="D957" s="193" t="n"/>
      <c r="E957" s="193" t="n"/>
      <c r="F957" s="186" t="n"/>
      <c r="G957" s="186" t="n"/>
      <c r="H957" s="186" t="n"/>
      <c r="I957" s="186" t="n"/>
      <c r="J957" s="186" t="n"/>
      <c r="K957" s="186" t="n"/>
      <c r="L957" s="186" t="n"/>
      <c r="M957" s="186" t="n"/>
      <c r="N957" s="186" t="n"/>
      <c r="O957" s="186" t="n"/>
      <c r="P957" s="186" t="n"/>
      <c r="Q957" s="186" t="n"/>
    </row>
    <row r="958" ht="15.75" customHeight="1" s="127">
      <c r="A958" s="186" t="n"/>
      <c r="B958" s="186" t="n"/>
      <c r="C958" s="193" t="n"/>
      <c r="D958" s="193" t="n"/>
      <c r="E958" s="193" t="n"/>
      <c r="F958" s="186" t="n"/>
      <c r="G958" s="186" t="n"/>
      <c r="H958" s="186" t="n"/>
      <c r="I958" s="186" t="n"/>
      <c r="J958" s="186" t="n"/>
      <c r="K958" s="186" t="n"/>
      <c r="L958" s="186" t="n"/>
      <c r="M958" s="186" t="n"/>
      <c r="N958" s="186" t="n"/>
      <c r="O958" s="186" t="n"/>
      <c r="P958" s="186" t="n"/>
      <c r="Q958" s="186" t="n"/>
    </row>
    <row r="959" ht="15.75" customHeight="1" s="127">
      <c r="A959" s="186" t="n"/>
      <c r="B959" s="186" t="n"/>
      <c r="C959" s="193" t="n"/>
      <c r="D959" s="193" t="n"/>
      <c r="E959" s="193" t="n"/>
      <c r="F959" s="186" t="n"/>
      <c r="G959" s="186" t="n"/>
      <c r="H959" s="186" t="n"/>
      <c r="I959" s="186" t="n"/>
      <c r="J959" s="186" t="n"/>
      <c r="K959" s="186" t="n"/>
      <c r="L959" s="186" t="n"/>
      <c r="M959" s="186" t="n"/>
      <c r="N959" s="186" t="n"/>
      <c r="O959" s="186" t="n"/>
      <c r="P959" s="186" t="n"/>
      <c r="Q959" s="186" t="n"/>
    </row>
    <row r="960" ht="15.75" customHeight="1" s="127">
      <c r="A960" s="186" t="n"/>
      <c r="B960" s="186" t="n"/>
      <c r="C960" s="193" t="n"/>
      <c r="D960" s="193" t="n"/>
      <c r="E960" s="193" t="n"/>
      <c r="F960" s="186" t="n"/>
      <c r="G960" s="186" t="n"/>
      <c r="H960" s="186" t="n"/>
      <c r="I960" s="186" t="n"/>
      <c r="J960" s="186" t="n"/>
      <c r="K960" s="186" t="n"/>
      <c r="L960" s="186" t="n"/>
      <c r="M960" s="186" t="n"/>
      <c r="N960" s="186" t="n"/>
      <c r="O960" s="186" t="n"/>
      <c r="P960" s="186" t="n"/>
      <c r="Q960" s="186" t="n"/>
    </row>
    <row r="961" ht="15.75" customHeight="1" s="127">
      <c r="A961" s="186" t="n"/>
      <c r="B961" s="186" t="n"/>
      <c r="C961" s="193" t="n"/>
      <c r="D961" s="193" t="n"/>
      <c r="E961" s="193" t="n"/>
      <c r="F961" s="186" t="n"/>
      <c r="G961" s="186" t="n"/>
      <c r="H961" s="186" t="n"/>
      <c r="I961" s="186" t="n"/>
      <c r="J961" s="186" t="n"/>
      <c r="K961" s="186" t="n"/>
      <c r="L961" s="186" t="n"/>
      <c r="M961" s="186" t="n"/>
      <c r="N961" s="186" t="n"/>
      <c r="O961" s="186" t="n"/>
      <c r="P961" s="186" t="n"/>
      <c r="Q961" s="186" t="n"/>
    </row>
    <row r="962" ht="15.75" customHeight="1" s="127">
      <c r="A962" s="186" t="n"/>
      <c r="B962" s="186" t="n"/>
      <c r="C962" s="193" t="n"/>
      <c r="D962" s="193" t="n"/>
      <c r="E962" s="193" t="n"/>
      <c r="F962" s="186" t="n"/>
      <c r="G962" s="186" t="n"/>
      <c r="H962" s="186" t="n"/>
      <c r="I962" s="186" t="n"/>
      <c r="J962" s="186" t="n"/>
      <c r="K962" s="186" t="n"/>
      <c r="L962" s="186" t="n"/>
      <c r="M962" s="186" t="n"/>
      <c r="N962" s="186" t="n"/>
      <c r="O962" s="186" t="n"/>
      <c r="P962" s="186" t="n"/>
      <c r="Q962" s="186" t="n"/>
    </row>
    <row r="963" ht="15.75" customHeight="1" s="127">
      <c r="A963" s="186" t="n"/>
      <c r="B963" s="186" t="n"/>
      <c r="C963" s="193" t="n"/>
      <c r="D963" s="193" t="n"/>
      <c r="E963" s="193" t="n"/>
      <c r="F963" s="186" t="n"/>
      <c r="G963" s="186" t="n"/>
      <c r="H963" s="186" t="n"/>
      <c r="I963" s="186" t="n"/>
      <c r="J963" s="186" t="n"/>
      <c r="K963" s="186" t="n"/>
      <c r="L963" s="186" t="n"/>
      <c r="M963" s="186" t="n"/>
      <c r="N963" s="186" t="n"/>
      <c r="O963" s="186" t="n"/>
      <c r="P963" s="186" t="n"/>
      <c r="Q963" s="186" t="n"/>
    </row>
    <row r="964" ht="15.75" customHeight="1" s="127">
      <c r="A964" s="186" t="n"/>
      <c r="B964" s="186" t="n"/>
      <c r="C964" s="193" t="n"/>
      <c r="D964" s="193" t="n"/>
      <c r="E964" s="193" t="n"/>
      <c r="F964" s="186" t="n"/>
      <c r="G964" s="186" t="n"/>
      <c r="H964" s="186" t="n"/>
      <c r="I964" s="186" t="n"/>
      <c r="J964" s="186" t="n"/>
      <c r="K964" s="186" t="n"/>
      <c r="L964" s="186" t="n"/>
      <c r="M964" s="186" t="n"/>
      <c r="N964" s="186" t="n"/>
      <c r="O964" s="186" t="n"/>
      <c r="P964" s="186" t="n"/>
      <c r="Q964" s="186" t="n"/>
    </row>
    <row r="965" ht="15.75" customHeight="1" s="127">
      <c r="A965" s="186" t="n"/>
      <c r="B965" s="186" t="n"/>
      <c r="C965" s="193" t="n"/>
      <c r="D965" s="193" t="n"/>
      <c r="E965" s="193" t="n"/>
      <c r="F965" s="186" t="n"/>
      <c r="G965" s="186" t="n"/>
      <c r="H965" s="186" t="n"/>
      <c r="I965" s="186" t="n"/>
      <c r="J965" s="186" t="n"/>
      <c r="K965" s="186" t="n"/>
      <c r="L965" s="186" t="n"/>
      <c r="M965" s="186" t="n"/>
      <c r="N965" s="186" t="n"/>
      <c r="O965" s="186" t="n"/>
      <c r="P965" s="186" t="n"/>
      <c r="Q965" s="186" t="n"/>
    </row>
    <row r="966" ht="15.75" customHeight="1" s="127">
      <c r="A966" s="186" t="n"/>
      <c r="B966" s="186" t="n"/>
      <c r="C966" s="193" t="n"/>
      <c r="D966" s="193" t="n"/>
      <c r="E966" s="193" t="n"/>
      <c r="F966" s="186" t="n"/>
      <c r="G966" s="186" t="n"/>
      <c r="H966" s="186" t="n"/>
      <c r="I966" s="186" t="n"/>
      <c r="J966" s="186" t="n"/>
      <c r="K966" s="186" t="n"/>
      <c r="L966" s="186" t="n"/>
      <c r="M966" s="186" t="n"/>
      <c r="N966" s="186" t="n"/>
      <c r="O966" s="186" t="n"/>
      <c r="P966" s="186" t="n"/>
      <c r="Q966" s="186" t="n"/>
    </row>
    <row r="967" ht="15.75" customHeight="1" s="127">
      <c r="A967" s="186" t="n"/>
      <c r="B967" s="186" t="n"/>
      <c r="C967" s="193" t="n"/>
      <c r="D967" s="193" t="n"/>
      <c r="E967" s="193" t="n"/>
      <c r="F967" s="186" t="n"/>
      <c r="G967" s="186" t="n"/>
      <c r="H967" s="186" t="n"/>
      <c r="I967" s="186" t="n"/>
      <c r="J967" s="186" t="n"/>
      <c r="K967" s="186" t="n"/>
      <c r="L967" s="186" t="n"/>
      <c r="M967" s="186" t="n"/>
      <c r="N967" s="186" t="n"/>
      <c r="O967" s="186" t="n"/>
      <c r="P967" s="186" t="n"/>
      <c r="Q967" s="186" t="n"/>
    </row>
    <row r="968" ht="15.75" customHeight="1" s="127">
      <c r="A968" s="186" t="n"/>
      <c r="B968" s="186" t="n"/>
      <c r="C968" s="193" t="n"/>
      <c r="D968" s="193" t="n"/>
      <c r="E968" s="193" t="n"/>
      <c r="F968" s="186" t="n"/>
      <c r="G968" s="186" t="n"/>
      <c r="H968" s="186" t="n"/>
      <c r="I968" s="186" t="n"/>
      <c r="J968" s="186" t="n"/>
      <c r="K968" s="186" t="n"/>
      <c r="L968" s="186" t="n"/>
      <c r="M968" s="186" t="n"/>
      <c r="N968" s="186" t="n"/>
      <c r="O968" s="186" t="n"/>
      <c r="P968" s="186" t="n"/>
      <c r="Q968" s="186" t="n"/>
    </row>
    <row r="969" ht="15.75" customHeight="1" s="127">
      <c r="A969" s="186" t="n"/>
      <c r="B969" s="186" t="n"/>
      <c r="C969" s="193" t="n"/>
      <c r="D969" s="193" t="n"/>
      <c r="E969" s="193" t="n"/>
      <c r="F969" s="186" t="n"/>
      <c r="G969" s="186" t="n"/>
      <c r="H969" s="186" t="n"/>
      <c r="I969" s="186" t="n"/>
      <c r="J969" s="186" t="n"/>
      <c r="K969" s="186" t="n"/>
      <c r="L969" s="186" t="n"/>
      <c r="M969" s="186" t="n"/>
      <c r="N969" s="186" t="n"/>
      <c r="O969" s="186" t="n"/>
      <c r="P969" s="186" t="n"/>
      <c r="Q969" s="186" t="n"/>
    </row>
    <row r="970" ht="15.75" customHeight="1" s="127">
      <c r="A970" s="186" t="n"/>
      <c r="B970" s="186" t="n"/>
      <c r="C970" s="193" t="n"/>
      <c r="D970" s="193" t="n"/>
      <c r="E970" s="193" t="n"/>
      <c r="F970" s="186" t="n"/>
      <c r="G970" s="186" t="n"/>
      <c r="H970" s="186" t="n"/>
      <c r="I970" s="186" t="n"/>
      <c r="J970" s="186" t="n"/>
      <c r="K970" s="186" t="n"/>
      <c r="L970" s="186" t="n"/>
      <c r="M970" s="186" t="n"/>
      <c r="N970" s="186" t="n"/>
      <c r="O970" s="186" t="n"/>
      <c r="P970" s="186" t="n"/>
      <c r="Q970" s="186" t="n"/>
    </row>
    <row r="971" ht="15.75" customHeight="1" s="127">
      <c r="A971" s="186" t="n"/>
      <c r="B971" s="186" t="n"/>
      <c r="C971" s="193" t="n"/>
      <c r="D971" s="193" t="n"/>
      <c r="E971" s="193" t="n"/>
      <c r="F971" s="186" t="n"/>
      <c r="G971" s="186" t="n"/>
      <c r="H971" s="186" t="n"/>
      <c r="I971" s="186" t="n"/>
      <c r="J971" s="186" t="n"/>
      <c r="K971" s="186" t="n"/>
      <c r="L971" s="186" t="n"/>
      <c r="M971" s="186" t="n"/>
      <c r="N971" s="186" t="n"/>
      <c r="O971" s="186" t="n"/>
      <c r="P971" s="186" t="n"/>
      <c r="Q971" s="186" t="n"/>
    </row>
    <row r="972" ht="15.75" customHeight="1" s="127">
      <c r="A972" s="186" t="n"/>
      <c r="B972" s="186" t="n"/>
      <c r="C972" s="193" t="n"/>
      <c r="D972" s="193" t="n"/>
      <c r="E972" s="193" t="n"/>
      <c r="F972" s="186" t="n"/>
      <c r="G972" s="186" t="n"/>
      <c r="H972" s="186" t="n"/>
      <c r="I972" s="186" t="n"/>
      <c r="J972" s="186" t="n"/>
      <c r="K972" s="186" t="n"/>
      <c r="L972" s="186" t="n"/>
      <c r="M972" s="186" t="n"/>
      <c r="N972" s="186" t="n"/>
      <c r="O972" s="186" t="n"/>
      <c r="P972" s="186" t="n"/>
      <c r="Q972" s="186" t="n"/>
    </row>
    <row r="973" ht="15.75" customHeight="1" s="127">
      <c r="A973" s="186" t="n"/>
      <c r="B973" s="186" t="n"/>
      <c r="C973" s="193" t="n"/>
      <c r="D973" s="193" t="n"/>
      <c r="E973" s="193" t="n"/>
      <c r="F973" s="186" t="n"/>
      <c r="G973" s="186" t="n"/>
      <c r="H973" s="186" t="n"/>
      <c r="I973" s="186" t="n"/>
      <c r="J973" s="186" t="n"/>
      <c r="K973" s="186" t="n"/>
      <c r="L973" s="186" t="n"/>
      <c r="M973" s="186" t="n"/>
      <c r="N973" s="186" t="n"/>
      <c r="O973" s="186" t="n"/>
      <c r="P973" s="186" t="n"/>
      <c r="Q973" s="186" t="n"/>
    </row>
    <row r="974" ht="15.75" customHeight="1" s="127">
      <c r="A974" s="186" t="n"/>
      <c r="B974" s="186" t="n"/>
      <c r="C974" s="193" t="n"/>
      <c r="D974" s="193" t="n"/>
      <c r="E974" s="193" t="n"/>
      <c r="F974" s="186" t="n"/>
      <c r="G974" s="186" t="n"/>
      <c r="H974" s="186" t="n"/>
      <c r="I974" s="186" t="n"/>
      <c r="J974" s="186" t="n"/>
      <c r="K974" s="186" t="n"/>
      <c r="L974" s="186" t="n"/>
      <c r="M974" s="186" t="n"/>
      <c r="N974" s="186" t="n"/>
      <c r="O974" s="186" t="n"/>
      <c r="P974" s="186" t="n"/>
      <c r="Q974" s="186" t="n"/>
    </row>
    <row r="975" ht="15.75" customHeight="1" s="127">
      <c r="A975" s="186" t="n"/>
      <c r="B975" s="186" t="n"/>
      <c r="C975" s="193" t="n"/>
      <c r="D975" s="193" t="n"/>
      <c r="E975" s="193" t="n"/>
      <c r="F975" s="186" t="n"/>
      <c r="G975" s="186" t="n"/>
      <c r="H975" s="186" t="n"/>
      <c r="I975" s="186" t="n"/>
      <c r="J975" s="186" t="n"/>
      <c r="K975" s="186" t="n"/>
      <c r="L975" s="186" t="n"/>
      <c r="M975" s="186" t="n"/>
      <c r="N975" s="186" t="n"/>
      <c r="O975" s="186" t="n"/>
      <c r="P975" s="186" t="n"/>
      <c r="Q975" s="186" t="n"/>
    </row>
    <row r="976" ht="15.75" customHeight="1" s="127">
      <c r="A976" s="186" t="n"/>
      <c r="B976" s="186" t="n"/>
      <c r="C976" s="193" t="n"/>
      <c r="D976" s="193" t="n"/>
      <c r="E976" s="193" t="n"/>
      <c r="F976" s="186" t="n"/>
      <c r="G976" s="186" t="n"/>
      <c r="H976" s="186" t="n"/>
      <c r="I976" s="186" t="n"/>
      <c r="J976" s="186" t="n"/>
      <c r="K976" s="186" t="n"/>
      <c r="L976" s="186" t="n"/>
      <c r="M976" s="186" t="n"/>
      <c r="N976" s="186" t="n"/>
      <c r="O976" s="186" t="n"/>
      <c r="P976" s="186" t="n"/>
      <c r="Q976" s="186" t="n"/>
    </row>
    <row r="977" ht="15.75" customHeight="1" s="127">
      <c r="A977" s="186" t="n"/>
      <c r="B977" s="186" t="n"/>
      <c r="C977" s="193" t="n"/>
      <c r="D977" s="193" t="n"/>
      <c r="E977" s="193" t="n"/>
      <c r="F977" s="186" t="n"/>
      <c r="G977" s="186" t="n"/>
      <c r="H977" s="186" t="n"/>
      <c r="I977" s="186" t="n"/>
      <c r="J977" s="186" t="n"/>
      <c r="K977" s="186" t="n"/>
      <c r="L977" s="186" t="n"/>
      <c r="M977" s="186" t="n"/>
      <c r="N977" s="186" t="n"/>
      <c r="O977" s="186" t="n"/>
      <c r="P977" s="186" t="n"/>
      <c r="Q977" s="186" t="n"/>
    </row>
    <row r="978" ht="15.75" customHeight="1" s="127">
      <c r="A978" s="186" t="n"/>
      <c r="B978" s="186" t="n"/>
      <c r="C978" s="193" t="n"/>
      <c r="D978" s="193" t="n"/>
      <c r="E978" s="193" t="n"/>
      <c r="F978" s="186" t="n"/>
      <c r="G978" s="186" t="n"/>
      <c r="H978" s="186" t="n"/>
      <c r="I978" s="186" t="n"/>
      <c r="J978" s="186" t="n"/>
      <c r="K978" s="186" t="n"/>
      <c r="L978" s="186" t="n"/>
      <c r="M978" s="186" t="n"/>
      <c r="N978" s="186" t="n"/>
      <c r="O978" s="186" t="n"/>
      <c r="P978" s="186" t="n"/>
      <c r="Q978" s="186" t="n"/>
    </row>
    <row r="979" ht="15.75" customHeight="1" s="127">
      <c r="A979" s="186" t="n"/>
      <c r="B979" s="186" t="n"/>
      <c r="C979" s="193" t="n"/>
      <c r="D979" s="193" t="n"/>
      <c r="E979" s="193" t="n"/>
      <c r="F979" s="186" t="n"/>
      <c r="G979" s="186" t="n"/>
      <c r="H979" s="186" t="n"/>
      <c r="I979" s="186" t="n"/>
      <c r="J979" s="186" t="n"/>
      <c r="K979" s="186" t="n"/>
      <c r="L979" s="186" t="n"/>
      <c r="M979" s="186" t="n"/>
      <c r="N979" s="186" t="n"/>
      <c r="O979" s="186" t="n"/>
      <c r="P979" s="186" t="n"/>
      <c r="Q979" s="186" t="n"/>
    </row>
    <row r="980" ht="15.75" customHeight="1" s="127">
      <c r="A980" s="186" t="n"/>
      <c r="B980" s="186" t="n"/>
      <c r="C980" s="193" t="n"/>
      <c r="D980" s="193" t="n"/>
      <c r="E980" s="193" t="n"/>
      <c r="F980" s="186" t="n"/>
      <c r="G980" s="186" t="n"/>
      <c r="H980" s="186" t="n"/>
      <c r="I980" s="186" t="n"/>
      <c r="J980" s="186" t="n"/>
      <c r="K980" s="186" t="n"/>
      <c r="L980" s="186" t="n"/>
      <c r="M980" s="186" t="n"/>
      <c r="N980" s="186" t="n"/>
      <c r="O980" s="186" t="n"/>
      <c r="P980" s="186" t="n"/>
      <c r="Q980" s="186" t="n"/>
    </row>
    <row r="981" ht="15.75" customHeight="1" s="127">
      <c r="A981" s="186" t="n"/>
      <c r="B981" s="186" t="n"/>
      <c r="C981" s="193" t="n"/>
      <c r="D981" s="193" t="n"/>
      <c r="E981" s="193" t="n"/>
      <c r="F981" s="186" t="n"/>
      <c r="G981" s="186" t="n"/>
      <c r="H981" s="186" t="n"/>
      <c r="I981" s="186" t="n"/>
      <c r="J981" s="186" t="n"/>
      <c r="K981" s="186" t="n"/>
      <c r="L981" s="186" t="n"/>
      <c r="M981" s="186" t="n"/>
      <c r="N981" s="186" t="n"/>
      <c r="O981" s="186" t="n"/>
      <c r="P981" s="186" t="n"/>
      <c r="Q981" s="186" t="n"/>
    </row>
    <row r="982" ht="15.75" customHeight="1" s="127">
      <c r="A982" s="186" t="n"/>
      <c r="B982" s="186" t="n"/>
      <c r="C982" s="193" t="n"/>
      <c r="D982" s="193" t="n"/>
      <c r="E982" s="193" t="n"/>
      <c r="F982" s="186" t="n"/>
      <c r="G982" s="186" t="n"/>
      <c r="H982" s="186" t="n"/>
      <c r="I982" s="186" t="n"/>
      <c r="J982" s="186" t="n"/>
      <c r="K982" s="186" t="n"/>
      <c r="L982" s="186" t="n"/>
      <c r="M982" s="186" t="n"/>
      <c r="N982" s="186" t="n"/>
      <c r="O982" s="186" t="n"/>
      <c r="P982" s="186" t="n"/>
      <c r="Q982" s="186" t="n"/>
    </row>
    <row r="983" ht="15.75" customHeight="1" s="127">
      <c r="A983" s="186" t="n"/>
      <c r="B983" s="186" t="n"/>
      <c r="C983" s="193" t="n"/>
      <c r="D983" s="193" t="n"/>
      <c r="E983" s="193" t="n"/>
      <c r="F983" s="186" t="n"/>
      <c r="G983" s="186" t="n"/>
      <c r="H983" s="186" t="n"/>
      <c r="I983" s="186" t="n"/>
      <c r="J983" s="186" t="n"/>
      <c r="K983" s="186" t="n"/>
      <c r="L983" s="186" t="n"/>
      <c r="M983" s="186" t="n"/>
      <c r="N983" s="186" t="n"/>
      <c r="O983" s="186" t="n"/>
      <c r="P983" s="186" t="n"/>
      <c r="Q983" s="186" t="n"/>
    </row>
    <row r="984" ht="15.75" customHeight="1" s="127">
      <c r="A984" s="186" t="n"/>
      <c r="B984" s="186" t="n"/>
      <c r="C984" s="193" t="n"/>
      <c r="D984" s="193" t="n"/>
      <c r="E984" s="193" t="n"/>
      <c r="F984" s="186" t="n"/>
      <c r="G984" s="186" t="n"/>
      <c r="H984" s="186" t="n"/>
      <c r="I984" s="186" t="n"/>
      <c r="J984" s="186" t="n"/>
      <c r="K984" s="186" t="n"/>
      <c r="L984" s="186" t="n"/>
      <c r="M984" s="186" t="n"/>
      <c r="N984" s="186" t="n"/>
      <c r="O984" s="186" t="n"/>
      <c r="P984" s="186" t="n"/>
      <c r="Q984" s="186" t="n"/>
    </row>
    <row r="985" ht="15.75" customHeight="1" s="127">
      <c r="A985" s="186" t="n"/>
      <c r="B985" s="186" t="n"/>
      <c r="C985" s="193" t="n"/>
      <c r="D985" s="193" t="n"/>
      <c r="E985" s="193" t="n"/>
      <c r="F985" s="186" t="n"/>
      <c r="G985" s="186" t="n"/>
      <c r="H985" s="186" t="n"/>
      <c r="I985" s="186" t="n"/>
      <c r="J985" s="186" t="n"/>
      <c r="K985" s="186" t="n"/>
      <c r="L985" s="186" t="n"/>
      <c r="M985" s="186" t="n"/>
      <c r="N985" s="186" t="n"/>
      <c r="O985" s="186" t="n"/>
      <c r="P985" s="186" t="n"/>
      <c r="Q985" s="186" t="n"/>
    </row>
    <row r="986" ht="15.75" customHeight="1" s="127">
      <c r="A986" s="186" t="n"/>
      <c r="B986" s="186" t="n"/>
      <c r="C986" s="193" t="n"/>
      <c r="D986" s="193" t="n"/>
      <c r="E986" s="193" t="n"/>
      <c r="F986" s="186" t="n"/>
      <c r="G986" s="186" t="n"/>
      <c r="H986" s="186" t="n"/>
      <c r="I986" s="186" t="n"/>
      <c r="J986" s="186" t="n"/>
      <c r="K986" s="186" t="n"/>
      <c r="L986" s="186" t="n"/>
      <c r="M986" s="186" t="n"/>
      <c r="N986" s="186" t="n"/>
      <c r="O986" s="186" t="n"/>
      <c r="P986" s="186" t="n"/>
      <c r="Q986" s="186" t="n"/>
    </row>
    <row r="987" ht="15.6" customHeight="1" s="127"/>
    <row r="988" ht="15.6" customHeight="1" s="127"/>
    <row r="989" ht="15.6" customHeight="1" s="127"/>
    <row r="990" ht="15.6" customHeight="1" s="127"/>
    <row r="991" ht="15.6" customHeight="1" s="127"/>
    <row r="992" ht="15.6" customHeight="1" s="127"/>
  </sheetData>
  <autoFilter ref="A6:O43">
    <sortState ref="A7:O64">
      <sortCondition descending="1" ref="F6:F43"/>
    </sortState>
  </autoFilter>
  <conditionalFormatting sqref="J65:J82">
    <cfRule type="expression" priority="56" dxfId="340">
      <formula>OR($J65="不保養", $J65="代保養")</formula>
    </cfRule>
  </conditionalFormatting>
  <conditionalFormatting sqref="F65:H986">
    <cfRule type="expression" priority="57" dxfId="340">
      <formula>OR($F65="不保養", $F65="代保養")</formula>
    </cfRule>
  </conditionalFormatting>
  <conditionalFormatting sqref="B6:B63 B65:B986">
    <cfRule type="expression" priority="483" dxfId="335">
      <formula>COUNTIF(#REF!, "Yes") = 1</formula>
    </cfRule>
  </conditionalFormatting>
  <conditionalFormatting sqref="J7:J63">
    <cfRule type="expression" priority="34" dxfId="340">
      <formula>IF(J7="不保養","true","FALSE")</formula>
    </cfRule>
  </conditionalFormatting>
  <conditionalFormatting sqref="B64">
    <cfRule type="expression" priority="31" dxfId="335">
      <formula>COUNTIF(#REF!, "Yes") = 1</formula>
    </cfRule>
  </conditionalFormatting>
  <conditionalFormatting sqref="J64">
    <cfRule type="expression" priority="30" dxfId="340">
      <formula>IF(J64="不保養","true","FALSE")</formula>
    </cfRule>
  </conditionalFormatting>
  <conditionalFormatting sqref="G6 G65:G1048576">
    <cfRule type="expression" priority="19" dxfId="332">
      <formula>G6="已PM未更換"</formula>
    </cfRule>
  </conditionalFormatting>
  <conditionalFormatting sqref="E1">
    <cfRule type="expression" priority="16" dxfId="335">
      <formula>COUNTIF($A5:$A5, "Yes") = 1</formula>
    </cfRule>
  </conditionalFormatting>
  <conditionalFormatting sqref="A1 F1">
    <cfRule type="expression" priority="17" dxfId="335">
      <formula>COUNTIF(#REF!, "Yes") = 1</formula>
    </cfRule>
  </conditionalFormatting>
  <conditionalFormatting sqref="B1">
    <cfRule type="expression" priority="18" dxfId="335">
      <formula>COUNTIF($A4:$A4, "Yes") = 1</formula>
    </cfRule>
  </conditionalFormatting>
  <conditionalFormatting sqref="G1">
    <cfRule type="expression" priority="15" dxfId="335">
      <formula>COUNTIF(#REF!, "Yes") = 1</formula>
    </cfRule>
  </conditionalFormatting>
  <conditionalFormatting sqref="H7:H150">
    <cfRule type="expression" priority="5" dxfId="334">
      <formula>H7&gt;2</formula>
    </cfRule>
  </conditionalFormatting>
  <conditionalFormatting sqref="G7:G64">
    <cfRule type="expression" priority="1" dxfId="333">
      <formula>G7="完工已補裝"</formula>
    </cfRule>
    <cfRule type="expression" priority="2" dxfId="332">
      <formula>G7="已PM未更換"</formula>
    </cfRule>
    <cfRule type="expression" priority="3" dxfId="331">
      <formula>G7="未更換"</formula>
    </cfRule>
    <cfRule type="expression" priority="4" dxfId="330">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sheetPr>
    <tabColor rgb="FFFFFF00"/>
    <outlinePr summaryBelow="1" summaryRight="1"/>
    <pageSetUpPr/>
  </sheetPr>
  <dimension ref="A1:W963"/>
  <sheetViews>
    <sheetView zoomScaleNormal="100" workbookViewId="0">
      <pane ySplit="6" topLeftCell="A7" activePane="bottomLeft" state="frozen"/>
      <selection activeCell="AB5" sqref="AB5"/>
      <selection pane="bottomLeft" activeCell="H4" sqref="H4"/>
    </sheetView>
  </sheetViews>
  <sheetFormatPr baseColWidth="8" defaultColWidth="11.19921875" defaultRowHeight="15" customHeight="1"/>
  <cols>
    <col width="13.69921875" bestFit="1" customWidth="1" style="275" min="1" max="1"/>
    <col width="14.09765625" bestFit="1" customWidth="1" style="275" min="2" max="2"/>
    <col width="9" bestFit="1" customWidth="1" style="265" min="3" max="5"/>
    <col width="11.8984375" bestFit="1" customWidth="1" style="194" min="6" max="6"/>
    <col width="11.8984375" customWidth="1" style="194" min="7" max="7"/>
    <col width="11.09765625" bestFit="1" customWidth="1" style="194" min="8" max="8"/>
    <col width="11.69921875" bestFit="1" customWidth="1" style="275" min="9" max="9"/>
    <col width="17.69921875" bestFit="1" customWidth="1" style="275" min="10" max="10"/>
    <col hidden="1" width="1.8984375" customWidth="1" style="275" min="11" max="15"/>
    <col hidden="1" width="4" customWidth="1" style="275" min="16" max="16"/>
    <col width="5.09765625" customWidth="1" style="275" min="17" max="17"/>
    <col width="10" bestFit="1" customWidth="1" style="275" min="18" max="18"/>
    <col width="11.09765625" bestFit="1" customWidth="1" style="275" min="19" max="19"/>
    <col width="8.69921875" customWidth="1" style="275" min="20" max="20"/>
    <col width="11.19921875" customWidth="1" style="275" min="21" max="36"/>
    <col width="11.19921875" customWidth="1" style="275" min="37" max="16384"/>
  </cols>
  <sheetData>
    <row r="1" ht="20.25" customHeight="1" s="127">
      <c r="A1" s="305" t="inlineStr">
        <is>
          <t>狄澤洋</t>
        </is>
      </c>
      <c r="B1" s="270" t="inlineStr">
        <is>
          <t>月份</t>
        </is>
      </c>
      <c r="C1" s="271" t="inlineStr">
        <is>
          <t>基礎件數</t>
        </is>
      </c>
      <c r="D1" s="312" t="inlineStr">
        <is>
          <t>基礎修正</t>
        </is>
      </c>
      <c r="E1" s="272" t="inlineStr">
        <is>
          <t>PM件數</t>
        </is>
      </c>
      <c r="F1" s="270" t="inlineStr">
        <is>
          <t>未保養</t>
        </is>
      </c>
      <c r="G1" s="270" t="inlineStr">
        <is>
          <t>達成率</t>
        </is>
      </c>
      <c r="H1" s="272" t="inlineStr">
        <is>
          <t>STAR 總數</t>
        </is>
      </c>
      <c r="I1" s="273" t="inlineStr">
        <is>
          <t>已更換</t>
        </is>
      </c>
      <c r="J1" s="273" t="inlineStr">
        <is>
          <t>未更換</t>
        </is>
      </c>
      <c r="K1" s="185" t="n"/>
      <c r="L1" s="185" t="n"/>
      <c r="M1" s="185" t="n"/>
      <c r="N1" s="185" t="n"/>
      <c r="O1" s="185" t="n"/>
      <c r="P1" s="186" t="n"/>
      <c r="Q1" s="186" t="n"/>
      <c r="R1" s="274" t="n">
        <v>45748</v>
      </c>
      <c r="S1" s="274" t="n"/>
      <c r="T1" s="194" t="inlineStr">
        <is>
          <t>T</t>
        </is>
      </c>
      <c r="U1" s="275" t="n">
        <v>12</v>
      </c>
      <c r="V1" s="275" t="n">
        <v>12</v>
      </c>
      <c r="W1" s="275" t="n">
        <v>11</v>
      </c>
    </row>
    <row r="2" ht="21" customHeight="1" s="127">
      <c r="A2" s="280">
        <f>COUNTA(I7:I150)</f>
        <v/>
      </c>
      <c r="B2" s="279" t="n">
        <v>4</v>
      </c>
      <c r="C2" s="280">
        <f>U1</f>
        <v/>
      </c>
      <c r="D2" s="280">
        <f>E2</f>
        <v/>
      </c>
      <c r="E2" s="279">
        <f>COUNTIF(C$7:C$150,"v")</f>
        <v/>
      </c>
      <c r="F2" s="279">
        <f>IF((C2-E2)&lt;0,"0",(C2-E2))</f>
        <v/>
      </c>
      <c r="G2" s="281">
        <f>ROUND(IF((E2/C2)&gt;1,1,(E2/C2))*100,0)&amp;"%"</f>
        <v/>
      </c>
      <c r="H2" s="280">
        <f>COUNTIFS(門市主檔!E:E,A1,門市主檔!Z:Z,"STAR")</f>
        <v/>
      </c>
      <c r="I2" s="280">
        <f>COUNTIF($G$7:$G$150,"已更換")+COUNTIF($G$7:$G$150,"完工已補裝")</f>
        <v/>
      </c>
      <c r="J2" s="280">
        <f>COUNTIF($G$7:$G$150,"未更換")+COUNTIF($G$7:$G$150,"已PM未更換")</f>
        <v/>
      </c>
      <c r="K2" s="185" t="n"/>
      <c r="L2" s="185" t="n"/>
      <c r="M2" s="185" t="n"/>
      <c r="N2" s="185" t="n"/>
      <c r="O2" s="185" t="n"/>
      <c r="P2" s="186" t="n"/>
      <c r="Q2" s="186" t="n"/>
      <c r="R2" s="274" t="n">
        <v>45778</v>
      </c>
      <c r="S2" s="204" t="n"/>
      <c r="U2" s="274">
        <f>TODAY()</f>
        <v/>
      </c>
    </row>
    <row r="3" ht="21" customHeight="1" s="127">
      <c r="A3" s="276" t="n"/>
      <c r="B3" s="279" t="n">
        <v>5</v>
      </c>
      <c r="C3" s="280">
        <f>V1</f>
        <v/>
      </c>
      <c r="D3" s="280">
        <f>A2-E2-D4</f>
        <v/>
      </c>
      <c r="E3" s="279">
        <f>COUNTIF(D$7:D$150,"v")</f>
        <v/>
      </c>
      <c r="F3" s="279">
        <f>IF((D3-E3)&lt;0,"0",(D3-E3))</f>
        <v/>
      </c>
      <c r="G3" s="281">
        <f>ROUND(IF((E3/C3)&gt;1,1,(E3/C3))*100,0)&amp;"%"</f>
        <v/>
      </c>
      <c r="H3" s="282" t="n"/>
      <c r="I3" s="283" t="n"/>
      <c r="J3" s="283" t="n"/>
      <c r="K3" s="185" t="n"/>
      <c r="L3" s="185" t="n"/>
      <c r="M3" s="185" t="n"/>
      <c r="N3" s="185" t="n"/>
      <c r="O3" s="185" t="n"/>
      <c r="P3" s="186" t="n"/>
      <c r="Q3" s="186" t="n"/>
      <c r="R3" s="274" t="n">
        <v>45809</v>
      </c>
      <c r="S3" s="274" t="n"/>
    </row>
    <row r="4" ht="21" customHeight="1" s="127">
      <c r="A4" s="187" t="n"/>
      <c r="B4" s="279" t="n">
        <v>6</v>
      </c>
      <c r="C4" s="280">
        <f>W1</f>
        <v/>
      </c>
      <c r="D4" s="280">
        <f>A2-E2-E3</f>
        <v/>
      </c>
      <c r="E4" s="279">
        <f>COUNTIF(E$7:E$150,"v")</f>
        <v/>
      </c>
      <c r="F4" s="279">
        <f>IF((D4-E4)&lt;0,"0",(D4-E4))</f>
        <v/>
      </c>
      <c r="G4" s="281">
        <f>ROUND(IF((E4/C4)&gt;1,1,(E4/C4))*100,0)&amp;"%"</f>
        <v/>
      </c>
      <c r="H4" s="282" t="n"/>
      <c r="I4" s="283" t="n"/>
      <c r="J4" s="283" t="n"/>
      <c r="K4" s="185" t="n"/>
      <c r="L4" s="185" t="n"/>
      <c r="M4" s="185" t="n"/>
      <c r="N4" s="185" t="n"/>
      <c r="O4" s="185" t="n"/>
      <c r="P4" s="186" t="n"/>
      <c r="Q4" s="186" t="n"/>
      <c r="R4" s="274" t="n">
        <v>45839</v>
      </c>
    </row>
    <row r="5" ht="22.5" customHeight="1" s="127">
      <c r="A5" s="306" t="n"/>
      <c r="B5" s="307" t="inlineStr">
        <is>
          <t>總計</t>
        </is>
      </c>
      <c r="C5" s="308">
        <f>SUM(C2:C4)</f>
        <v/>
      </c>
      <c r="D5" s="308">
        <f>SUM(D2:D4)</f>
        <v/>
      </c>
      <c r="E5" s="308">
        <f>SUM(E2:E4)</f>
        <v/>
      </c>
      <c r="F5" s="308">
        <f>SUM(F2:F4)</f>
        <v/>
      </c>
      <c r="G5" s="309">
        <f>ROUND(IF((E5/C5)&gt;1,1,(E5/C5))*100,0)&amp;"%"</f>
        <v/>
      </c>
      <c r="H5" s="310" t="n"/>
      <c r="I5" s="310" t="n"/>
      <c r="J5" s="311" t="n"/>
      <c r="K5" s="185" t="n"/>
      <c r="L5" s="185" t="n"/>
      <c r="M5" s="185" t="n"/>
      <c r="N5" s="185" t="n"/>
      <c r="O5" s="185" t="n"/>
      <c r="P5" s="186" t="n"/>
      <c r="Q5" s="186" t="n"/>
      <c r="R5" s="277" t="inlineStr">
        <is>
          <t>初戀</t>
        </is>
      </c>
      <c r="S5" s="278">
        <f t="array" ref="S5">IFERROR(HYPERLINK("#" &amp; ADDRESS(MIN(IF(ISNUMBER(SEARCH(R5, A6:J181)), ROW(A6:J181), 10000000000)), MIN(IF(ISNUMBER(SEARCH(R5, A6:J181)), COLUMN(A6:J181), 10000000000))), "搜索"), "未找到")</f>
        <v/>
      </c>
    </row>
    <row r="6" ht="25.5" customHeight="1" s="127">
      <c r="A6" s="188" t="inlineStr">
        <is>
          <t>門市編號</t>
        </is>
      </c>
      <c r="B6" s="188" t="inlineStr">
        <is>
          <t>門市名稱</t>
        </is>
      </c>
      <c r="C6" s="188" t="inlineStr">
        <is>
          <t>4月</t>
        </is>
      </c>
      <c r="D6" s="188" t="inlineStr">
        <is>
          <t>5月</t>
        </is>
      </c>
      <c r="E6" s="188" t="inlineStr">
        <is>
          <t>6月</t>
        </is>
      </c>
      <c r="F6" s="188" t="inlineStr">
        <is>
          <t>未保養</t>
        </is>
      </c>
      <c r="G6" s="188" t="inlineStr">
        <is>
          <t>STAR</t>
        </is>
      </c>
      <c r="H6" s="188" t="inlineStr">
        <is>
          <t>數量</t>
        </is>
      </c>
      <c r="I6" s="188" t="inlineStr">
        <is>
          <t>地區</t>
        </is>
      </c>
      <c r="J6" s="188" t="inlineStr">
        <is>
          <t>前季保養日期</t>
        </is>
      </c>
      <c r="K6" s="193" t="n"/>
      <c r="L6" s="193" t="n"/>
      <c r="M6" s="193" t="n"/>
      <c r="N6" s="193" t="n"/>
      <c r="O6" s="193" t="n"/>
      <c r="P6" s="186" t="n"/>
      <c r="Q6" s="186" t="n"/>
    </row>
    <row r="7" ht="21.6" customHeight="1" s="127">
      <c r="A7" s="190" t="n">
        <v>4983</v>
      </c>
      <c r="B7" s="190">
        <f>VLOOKUP(A7,門市主檔!A:B,2,FALSE)</f>
        <v/>
      </c>
      <c r="C7" s="262">
        <f>IF(COUNTIFS(IM!$F:$F,A7,IM!$AD:$AD,"O",IM!$X:$X,"&gt;="&amp;$R$1, IM!$X:$X,"&lt;"&amp;$R$2)&gt;0,"V","")</f>
        <v/>
      </c>
      <c r="D7" s="262">
        <f>IF(AND(C7&lt;&gt;"V", COUNTIFS(IM!$F:$F,A7, IM!$AD:$AD, "O", IM!$X:$X, "&gt;="&amp;$R$2, IM!$X:$X, "&lt;"&amp;$R$3)&gt;0), "V", "")</f>
        <v/>
      </c>
      <c r="E7" s="262">
        <f>IF(AND(C7&lt;&gt;"V",D7&lt;&gt;"V", COUNTIFS(IM!$F:$F, A7, IM!$AD:$AD, "O", IM!$X:$X, "&gt;="&amp;$R$3, IM!$X:$X, "&lt;"&amp;$R$5)&gt;0), "V", "")</f>
        <v/>
      </c>
      <c r="F7" s="190">
        <f>IF(COUNTBLANK(C7:E7)=3,"未保養","")</f>
        <v/>
      </c>
      <c r="G7" s="190">
        <f>IF(VLOOKUP(A7,門市主檔!A:O,15,FALSE)="完工已補裝", "完工已補裝",
IF(AND(VLOOKUP(A7,門市主檔!A:Z,26,FALSE)="STAR", VLOOKUP(A7,門市主檔!A:R,18,FALSE)=""),
    IF(OR(C7="V", D7="V", E7="V"), "已PM未更換", "未更換"),
    IF(VLOOKUP(A7,門市主檔!A:Z,26,FALSE)&lt;&gt;"STAR", "無專案", "已更換")
))</f>
        <v/>
      </c>
      <c r="H7" s="247">
        <f>VLOOKUP(A7,門市主檔!A:V,22,FALSE)</f>
        <v/>
      </c>
      <c r="I7" s="190">
        <f>VLOOKUP(A7,'0919門市清單主檔'!B:V,21,FALSE)</f>
        <v/>
      </c>
      <c r="J7" s="197" t="n">
        <v>45670.67708333334</v>
      </c>
      <c r="K7" s="186" t="n"/>
      <c r="L7" s="186" t="n"/>
      <c r="M7" s="186" t="n"/>
      <c r="N7" s="186" t="n"/>
      <c r="O7" s="186" t="n"/>
      <c r="P7" s="186" t="inlineStr">
        <is>
          <t>THILF0</t>
        </is>
      </c>
      <c r="Q7" s="186" t="n"/>
    </row>
    <row r="8" ht="21.6" customHeight="1" s="127">
      <c r="A8" s="190" t="n">
        <v>4680</v>
      </c>
      <c r="B8" s="190">
        <f>VLOOKUP(A8,門市主檔!A:B,2,FALSE)</f>
        <v/>
      </c>
      <c r="C8" s="262">
        <f>IF(COUNTIFS(IM!$F:$F,A8,IM!$AD:$AD,"O",IM!$X:$X,"&gt;="&amp;$R$1, IM!$X:$X,"&lt;"&amp;$R$2)&gt;0,"V","")</f>
        <v/>
      </c>
      <c r="D8" s="262">
        <f>IF(AND(C8&lt;&gt;"V", COUNTIFS(IM!$F:$F,A8, IM!$AD:$AD, "O", IM!$X:$X, "&gt;="&amp;$R$2, IM!$X:$X, "&lt;"&amp;$R$3)&gt;0), "V", "")</f>
        <v/>
      </c>
      <c r="E8" s="262">
        <f>IF(AND(C8&lt;&gt;"V",D8&lt;&gt;"V", COUNTIFS(IM!$F:$F, A8, IM!$AD:$AD, "O", IM!$X:$X, "&gt;="&amp;$R$3, IM!$X:$X, "&lt;"&amp;$R$5)&gt;0), "V", "")</f>
        <v/>
      </c>
      <c r="F8" s="190">
        <f>IF(COUNTBLANK(C8:E8)=3,"未保養","")</f>
        <v/>
      </c>
      <c r="G8" s="190">
        <f>IF(VLOOKUP(A8,門市主檔!A:O,15,FALSE)="完工已補裝", "完工已補裝",
IF(AND(VLOOKUP(A8,門市主檔!A:Z,26,FALSE)="STAR", VLOOKUP(A8,門市主檔!A:R,18,FALSE)=""),
    IF(OR(C8="V", D8="V", E8="V"), "已PM未更換", "未更換"),
    IF(VLOOKUP(A8,門市主檔!A:Z,26,FALSE)&lt;&gt;"STAR", "無專案", "已更換")
))</f>
        <v/>
      </c>
      <c r="H8" s="247">
        <f>VLOOKUP(A8,門市主檔!A:V,22,FALSE)</f>
        <v/>
      </c>
      <c r="I8" s="190">
        <f>VLOOKUP(A8,'0919門市清單主檔'!B:V,21,FALSE)</f>
        <v/>
      </c>
      <c r="J8" s="197" t="n">
        <v>45670.69791666666</v>
      </c>
      <c r="K8" s="186" t="n"/>
      <c r="L8" s="186" t="n"/>
      <c r="M8" s="186" t="n"/>
      <c r="N8" s="186" t="n"/>
      <c r="O8" s="186" t="n"/>
      <c r="P8" s="186" t="inlineStr">
        <is>
          <t>THILF0</t>
        </is>
      </c>
      <c r="Q8" s="186" t="n"/>
    </row>
    <row r="9" ht="21.6" customHeight="1" s="127">
      <c r="A9" s="190" t="n">
        <v>3853</v>
      </c>
      <c r="B9" s="190">
        <f>VLOOKUP(A9,門市主檔!A:B,2,FALSE)</f>
        <v/>
      </c>
      <c r="C9" s="262">
        <f>IF(COUNTIFS(IM!$F:$F,A9,IM!$AD:$AD,"O",IM!$X:$X,"&gt;="&amp;$R$1, IM!$X:$X,"&lt;"&amp;$R$2)&gt;0,"V","")</f>
        <v/>
      </c>
      <c r="D9" s="262">
        <f>IF(AND(C9&lt;&gt;"V", COUNTIFS(IM!$F:$F,A9, IM!$AD:$AD, "O", IM!$X:$X, "&gt;="&amp;$R$2, IM!$X:$X, "&lt;"&amp;$R$3)&gt;0), "V", "")</f>
        <v/>
      </c>
      <c r="E9" s="262">
        <f>IF(AND(C9&lt;&gt;"V",D9&lt;&gt;"V", COUNTIFS(IM!$F:$F, A9, IM!$AD:$AD, "O", IM!$X:$X, "&gt;="&amp;$R$3, IM!$X:$X, "&lt;"&amp;$R$5)&gt;0), "V", "")</f>
        <v/>
      </c>
      <c r="F9" s="190">
        <f>IF(COUNTBLANK(C9:E9)=3,"未保養","")</f>
        <v/>
      </c>
      <c r="G9" s="190">
        <f>IF(VLOOKUP(A9,門市主檔!A:O,15,FALSE)="完工已補裝", "完工已補裝",
IF(AND(VLOOKUP(A9,門市主檔!A:Z,26,FALSE)="STAR", VLOOKUP(A9,門市主檔!A:R,18,FALSE)=""),
    IF(OR(C9="V", D9="V", E9="V"), "已PM未更換", "未更換"),
    IF(VLOOKUP(A9,門市主檔!A:Z,26,FALSE)&lt;&gt;"STAR", "無專案", "已更換")
))</f>
        <v/>
      </c>
      <c r="H9" s="247">
        <f>VLOOKUP(A9,門市主檔!A:V,22,FALSE)</f>
        <v/>
      </c>
      <c r="I9" s="190">
        <f>VLOOKUP(A9,'0919門市清單主檔'!B:V,21,FALSE)</f>
        <v/>
      </c>
      <c r="J9" s="197" t="n">
        <v>45677.67916666667</v>
      </c>
      <c r="K9" s="186" t="n"/>
      <c r="L9" s="186" t="n"/>
      <c r="M9" s="186" t="n"/>
      <c r="N9" s="186" t="n"/>
      <c r="O9" s="186" t="n"/>
      <c r="P9" s="186" t="inlineStr">
        <is>
          <t>THILF0</t>
        </is>
      </c>
      <c r="Q9" s="186" t="n"/>
    </row>
    <row r="10" ht="21.6" customHeight="1" s="127">
      <c r="A10" s="190" t="inlineStr">
        <is>
          <t>D349</t>
        </is>
      </c>
      <c r="B10" s="190">
        <f>VLOOKUP(A10,門市主檔!A:B,2,FALSE)</f>
        <v/>
      </c>
      <c r="C10" s="262">
        <f>IF(COUNTIFS(IM!$F:$F,A10,IM!$AD:$AD,"O",IM!$X:$X,"&gt;="&amp;$R$1, IM!$X:$X,"&lt;"&amp;$R$2)&gt;0,"V","")</f>
        <v/>
      </c>
      <c r="D10" s="262">
        <f>IF(AND(C10&lt;&gt;"V", COUNTIFS(IM!$F:$F,A10, IM!$AD:$AD, "O", IM!$X:$X, "&gt;="&amp;$R$2, IM!$X:$X, "&lt;"&amp;$R$3)&gt;0), "V", "")</f>
        <v/>
      </c>
      <c r="E10" s="262">
        <f>IF(AND(C10&lt;&gt;"V",D10&lt;&gt;"V", COUNTIFS(IM!$F:$F, A10, IM!$AD:$AD, "O", IM!$X:$X, "&gt;="&amp;$R$3, IM!$X:$X, "&lt;"&amp;$R$5)&gt;0), "V", "")</f>
        <v/>
      </c>
      <c r="F10" s="190">
        <f>IF(COUNTBLANK(C10:E10)=3,"未保養","")</f>
        <v/>
      </c>
      <c r="G10" s="190">
        <f>IF(VLOOKUP(A10,門市主檔!A:O,15,FALSE)="完工已補裝", "完工已補裝",
IF(AND(VLOOKUP(A10,門市主檔!A:Z,26,FALSE)="STAR", VLOOKUP(A10,門市主檔!A:R,18,FALSE)=""),
    IF(OR(C10="V", D10="V", E10="V"), "已PM未更換", "未更換"),
    IF(VLOOKUP(A10,門市主檔!A:Z,26,FALSE)&lt;&gt;"STAR", "無專案", "已更換")
))</f>
        <v/>
      </c>
      <c r="H10" s="247">
        <f>VLOOKUP(A10,門市主檔!A:V,22,FALSE)</f>
        <v/>
      </c>
      <c r="I10" s="190">
        <f>VLOOKUP(A10,'0919門市清單主檔'!B:V,21,FALSE)</f>
        <v/>
      </c>
      <c r="J10" s="197" t="n">
        <v>45742.56875</v>
      </c>
      <c r="K10" s="186" t="n"/>
      <c r="L10" s="186" t="n"/>
      <c r="M10" s="186" t="n"/>
      <c r="N10" s="186" t="n"/>
      <c r="O10" s="186" t="n"/>
      <c r="P10" s="186" t="inlineStr">
        <is>
          <t>THILF0</t>
        </is>
      </c>
      <c r="Q10" s="186" t="n"/>
    </row>
    <row r="11" ht="21.6" customHeight="1" s="127">
      <c r="A11" s="190" t="inlineStr">
        <is>
          <t>L501</t>
        </is>
      </c>
      <c r="B11" s="190">
        <f>VLOOKUP(A11,門市主檔!A:B,2,FALSE)</f>
        <v/>
      </c>
      <c r="C11" s="262">
        <f>IF(COUNTIFS(IM!$F:$F,A11,IM!$AD:$AD,"O",IM!$X:$X,"&gt;="&amp;$R$1, IM!$X:$X,"&lt;"&amp;$R$2)&gt;0,"V","")</f>
        <v/>
      </c>
      <c r="D11" s="262">
        <f>IF(AND(C11&lt;&gt;"V", COUNTIFS(IM!$F:$F,A11, IM!$AD:$AD, "O", IM!$X:$X, "&gt;="&amp;$R$2, IM!$X:$X, "&lt;"&amp;$R$3)&gt;0), "V", "")</f>
        <v/>
      </c>
      <c r="E11" s="262">
        <f>IF(AND(C11&lt;&gt;"V",D11&lt;&gt;"V", COUNTIFS(IM!$F:$F, A11, IM!$AD:$AD, "O", IM!$X:$X, "&gt;="&amp;$R$3, IM!$X:$X, "&lt;"&amp;$R$5)&gt;0), "V", "")</f>
        <v/>
      </c>
      <c r="F11" s="190">
        <f>IF(COUNTBLANK(C11:E11)=3,"未保養","")</f>
        <v/>
      </c>
      <c r="G11" s="190">
        <f>IF(VLOOKUP(A11,門市主檔!A:O,15,FALSE)="完工已補裝", "完工已補裝",
IF(AND(VLOOKUP(A11,門市主檔!A:Z,26,FALSE)="STAR", VLOOKUP(A11,門市主檔!A:R,18,FALSE)=""),
    IF(OR(C11="V", D11="V", E11="V"), "已PM未更換", "未更換"),
    IF(VLOOKUP(A11,門市主檔!A:Z,26,FALSE)&lt;&gt;"STAR", "無專案", "已更換")
))</f>
        <v/>
      </c>
      <c r="H11" s="247">
        <f>VLOOKUP(A11,門市主檔!A:V,22,FALSE)</f>
        <v/>
      </c>
      <c r="I11" s="190">
        <f>VLOOKUP(A11,'0919門市清單主檔'!B:V,21,FALSE)</f>
        <v/>
      </c>
      <c r="J11" s="197" t="n">
        <v>45743.46527777778</v>
      </c>
      <c r="K11" s="186" t="n"/>
      <c r="L11" s="186" t="n"/>
      <c r="M11" s="186" t="n"/>
      <c r="N11" s="186" t="n"/>
      <c r="O11" s="186" t="n"/>
      <c r="P11" s="186" t="inlineStr">
        <is>
          <t>THILF0</t>
        </is>
      </c>
      <c r="Q11" s="186" t="n"/>
    </row>
    <row r="12" ht="21.6" customHeight="1" s="127">
      <c r="A12" s="190" t="n">
        <v>4422</v>
      </c>
      <c r="B12" s="190">
        <f>VLOOKUP(A12,門市主檔!A:B,2,FALSE)</f>
        <v/>
      </c>
      <c r="C12" s="262">
        <f>IF(COUNTIFS(IM!$F:$F,A12,IM!$AD:$AD,"O",IM!$X:$X,"&gt;="&amp;$R$1, IM!$X:$X,"&lt;"&amp;$R$2)&gt;0,"V","")</f>
        <v/>
      </c>
      <c r="D12" s="262">
        <f>IF(AND(C12&lt;&gt;"V", COUNTIFS(IM!$F:$F,A12, IM!$AD:$AD, "O", IM!$X:$X, "&gt;="&amp;$R$2, IM!$X:$X, "&lt;"&amp;$R$3)&gt;0), "V", "")</f>
        <v/>
      </c>
      <c r="E12" s="262">
        <f>IF(AND(C12&lt;&gt;"V",D12&lt;&gt;"V", COUNTIFS(IM!$F:$F, A12, IM!$AD:$AD, "O", IM!$X:$X, "&gt;="&amp;$R$3, IM!$X:$X, "&lt;"&amp;$R$5)&gt;0), "V", "")</f>
        <v/>
      </c>
      <c r="F12" s="190">
        <f>IF(COUNTBLANK(C12:E12)=3,"未保養","")</f>
        <v/>
      </c>
      <c r="G12" s="190">
        <f>IF(VLOOKUP(A12,門市主檔!A:O,15,FALSE)="完工已補裝", "完工已補裝",
IF(AND(VLOOKUP(A12,門市主檔!A:Z,26,FALSE)="STAR", VLOOKUP(A12,門市主檔!A:R,18,FALSE)=""),
    IF(OR(C12="V", D12="V", E12="V"), "已PM未更換", "未更換"),
    IF(VLOOKUP(A12,門市主檔!A:Z,26,FALSE)&lt;&gt;"STAR", "無專案", "已更換")
))</f>
        <v/>
      </c>
      <c r="H12" s="247">
        <f>VLOOKUP(A12,門市主檔!A:V,22,FALSE)</f>
        <v/>
      </c>
      <c r="I12" s="190">
        <f>VLOOKUP(A12,'0919門市清單主檔'!B:V,21,FALSE)</f>
        <v/>
      </c>
      <c r="J12" s="197" t="n">
        <v>45743.48472222222</v>
      </c>
      <c r="K12" s="186" t="n"/>
      <c r="L12" s="186" t="n"/>
      <c r="M12" s="186" t="n"/>
      <c r="N12" s="186" t="n"/>
      <c r="O12" s="186" t="n"/>
      <c r="P12" s="186" t="inlineStr">
        <is>
          <t>THILF0</t>
        </is>
      </c>
      <c r="Q12" s="186" t="n"/>
    </row>
    <row r="13" ht="21.6" customHeight="1" s="127">
      <c r="A13" s="190" t="n">
        <v>3183</v>
      </c>
      <c r="B13" s="190">
        <f>VLOOKUP(A13,門市主檔!A:B,2,FALSE)</f>
        <v/>
      </c>
      <c r="C13" s="262">
        <f>IF(COUNTIFS(IM!$F:$F,A13,IM!$AD:$AD,"O",IM!$X:$X,"&gt;="&amp;$R$1, IM!$X:$X,"&lt;"&amp;$R$2)&gt;0,"V","")</f>
        <v/>
      </c>
      <c r="D13" s="262">
        <f>IF(AND(C13&lt;&gt;"V", COUNTIFS(IM!$F:$F,A13, IM!$AD:$AD, "O", IM!$X:$X, "&gt;="&amp;$R$2, IM!$X:$X, "&lt;"&amp;$R$3)&gt;0), "V", "")</f>
        <v/>
      </c>
      <c r="E13" s="262">
        <f>IF(AND(C13&lt;&gt;"V",D13&lt;&gt;"V", COUNTIFS(IM!$F:$F, A13, IM!$AD:$AD, "O", IM!$X:$X, "&gt;="&amp;$R$3, IM!$X:$X, "&lt;"&amp;$R$5)&gt;0), "V", "")</f>
        <v/>
      </c>
      <c r="F13" s="190">
        <f>IF(COUNTBLANK(C13:E13)=3,"未保養","")</f>
        <v/>
      </c>
      <c r="G13" s="190">
        <f>IF(VLOOKUP(A13,門市主檔!A:O,15,FALSE)="完工已補裝", "完工已補裝",
IF(AND(VLOOKUP(A13,門市主檔!A:Z,26,FALSE)="STAR", VLOOKUP(A13,門市主檔!A:R,18,FALSE)=""),
    IF(OR(C13="V", D13="V", E13="V"), "已PM未更換", "未更換"),
    IF(VLOOKUP(A13,門市主檔!A:Z,26,FALSE)&lt;&gt;"STAR", "無專案", "已更換")
))</f>
        <v/>
      </c>
      <c r="H13" s="247">
        <f>VLOOKUP(A13,門市主檔!A:V,22,FALSE)</f>
        <v/>
      </c>
      <c r="I13" s="190">
        <f>VLOOKUP(A13,'0919門市清單主檔'!B:V,21,FALSE)</f>
        <v/>
      </c>
      <c r="J13" s="197" t="n">
        <v>45698.60416666666</v>
      </c>
      <c r="K13" s="186" t="n"/>
      <c r="L13" s="186" t="n"/>
      <c r="M13" s="186" t="n"/>
      <c r="N13" s="186" t="n"/>
      <c r="O13" s="186" t="n"/>
      <c r="P13" s="186" t="inlineStr">
        <is>
          <t>THILF0</t>
        </is>
      </c>
      <c r="Q13" s="186" t="n"/>
    </row>
    <row r="14" ht="21.6" customHeight="1" s="127">
      <c r="A14" s="190" t="n">
        <v>2069</v>
      </c>
      <c r="B14" s="190">
        <f>VLOOKUP(A14,門市主檔!A:B,2,FALSE)</f>
        <v/>
      </c>
      <c r="C14" s="262">
        <f>IF(COUNTIFS(IM!$F:$F,A14,IM!$AD:$AD,"O",IM!$X:$X,"&gt;="&amp;$R$1, IM!$X:$X,"&lt;"&amp;$R$2)&gt;0,"V","")</f>
        <v/>
      </c>
      <c r="D14" s="262">
        <f>IF(AND(C14&lt;&gt;"V", COUNTIFS(IM!$F:$F,A14, IM!$AD:$AD, "O", IM!$X:$X, "&gt;="&amp;$R$2, IM!$X:$X, "&lt;"&amp;$R$3)&gt;0), "V", "")</f>
        <v/>
      </c>
      <c r="E14" s="262">
        <f>IF(AND(C14&lt;&gt;"V",D14&lt;&gt;"V", COUNTIFS(IM!$F:$F, A14, IM!$AD:$AD, "O", IM!$X:$X, "&gt;="&amp;$R$3, IM!$X:$X, "&lt;"&amp;$R$5)&gt;0), "V", "")</f>
        <v/>
      </c>
      <c r="F14" s="190">
        <f>IF(COUNTBLANK(C14:E14)=3,"未保養","")</f>
        <v/>
      </c>
      <c r="G14" s="190">
        <f>IF(VLOOKUP(A14,門市主檔!A:O,15,FALSE)="完工已補裝", "完工已補裝",
IF(AND(VLOOKUP(A14,門市主檔!A:Z,26,FALSE)="STAR", VLOOKUP(A14,門市主檔!A:R,18,FALSE)=""),
    IF(OR(C14="V", D14="V", E14="V"), "已PM未更換", "未更換"),
    IF(VLOOKUP(A14,門市主檔!A:Z,26,FALSE)&lt;&gt;"STAR", "無專案", "已更換")
))</f>
        <v/>
      </c>
      <c r="H14" s="247">
        <f>VLOOKUP(A14,門市主檔!A:V,22,FALSE)</f>
        <v/>
      </c>
      <c r="I14" s="190">
        <f>VLOOKUP(A14,'0919門市清單主檔'!B:V,21,FALSE)</f>
        <v/>
      </c>
      <c r="J14" s="197" t="n">
        <v>45714.64236111111</v>
      </c>
      <c r="K14" s="186" t="n"/>
      <c r="L14" s="186" t="n"/>
      <c r="M14" s="186" t="n"/>
      <c r="N14" s="186" t="n"/>
      <c r="O14" s="186" t="n"/>
      <c r="P14" s="186" t="inlineStr">
        <is>
          <t>THILF0</t>
        </is>
      </c>
      <c r="Q14" s="186" t="n"/>
    </row>
    <row r="15" ht="21.6" customHeight="1" s="127">
      <c r="A15" s="190" t="n">
        <v>3965</v>
      </c>
      <c r="B15" s="190">
        <f>VLOOKUP(A15,門市主檔!A:B,2,FALSE)</f>
        <v/>
      </c>
      <c r="C15" s="262">
        <f>IF(COUNTIFS(IM!$F:$F,A15,IM!$AD:$AD,"O",IM!$X:$X,"&gt;="&amp;$R$1, IM!$X:$X,"&lt;"&amp;$R$2)&gt;0,"V","")</f>
        <v/>
      </c>
      <c r="D15" s="262">
        <f>IF(AND(C15&lt;&gt;"V", COUNTIFS(IM!$F:$F,A15, IM!$AD:$AD, "O", IM!$X:$X, "&gt;="&amp;$R$2, IM!$X:$X, "&lt;"&amp;$R$3)&gt;0), "V", "")</f>
        <v/>
      </c>
      <c r="E15" s="262">
        <f>IF(AND(C15&lt;&gt;"V",D15&lt;&gt;"V", COUNTIFS(IM!$F:$F, A15, IM!$AD:$AD, "O", IM!$X:$X, "&gt;="&amp;$R$3, IM!$X:$X, "&lt;"&amp;$R$5)&gt;0), "V", "")</f>
        <v/>
      </c>
      <c r="F15" s="190">
        <f>IF(COUNTBLANK(C15:E15)=3,"未保養","")</f>
        <v/>
      </c>
      <c r="G15" s="190">
        <f>IF(VLOOKUP(A15,門市主檔!A:O,15,FALSE)="完工已補裝", "完工已補裝",
IF(AND(VLOOKUP(A15,門市主檔!A:Z,26,FALSE)="STAR", VLOOKUP(A15,門市主檔!A:R,18,FALSE)=""),
    IF(OR(C15="V", D15="V", E15="V"), "已PM未更換", "未更換"),
    IF(VLOOKUP(A15,門市主檔!A:Z,26,FALSE)&lt;&gt;"STAR", "無專案", "已更換")
))</f>
        <v/>
      </c>
      <c r="H15" s="247">
        <f>VLOOKUP(A15,門市主檔!A:V,22,FALSE)</f>
        <v/>
      </c>
      <c r="I15" s="190">
        <f>VLOOKUP(A15,'0919門市清單主檔'!B:V,21,FALSE)</f>
        <v/>
      </c>
      <c r="J15" s="197" t="n">
        <v>45727.475</v>
      </c>
      <c r="K15" s="186" t="n"/>
      <c r="L15" s="186" t="n"/>
      <c r="M15" s="186" t="n"/>
      <c r="N15" s="186" t="n"/>
      <c r="O15" s="186" t="n"/>
      <c r="P15" s="186" t="inlineStr">
        <is>
          <t>THILF0</t>
        </is>
      </c>
      <c r="Q15" s="186" t="n"/>
    </row>
    <row r="16" ht="21.6" customHeight="1" s="127">
      <c r="A16" s="190" t="n">
        <v>2746</v>
      </c>
      <c r="B16" s="190">
        <f>VLOOKUP(A16,門市主檔!A:B,2,FALSE)</f>
        <v/>
      </c>
      <c r="C16" s="262">
        <f>IF(COUNTIFS(IM!$F:$F,A16,IM!$AD:$AD,"O",IM!$X:$X,"&gt;="&amp;$R$1, IM!$X:$X,"&lt;"&amp;$R$2)&gt;0,"V","")</f>
        <v/>
      </c>
      <c r="D16" s="262">
        <f>IF(AND(C16&lt;&gt;"V", COUNTIFS(IM!$F:$F,A16, IM!$AD:$AD, "O", IM!$X:$X, "&gt;="&amp;$R$2, IM!$X:$X, "&lt;"&amp;$R$3)&gt;0), "V", "")</f>
        <v/>
      </c>
      <c r="E16" s="262">
        <f>IF(AND(C16&lt;&gt;"V",D16&lt;&gt;"V", COUNTIFS(IM!$F:$F, A16, IM!$AD:$AD, "O", IM!$X:$X, "&gt;="&amp;$R$3, IM!$X:$X, "&lt;"&amp;$R$5)&gt;0), "V", "")</f>
        <v/>
      </c>
      <c r="F16" s="190">
        <f>IF(COUNTBLANK(C16:E16)=3,"未保養","")</f>
        <v/>
      </c>
      <c r="G16" s="190">
        <f>IF(VLOOKUP(A16,門市主檔!A:O,15,FALSE)="完工已補裝", "完工已補裝",
IF(AND(VLOOKUP(A16,門市主檔!A:Z,26,FALSE)="STAR", VLOOKUP(A16,門市主檔!A:R,18,FALSE)=""),
    IF(OR(C16="V", D16="V", E16="V"), "已PM未更換", "未更換"),
    IF(VLOOKUP(A16,門市主檔!A:Z,26,FALSE)&lt;&gt;"STAR", "無專案", "已更換")
))</f>
        <v/>
      </c>
      <c r="H16" s="247">
        <f>VLOOKUP(A16,門市主檔!A:V,22,FALSE)</f>
        <v/>
      </c>
      <c r="I16" s="190">
        <f>VLOOKUP(A16,'0919門市清單主檔'!B:V,21,FALSE)</f>
        <v/>
      </c>
      <c r="J16" s="197" t="n">
        <v>45728.51736111111</v>
      </c>
      <c r="K16" s="186" t="n"/>
      <c r="L16" s="186" t="n"/>
      <c r="M16" s="186" t="n"/>
      <c r="N16" s="186" t="n"/>
      <c r="O16" s="186" t="n"/>
      <c r="P16" s="186" t="inlineStr">
        <is>
          <t>THILF0</t>
        </is>
      </c>
      <c r="Q16" s="186" t="n"/>
    </row>
    <row r="17" ht="21.6" customHeight="1" s="127">
      <c r="A17" s="190" t="n">
        <v>2224</v>
      </c>
      <c r="B17" s="190">
        <f>VLOOKUP(A17,門市主檔!A:B,2,FALSE)</f>
        <v/>
      </c>
      <c r="C17" s="262">
        <f>IF(COUNTIFS(IM!$F:$F,A17,IM!$AD:$AD,"O",IM!$X:$X,"&gt;="&amp;$R$1, IM!$X:$X,"&lt;"&amp;$R$2)&gt;0,"V","")</f>
        <v/>
      </c>
      <c r="D17" s="262">
        <f>IF(AND(C17&lt;&gt;"V", COUNTIFS(IM!$F:$F,A17, IM!$AD:$AD, "O", IM!$X:$X, "&gt;="&amp;$R$2, IM!$X:$X, "&lt;"&amp;$R$3)&gt;0), "V", "")</f>
        <v/>
      </c>
      <c r="E17" s="262">
        <f>IF(AND(C17&lt;&gt;"V",D17&lt;&gt;"V", COUNTIFS(IM!$F:$F, A17, IM!$AD:$AD, "O", IM!$X:$X, "&gt;="&amp;$R$3, IM!$X:$X, "&lt;"&amp;$R$5)&gt;0), "V", "")</f>
        <v/>
      </c>
      <c r="F17" s="190">
        <f>IF(COUNTBLANK(C17:E17)=3,"未保養","")</f>
        <v/>
      </c>
      <c r="G17" s="190">
        <f>IF(VLOOKUP(A17,門市主檔!A:O,15,FALSE)="完工已補裝", "完工已補裝",
IF(AND(VLOOKUP(A17,門市主檔!A:Z,26,FALSE)="STAR", VLOOKUP(A17,門市主檔!A:R,18,FALSE)=""),
    IF(OR(C17="V", D17="V", E17="V"), "已PM未更換", "未更換"),
    IF(VLOOKUP(A17,門市主檔!A:Z,26,FALSE)&lt;&gt;"STAR", "無專案", "已更換")
))</f>
        <v/>
      </c>
      <c r="H17" s="247">
        <f>VLOOKUP(A17,門市主檔!A:V,22,FALSE)</f>
        <v/>
      </c>
      <c r="I17" s="190">
        <f>VLOOKUP(A17,'0919門市清單主檔'!B:V,21,FALSE)</f>
        <v/>
      </c>
      <c r="J17" s="197" t="n">
        <v>45733.69444444445</v>
      </c>
      <c r="K17" s="186" t="n"/>
      <c r="L17" s="186" t="n"/>
      <c r="M17" s="186" t="n"/>
      <c r="N17" s="186" t="n"/>
      <c r="O17" s="186" t="n"/>
      <c r="P17" s="186" t="inlineStr">
        <is>
          <t>THILF0</t>
        </is>
      </c>
      <c r="Q17" s="186" t="n"/>
    </row>
    <row r="18" ht="21.6" customHeight="1" s="127">
      <c r="A18" s="190" t="inlineStr">
        <is>
          <t>D161</t>
        </is>
      </c>
      <c r="B18" s="190">
        <f>VLOOKUP(A18,門市主檔!A:B,2,FALSE)</f>
        <v/>
      </c>
      <c r="C18" s="262">
        <f>IF(COUNTIFS(IM!$F:$F,A18,IM!$AD:$AD,"O",IM!$X:$X,"&gt;="&amp;$R$1, IM!$X:$X,"&lt;"&amp;$R$2)&gt;0,"V","")</f>
        <v/>
      </c>
      <c r="D18" s="262">
        <f>IF(AND(C18&lt;&gt;"V", COUNTIFS(IM!$F:$F,A18, IM!$AD:$AD, "O", IM!$X:$X, "&gt;="&amp;$R$2, IM!$X:$X, "&lt;"&amp;$R$3)&gt;0), "V", "")</f>
        <v/>
      </c>
      <c r="E18" s="262">
        <f>IF(AND(C18&lt;&gt;"V",D18&lt;&gt;"V", COUNTIFS(IM!$F:$F, A18, IM!$AD:$AD, "O", IM!$X:$X, "&gt;="&amp;$R$3, IM!$X:$X, "&lt;"&amp;$R$5)&gt;0), "V", "")</f>
        <v/>
      </c>
      <c r="F18" s="190">
        <f>IF(COUNTBLANK(C18:E18)=3,"未保養","")</f>
        <v/>
      </c>
      <c r="G18" s="190">
        <f>IF(VLOOKUP(A18,門市主檔!A:O,15,FALSE)="完工已補裝", "完工已補裝",
IF(AND(VLOOKUP(A18,門市主檔!A:Z,26,FALSE)="STAR", VLOOKUP(A18,門市主檔!A:R,18,FALSE)=""),
    IF(OR(C18="V", D18="V", E18="V"), "已PM未更換", "未更換"),
    IF(VLOOKUP(A18,門市主檔!A:Z,26,FALSE)&lt;&gt;"STAR", "無專案", "已更換")
))</f>
        <v/>
      </c>
      <c r="H18" s="247">
        <f>VLOOKUP(A18,門市主檔!A:V,22,FALSE)</f>
        <v/>
      </c>
      <c r="I18" s="190">
        <f>VLOOKUP(A18,'0919門市清單主檔'!B:V,21,FALSE)</f>
        <v/>
      </c>
      <c r="J18" s="197" t="n">
        <v>45736.63541666666</v>
      </c>
      <c r="K18" s="186" t="n"/>
      <c r="L18" s="186" t="n"/>
      <c r="M18" s="186" t="n"/>
      <c r="N18" s="186" t="n"/>
      <c r="O18" s="186" t="n"/>
      <c r="P18" s="186" t="inlineStr">
        <is>
          <t>THILF0</t>
        </is>
      </c>
      <c r="Q18" s="186" t="n"/>
    </row>
    <row r="19" ht="21.6" customHeight="1" s="127">
      <c r="A19" s="190" t="n">
        <v>4145</v>
      </c>
      <c r="B19" s="190">
        <f>VLOOKUP(A19,門市主檔!A:B,2,FALSE)</f>
        <v/>
      </c>
      <c r="C19" s="262">
        <f>IF(COUNTIFS(IM!$F:$F,A19,IM!$AD:$AD,"O",IM!$X:$X,"&gt;="&amp;$R$1, IM!$X:$X,"&lt;"&amp;$R$2)&gt;0,"V","")</f>
        <v/>
      </c>
      <c r="D19" s="262">
        <f>IF(AND(C19&lt;&gt;"V", COUNTIFS(IM!$F:$F,A19, IM!$AD:$AD, "O", IM!$X:$X, "&gt;="&amp;$R$2, IM!$X:$X, "&lt;"&amp;$R$3)&gt;0), "V", "")</f>
        <v/>
      </c>
      <c r="E19" s="262">
        <f>IF(AND(C19&lt;&gt;"V",D19&lt;&gt;"V", COUNTIFS(IM!$F:$F, A19, IM!$AD:$AD, "O", IM!$X:$X, "&gt;="&amp;$R$3, IM!$X:$X, "&lt;"&amp;$R$5)&gt;0), "V", "")</f>
        <v/>
      </c>
      <c r="F19" s="190">
        <f>IF(COUNTBLANK(C19:E19)=3,"未保養","")</f>
        <v/>
      </c>
      <c r="G19" s="190">
        <f>IF(VLOOKUP(A19,門市主檔!A:O,15,FALSE)="完工已補裝", "完工已補裝",
IF(AND(VLOOKUP(A19,門市主檔!A:Z,26,FALSE)="STAR", VLOOKUP(A19,門市主檔!A:R,18,FALSE)=""),
    IF(OR(C19="V", D19="V", E19="V"), "已PM未更換", "未更換"),
    IF(VLOOKUP(A19,門市主檔!A:Z,26,FALSE)&lt;&gt;"STAR", "無專案", "已更換")
))</f>
        <v/>
      </c>
      <c r="H19" s="247">
        <f>VLOOKUP(A19,門市主檔!A:V,22,FALSE)</f>
        <v/>
      </c>
      <c r="I19" s="190">
        <f>VLOOKUP(A19,'0919門市清單主檔'!B:V,21,FALSE)</f>
        <v/>
      </c>
      <c r="J19" s="197" t="n">
        <v>45736.65833333333</v>
      </c>
      <c r="K19" s="186" t="n"/>
      <c r="L19" s="186" t="n"/>
      <c r="M19" s="186" t="n"/>
      <c r="N19" s="186" t="n"/>
      <c r="O19" s="186" t="n"/>
      <c r="P19" s="186" t="inlineStr">
        <is>
          <t>THILF0</t>
        </is>
      </c>
      <c r="Q19" s="186" t="n"/>
    </row>
    <row r="20" ht="21.6" customHeight="1" s="127">
      <c r="A20" s="190" t="inlineStr">
        <is>
          <t>D609</t>
        </is>
      </c>
      <c r="B20" s="190">
        <f>VLOOKUP(A20,門市主檔!A:B,2,FALSE)</f>
        <v/>
      </c>
      <c r="C20" s="262">
        <f>IF(COUNTIFS(IM!$F:$F,A20,IM!$AD:$AD,"O",IM!$X:$X,"&gt;="&amp;$R$1, IM!$X:$X,"&lt;"&amp;$R$2)&gt;0,"V","")</f>
        <v/>
      </c>
      <c r="D20" s="262">
        <f>IF(AND(C20&lt;&gt;"V", COUNTIFS(IM!$F:$F,A20, IM!$AD:$AD, "O", IM!$X:$X, "&gt;="&amp;$R$2, IM!$X:$X, "&lt;"&amp;$R$3)&gt;0), "V", "")</f>
        <v/>
      </c>
      <c r="E20" s="262">
        <f>IF(AND(C20&lt;&gt;"V",D20&lt;&gt;"V", COUNTIFS(IM!$F:$F, A20, IM!$AD:$AD, "O", IM!$X:$X, "&gt;="&amp;$R$3, IM!$X:$X, "&lt;"&amp;$R$5)&gt;0), "V", "")</f>
        <v/>
      </c>
      <c r="F20" s="190">
        <f>IF(COUNTBLANK(C20:E20)=3,"未保養","")</f>
        <v/>
      </c>
      <c r="G20" s="190">
        <f>IF(VLOOKUP(A20,門市主檔!A:O,15,FALSE)="完工已補裝", "完工已補裝",
IF(AND(VLOOKUP(A20,門市主檔!A:Z,26,FALSE)="STAR", VLOOKUP(A20,門市主檔!A:R,18,FALSE)=""),
    IF(OR(C20="V", D20="V", E20="V"), "已PM未更換", "未更換"),
    IF(VLOOKUP(A20,門市主檔!A:Z,26,FALSE)&lt;&gt;"STAR", "無專案", "已更換")
))</f>
        <v/>
      </c>
      <c r="H20" s="247">
        <f>VLOOKUP(A20,門市主檔!A:V,22,FALSE)</f>
        <v/>
      </c>
      <c r="I20" s="190">
        <f>VLOOKUP(A20,'0919門市清單主檔'!B:V,21,FALSE)</f>
        <v/>
      </c>
      <c r="J20" s="197" t="n">
        <v>45736.68263888889</v>
      </c>
      <c r="K20" s="186" t="n"/>
      <c r="L20" s="186" t="n"/>
      <c r="M20" s="186" t="n"/>
      <c r="N20" s="186" t="n"/>
      <c r="O20" s="186" t="n"/>
      <c r="P20" s="186" t="inlineStr">
        <is>
          <t>THILF0</t>
        </is>
      </c>
      <c r="Q20" s="186" t="n"/>
    </row>
    <row r="21" ht="21.6" customHeight="1" s="127">
      <c r="A21" s="190" t="n">
        <v>3955</v>
      </c>
      <c r="B21" s="190">
        <f>VLOOKUP(A21,門市主檔!A:B,2,FALSE)</f>
        <v/>
      </c>
      <c r="C21" s="262">
        <f>IF(COUNTIFS(IM!$F:$F,A21,IM!$AD:$AD,"O",IM!$X:$X,"&gt;="&amp;$R$1, IM!$X:$X,"&lt;"&amp;$R$2)&gt;0,"V","")</f>
        <v/>
      </c>
      <c r="D21" s="262">
        <f>IF(AND(C21&lt;&gt;"V", COUNTIFS(IM!$F:$F,A21, IM!$AD:$AD, "O", IM!$X:$X, "&gt;="&amp;$R$2, IM!$X:$X, "&lt;"&amp;$R$3)&gt;0), "V", "")</f>
        <v/>
      </c>
      <c r="E21" s="262">
        <f>IF(AND(C21&lt;&gt;"V",D21&lt;&gt;"V", COUNTIFS(IM!$F:$F, A21, IM!$AD:$AD, "O", IM!$X:$X, "&gt;="&amp;$R$3, IM!$X:$X, "&lt;"&amp;$R$5)&gt;0), "V", "")</f>
        <v/>
      </c>
      <c r="F21" s="190">
        <f>IF(COUNTBLANK(C21:E21)=3,"未保養","")</f>
        <v/>
      </c>
      <c r="G21" s="190">
        <f>IF(VLOOKUP(A21,門市主檔!A:O,15,FALSE)="完工已補裝", "完工已補裝",
IF(AND(VLOOKUP(A21,門市主檔!A:Z,26,FALSE)="STAR", VLOOKUP(A21,門市主檔!A:R,18,FALSE)=""),
    IF(OR(C21="V", D21="V", E21="V"), "已PM未更換", "未更換"),
    IF(VLOOKUP(A21,門市主檔!A:Z,26,FALSE)&lt;&gt;"STAR", "無專案", "已更換")
))</f>
        <v/>
      </c>
      <c r="H21" s="247">
        <f>VLOOKUP(A21,門市主檔!A:V,22,FALSE)</f>
        <v/>
      </c>
      <c r="I21" s="190">
        <f>VLOOKUP(A21,'0919門市清單主檔'!B:V,21,FALSE)</f>
        <v/>
      </c>
      <c r="J21" s="197" t="n">
        <v>45737.60069444445</v>
      </c>
      <c r="K21" s="186" t="n"/>
      <c r="L21" s="186" t="n"/>
      <c r="M21" s="186" t="n"/>
      <c r="N21" s="186" t="n"/>
      <c r="O21" s="186" t="n"/>
      <c r="P21" s="186" t="inlineStr">
        <is>
          <t>THILF0</t>
        </is>
      </c>
      <c r="Q21" s="186" t="n"/>
    </row>
    <row r="22" ht="21.6" customHeight="1" s="127">
      <c r="A22" s="190" t="n">
        <v>3962</v>
      </c>
      <c r="B22" s="190">
        <f>VLOOKUP(A22,門市主檔!A:B,2,FALSE)</f>
        <v/>
      </c>
      <c r="C22" s="262">
        <f>IF(COUNTIFS(IM!$F:$F,A22,IM!$AD:$AD,"O",IM!$X:$X,"&gt;="&amp;$R$1, IM!$X:$X,"&lt;"&amp;$R$2)&gt;0,"V","")</f>
        <v/>
      </c>
      <c r="D22" s="262">
        <f>IF(AND(C22&lt;&gt;"V", COUNTIFS(IM!$F:$F,A22, IM!$AD:$AD, "O", IM!$X:$X, "&gt;="&amp;$R$2, IM!$X:$X, "&lt;"&amp;$R$3)&gt;0), "V", "")</f>
        <v/>
      </c>
      <c r="E22" s="262">
        <f>IF(AND(C22&lt;&gt;"V",D22&lt;&gt;"V", COUNTIFS(IM!$F:$F, A22, IM!$AD:$AD, "O", IM!$X:$X, "&gt;="&amp;$R$3, IM!$X:$X, "&lt;"&amp;$R$5)&gt;0), "V", "")</f>
        <v/>
      </c>
      <c r="F22" s="190">
        <f>IF(COUNTBLANK(C22:E22)=3,"未保養","")</f>
        <v/>
      </c>
      <c r="G22" s="190">
        <f>IF(VLOOKUP(A22,門市主檔!A:O,15,FALSE)="完工已補裝", "完工已補裝",
IF(AND(VLOOKUP(A22,門市主檔!A:Z,26,FALSE)="STAR", VLOOKUP(A22,門市主檔!A:R,18,FALSE)=""),
    IF(OR(C22="V", D22="V", E22="V"), "已PM未更換", "未更換"),
    IF(VLOOKUP(A22,門市主檔!A:Z,26,FALSE)&lt;&gt;"STAR", "無專案", "已更換")
))</f>
        <v/>
      </c>
      <c r="H22" s="247">
        <f>VLOOKUP(A22,門市主檔!A:V,22,FALSE)</f>
        <v/>
      </c>
      <c r="I22" s="190">
        <f>VLOOKUP(A22,'0919門市清單主檔'!B:V,21,FALSE)</f>
        <v/>
      </c>
      <c r="J22" s="197" t="n">
        <v>45742.47777777778</v>
      </c>
      <c r="K22" s="186" t="n"/>
      <c r="L22" s="186" t="n"/>
      <c r="M22" s="186" t="n"/>
      <c r="N22" s="186" t="n"/>
      <c r="O22" s="186" t="n"/>
      <c r="P22" s="186" t="inlineStr">
        <is>
          <t>THILF0</t>
        </is>
      </c>
      <c r="Q22" s="186" t="n"/>
    </row>
    <row r="23" ht="21.6" customHeight="1" s="127">
      <c r="A23" s="190" t="n">
        <v>3399</v>
      </c>
      <c r="B23" s="190">
        <f>VLOOKUP(A23,門市主檔!A:B,2,FALSE)</f>
        <v/>
      </c>
      <c r="C23" s="262">
        <f>IF(COUNTIFS(IM!$F:$F,A23,IM!$AD:$AD,"O",IM!$X:$X,"&gt;="&amp;$R$1, IM!$X:$X,"&lt;"&amp;$R$2)&gt;0,"V","")</f>
        <v/>
      </c>
      <c r="D23" s="262">
        <f>IF(AND(C23&lt;&gt;"V", COUNTIFS(IM!$F:$F,A23, IM!$AD:$AD, "O", IM!$X:$X, "&gt;="&amp;$R$2, IM!$X:$X, "&lt;"&amp;$R$3)&gt;0), "V", "")</f>
        <v/>
      </c>
      <c r="E23" s="262">
        <f>IF(AND(C23&lt;&gt;"V",D23&lt;&gt;"V", COUNTIFS(IM!$F:$F, A23, IM!$AD:$AD, "O", IM!$X:$X, "&gt;="&amp;$R$3, IM!$X:$X, "&lt;"&amp;$R$5)&gt;0), "V", "")</f>
        <v/>
      </c>
      <c r="F23" s="190">
        <f>IF(COUNTBLANK(C23:E23)=3,"未保養","")</f>
        <v/>
      </c>
      <c r="G23" s="190">
        <f>IF(VLOOKUP(A23,門市主檔!A:O,15,FALSE)="完工已補裝", "完工已補裝",
IF(AND(VLOOKUP(A23,門市主檔!A:Z,26,FALSE)="STAR", VLOOKUP(A23,門市主檔!A:R,18,FALSE)=""),
    IF(OR(C23="V", D23="V", E23="V"), "已PM未更換", "未更換"),
    IF(VLOOKUP(A23,門市主檔!A:Z,26,FALSE)&lt;&gt;"STAR", "無專案", "已更換")
))</f>
        <v/>
      </c>
      <c r="H23" s="247">
        <f>VLOOKUP(A23,門市主檔!A:V,22,FALSE)</f>
        <v/>
      </c>
      <c r="I23" s="190">
        <f>VLOOKUP(A23,'0919門市清單主檔'!B:V,21,FALSE)</f>
        <v/>
      </c>
      <c r="J23" s="197" t="n">
        <v>45742.49513888889</v>
      </c>
      <c r="K23" s="186" t="n"/>
      <c r="L23" s="186" t="n"/>
      <c r="M23" s="186" t="n"/>
      <c r="N23" s="186" t="n"/>
      <c r="O23" s="186" t="n"/>
      <c r="P23" s="186" t="inlineStr">
        <is>
          <t>THILF0</t>
        </is>
      </c>
      <c r="Q23" s="186" t="n"/>
    </row>
    <row r="24" ht="21.6" customHeight="1" s="127">
      <c r="A24" s="190" t="n">
        <v>3551</v>
      </c>
      <c r="B24" s="190">
        <f>VLOOKUP(A24,門市主檔!A:B,2,FALSE)</f>
        <v/>
      </c>
      <c r="C24" s="262">
        <f>IF(COUNTIFS(IM!$F:$F,A24,IM!$AD:$AD,"O",IM!$X:$X,"&gt;="&amp;$R$1, IM!$X:$X,"&lt;"&amp;$R$2)&gt;0,"V","")</f>
        <v/>
      </c>
      <c r="D24" s="262">
        <f>IF(AND(C24&lt;&gt;"V", COUNTIFS(IM!$F:$F,A24, IM!$AD:$AD, "O", IM!$X:$X, "&gt;="&amp;$R$2, IM!$X:$X, "&lt;"&amp;$R$3)&gt;0), "V", "")</f>
        <v/>
      </c>
      <c r="E24" s="262">
        <f>IF(AND(C24&lt;&gt;"V",D24&lt;&gt;"V", COUNTIFS(IM!$F:$F, A24, IM!$AD:$AD, "O", IM!$X:$X, "&gt;="&amp;$R$3, IM!$X:$X, "&lt;"&amp;$R$5)&gt;0), "V", "")</f>
        <v/>
      </c>
      <c r="F24" s="190">
        <f>IF(COUNTBLANK(C24:E24)=3,"未保養","")</f>
        <v/>
      </c>
      <c r="G24" s="190">
        <f>IF(VLOOKUP(A24,門市主檔!A:O,15,FALSE)="完工已補裝", "完工已補裝",
IF(AND(VLOOKUP(A24,門市主檔!A:Z,26,FALSE)="STAR", VLOOKUP(A24,門市主檔!A:R,18,FALSE)=""),
    IF(OR(C24="V", D24="V", E24="V"), "已PM未更換", "未更換"),
    IF(VLOOKUP(A24,門市主檔!A:Z,26,FALSE)&lt;&gt;"STAR", "無專案", "已更換")
))</f>
        <v/>
      </c>
      <c r="H24" s="247">
        <f>VLOOKUP(A24,門市主檔!A:V,22,FALSE)</f>
        <v/>
      </c>
      <c r="I24" s="190">
        <f>VLOOKUP(A24,'0919門市清單主檔'!B:V,21,FALSE)</f>
        <v/>
      </c>
      <c r="J24" s="197" t="n">
        <v>45742.52430555555</v>
      </c>
      <c r="K24" s="186" t="n"/>
      <c r="L24" s="186" t="n"/>
      <c r="M24" s="186" t="n"/>
      <c r="N24" s="186" t="n"/>
      <c r="O24" s="186" t="n"/>
      <c r="P24" s="186" t="inlineStr">
        <is>
          <t>THILF0</t>
        </is>
      </c>
      <c r="Q24" s="186" t="n"/>
    </row>
    <row r="25" ht="21.6" customHeight="1" s="127">
      <c r="A25" s="190" t="inlineStr">
        <is>
          <t>D111</t>
        </is>
      </c>
      <c r="B25" s="190">
        <f>VLOOKUP(A25,門市主檔!A:B,2,FALSE)</f>
        <v/>
      </c>
      <c r="C25" s="262">
        <f>IF(COUNTIFS(IM!$F:$F,A25,IM!$AD:$AD,"O",IM!$X:$X,"&gt;="&amp;$R$1, IM!$X:$X,"&lt;"&amp;$R$2)&gt;0,"V","")</f>
        <v/>
      </c>
      <c r="D25" s="262">
        <f>IF(AND(C25&lt;&gt;"V", COUNTIFS(IM!$F:$F,A25, IM!$AD:$AD, "O", IM!$X:$X, "&gt;="&amp;$R$2, IM!$X:$X, "&lt;"&amp;$R$3)&gt;0), "V", "")</f>
        <v/>
      </c>
      <c r="E25" s="262">
        <f>IF(AND(C25&lt;&gt;"V",D25&lt;&gt;"V", COUNTIFS(IM!$F:$F, A25, IM!$AD:$AD, "O", IM!$X:$X, "&gt;="&amp;$R$3, IM!$X:$X, "&lt;"&amp;$R$5)&gt;0), "V", "")</f>
        <v/>
      </c>
      <c r="F25" s="190">
        <f>IF(COUNTBLANK(C25:E25)=3,"未保養","")</f>
        <v/>
      </c>
      <c r="G25" s="190">
        <f>IF(VLOOKUP(A25,門市主檔!A:O,15,FALSE)="完工已補裝", "完工已補裝",
IF(AND(VLOOKUP(A25,門市主檔!A:Z,26,FALSE)="STAR", VLOOKUP(A25,門市主檔!A:R,18,FALSE)=""),
    IF(OR(C25="V", D25="V", E25="V"), "已PM未更換", "未更換"),
    IF(VLOOKUP(A25,門市主檔!A:Z,26,FALSE)&lt;&gt;"STAR", "無專案", "已更換")
))</f>
        <v/>
      </c>
      <c r="H25" s="247">
        <f>VLOOKUP(A25,門市主檔!A:V,22,FALSE)</f>
        <v/>
      </c>
      <c r="I25" s="190">
        <f>VLOOKUP(A25,'0919門市清單主檔'!B:V,21,FALSE)</f>
        <v/>
      </c>
      <c r="J25" s="197" t="n">
        <v>45742.55208333334</v>
      </c>
      <c r="K25" s="186" t="n"/>
      <c r="L25" s="186" t="n"/>
      <c r="M25" s="186" t="n"/>
      <c r="N25" s="186" t="n"/>
      <c r="O25" s="186" t="n"/>
      <c r="P25" s="186" t="inlineStr">
        <is>
          <t>THILF0</t>
        </is>
      </c>
      <c r="Q25" s="186" t="n"/>
    </row>
    <row r="26" ht="21.6" customHeight="1" s="127">
      <c r="A26" s="190" t="n">
        <v>3416</v>
      </c>
      <c r="B26" s="190">
        <f>VLOOKUP(A26,門市主檔!A:B,2,FALSE)</f>
        <v/>
      </c>
      <c r="C26" s="262">
        <f>IF(COUNTIFS(IM!$F:$F,A26,IM!$AD:$AD,"O",IM!$X:$X,"&gt;="&amp;$R$1, IM!$X:$X,"&lt;"&amp;$R$2)&gt;0,"V","")</f>
        <v/>
      </c>
      <c r="D26" s="262">
        <f>IF(AND(C26&lt;&gt;"V", COUNTIFS(IM!$F:$F,A26, IM!$AD:$AD, "O", IM!$X:$X, "&gt;="&amp;$R$2, IM!$X:$X, "&lt;"&amp;$R$3)&gt;0), "V", "")</f>
        <v/>
      </c>
      <c r="E26" s="262">
        <f>IF(AND(C26&lt;&gt;"V",D26&lt;&gt;"V", COUNTIFS(IM!$F:$F, A26, IM!$AD:$AD, "O", IM!$X:$X, "&gt;="&amp;$R$3, IM!$X:$X, "&lt;"&amp;$R$5)&gt;0), "V", "")</f>
        <v/>
      </c>
      <c r="F26" s="190">
        <f>IF(COUNTBLANK(C26:E26)=3,"未保養","")</f>
        <v/>
      </c>
      <c r="G26" s="190">
        <f>IF(VLOOKUP(A26,門市主檔!A:O,15,FALSE)="完工已補裝", "完工已補裝",
IF(AND(VLOOKUP(A26,門市主檔!A:Z,26,FALSE)="STAR", VLOOKUP(A26,門市主檔!A:R,18,FALSE)=""),
    IF(OR(C26="V", D26="V", E26="V"), "已PM未更換", "未更換"),
    IF(VLOOKUP(A26,門市主檔!A:Z,26,FALSE)&lt;&gt;"STAR", "無專案", "已更換")
))</f>
        <v/>
      </c>
      <c r="H26" s="247">
        <f>VLOOKUP(A26,門市主檔!A:V,22,FALSE)</f>
        <v/>
      </c>
      <c r="I26" s="190">
        <f>VLOOKUP(A26,'0919門市清單主檔'!B:V,21,FALSE)</f>
        <v/>
      </c>
      <c r="J26" s="197" t="n">
        <v>45742.59027777778</v>
      </c>
      <c r="K26" s="186" t="n"/>
      <c r="L26" s="186" t="n"/>
      <c r="M26" s="186" t="n"/>
      <c r="N26" s="186" t="n"/>
      <c r="O26" s="186" t="n"/>
      <c r="P26" s="186" t="inlineStr">
        <is>
          <t>THILF0</t>
        </is>
      </c>
      <c r="Q26" s="186" t="n"/>
    </row>
    <row r="27" ht="21.6" customHeight="1" s="127">
      <c r="A27" s="190" t="inlineStr">
        <is>
          <t>D767</t>
        </is>
      </c>
      <c r="B27" s="190">
        <f>VLOOKUP(A27,門市主檔!A:B,2,FALSE)</f>
        <v/>
      </c>
      <c r="C27" s="262">
        <f>IF(COUNTIFS(IM!$F:$F,A27,IM!$AD:$AD,"O",IM!$X:$X,"&gt;="&amp;$R$1, IM!$X:$X,"&lt;"&amp;$R$2)&gt;0,"V","")</f>
        <v/>
      </c>
      <c r="D27" s="262">
        <f>IF(AND(C27&lt;&gt;"V", COUNTIFS(IM!$F:$F,A27, IM!$AD:$AD, "O", IM!$X:$X, "&gt;="&amp;$R$2, IM!$X:$X, "&lt;"&amp;$R$3)&gt;0), "V", "")</f>
        <v/>
      </c>
      <c r="E27" s="262">
        <f>IF(AND(C27&lt;&gt;"V",D27&lt;&gt;"V", COUNTIFS(IM!$F:$F, A27, IM!$AD:$AD, "O", IM!$X:$X, "&gt;="&amp;$R$3, IM!$X:$X, "&lt;"&amp;$R$5)&gt;0), "V", "")</f>
        <v/>
      </c>
      <c r="F27" s="190">
        <f>IF(COUNTBLANK(C27:E27)=3,"未保養","")</f>
        <v/>
      </c>
      <c r="G27" s="190">
        <f>IF(VLOOKUP(A27,門市主檔!A:O,15,FALSE)="完工已補裝", "完工已補裝",
IF(AND(VLOOKUP(A27,門市主檔!A:Z,26,FALSE)="STAR", VLOOKUP(A27,門市主檔!A:R,18,FALSE)=""),
    IF(OR(C27="V", D27="V", E27="V"), "已PM未更換", "未更換"),
    IF(VLOOKUP(A27,門市主檔!A:Z,26,FALSE)&lt;&gt;"STAR", "無專案", "已更換")
))</f>
        <v/>
      </c>
      <c r="H27" s="247">
        <f>VLOOKUP(A27,門市主檔!A:V,22,FALSE)</f>
        <v/>
      </c>
      <c r="I27" s="190">
        <f>VLOOKUP(A27,'0919門市清單主檔'!B:V,21,FALSE)</f>
        <v/>
      </c>
      <c r="J27" s="197" t="n">
        <v>45663.58680555555</v>
      </c>
      <c r="K27" s="186" t="n"/>
      <c r="L27" s="186" t="n"/>
      <c r="M27" s="186" t="n"/>
      <c r="N27" s="186" t="n"/>
      <c r="O27" s="186" t="n"/>
      <c r="P27" s="186" t="inlineStr">
        <is>
          <t>THILF0</t>
        </is>
      </c>
      <c r="Q27" s="186" t="n"/>
    </row>
    <row r="28" ht="21.6" customHeight="1" s="127">
      <c r="A28" s="190" t="n">
        <v>4167</v>
      </c>
      <c r="B28" s="190">
        <f>VLOOKUP(A28,門市主檔!A:B,2,FALSE)</f>
        <v/>
      </c>
      <c r="C28" s="262">
        <f>IF(COUNTIFS(IM!$F:$F,A28,IM!$AD:$AD,"O",IM!$X:$X,"&gt;="&amp;$R$1, IM!$X:$X,"&lt;"&amp;$R$2)&gt;0,"V","")</f>
        <v/>
      </c>
      <c r="D28" s="262">
        <f>IF(AND(C28&lt;&gt;"V", COUNTIFS(IM!$F:$F,A28, IM!$AD:$AD, "O", IM!$X:$X, "&gt;="&amp;$R$2, IM!$X:$X, "&lt;"&amp;$R$3)&gt;0), "V", "")</f>
        <v/>
      </c>
      <c r="E28" s="262">
        <f>IF(AND(C28&lt;&gt;"V",D28&lt;&gt;"V", COUNTIFS(IM!$F:$F, A28, IM!$AD:$AD, "O", IM!$X:$X, "&gt;="&amp;$R$3, IM!$X:$X, "&lt;"&amp;$R$5)&gt;0), "V", "")</f>
        <v/>
      </c>
      <c r="F28" s="190">
        <f>IF(COUNTBLANK(C28:E28)=3,"未保養","")</f>
        <v/>
      </c>
      <c r="G28" s="190">
        <f>IF(VLOOKUP(A28,門市主檔!A:O,15,FALSE)="完工已補裝", "完工已補裝",
IF(AND(VLOOKUP(A28,門市主檔!A:Z,26,FALSE)="STAR", VLOOKUP(A28,門市主檔!A:R,18,FALSE)=""),
    IF(OR(C28="V", D28="V", E28="V"), "已PM未更換", "未更換"),
    IF(VLOOKUP(A28,門市主檔!A:Z,26,FALSE)&lt;&gt;"STAR", "無專案", "已更換")
))</f>
        <v/>
      </c>
      <c r="H28" s="247">
        <f>VLOOKUP(A28,門市主檔!A:V,22,FALSE)</f>
        <v/>
      </c>
      <c r="I28" s="190">
        <f>VLOOKUP(A28,'0919門市清單主檔'!B:V,21,FALSE)</f>
        <v/>
      </c>
      <c r="J28" s="197" t="n">
        <v>45698.70138888889</v>
      </c>
      <c r="K28" s="186" t="n"/>
      <c r="L28" s="186" t="n"/>
      <c r="M28" s="186" t="n"/>
      <c r="N28" s="186" t="n"/>
      <c r="O28" s="186" t="n"/>
      <c r="P28" s="186" t="inlineStr">
        <is>
          <t>THILF0</t>
        </is>
      </c>
      <c r="Q28" s="186" t="n"/>
    </row>
    <row r="29" ht="21.6" customHeight="1" s="127">
      <c r="A29" s="190" t="n">
        <v>2403</v>
      </c>
      <c r="B29" s="190">
        <f>VLOOKUP(A29,門市主檔!A:B,2,FALSE)</f>
        <v/>
      </c>
      <c r="C29" s="262">
        <f>IF(COUNTIFS(IM!$F:$F,A29,IM!$AD:$AD,"O",IM!$X:$X,"&gt;="&amp;$R$1, IM!$X:$X,"&lt;"&amp;$R$2)&gt;0,"V","")</f>
        <v/>
      </c>
      <c r="D29" s="262">
        <f>IF(AND(C29&lt;&gt;"V", COUNTIFS(IM!$F:$F,A29, IM!$AD:$AD, "O", IM!$X:$X, "&gt;="&amp;$R$2, IM!$X:$X, "&lt;"&amp;$R$3)&gt;0), "V", "")</f>
        <v/>
      </c>
      <c r="E29" s="262">
        <f>IF(AND(C29&lt;&gt;"V",D29&lt;&gt;"V", COUNTIFS(IM!$F:$F, A29, IM!$AD:$AD, "O", IM!$X:$X, "&gt;="&amp;$R$3, IM!$X:$X, "&lt;"&amp;$R$5)&gt;0), "V", "")</f>
        <v/>
      </c>
      <c r="F29" s="190">
        <f>IF(COUNTBLANK(C29:E29)=3,"未保養","")</f>
        <v/>
      </c>
      <c r="G29" s="190">
        <f>IF(VLOOKUP(A29,門市主檔!A:O,15,FALSE)="完工已補裝", "完工已補裝",
IF(AND(VLOOKUP(A29,門市主檔!A:Z,26,FALSE)="STAR", VLOOKUP(A29,門市主檔!A:R,18,FALSE)=""),
    IF(OR(C29="V", D29="V", E29="V"), "已PM未更換", "未更換"),
    IF(VLOOKUP(A29,門市主檔!A:Z,26,FALSE)&lt;&gt;"STAR", "無專案", "已更換")
))</f>
        <v/>
      </c>
      <c r="H29" s="247">
        <f>VLOOKUP(A29,門市主檔!A:V,22,FALSE)</f>
        <v/>
      </c>
      <c r="I29" s="190">
        <f>VLOOKUP(A29,'0919門市清單主檔'!B:V,21,FALSE)</f>
        <v/>
      </c>
      <c r="J29" s="197" t="n">
        <v>45736.67083333333</v>
      </c>
      <c r="K29" s="186" t="n"/>
      <c r="L29" s="186" t="n"/>
      <c r="M29" s="186" t="n"/>
      <c r="N29" s="186" t="n"/>
      <c r="O29" s="186" t="n"/>
      <c r="P29" s="186" t="inlineStr">
        <is>
          <t>THILF0</t>
        </is>
      </c>
      <c r="Q29" s="186" t="n"/>
    </row>
    <row r="30" ht="21.6" customHeight="1" s="127">
      <c r="A30" s="190" t="n">
        <v>2154</v>
      </c>
      <c r="B30" s="190">
        <f>VLOOKUP(A30,門市主檔!A:B,2,FALSE)</f>
        <v/>
      </c>
      <c r="C30" s="262">
        <f>IF(COUNTIFS(IM!$F:$F,A30,IM!$AD:$AD,"O",IM!$X:$X,"&gt;="&amp;$R$1, IM!$X:$X,"&lt;"&amp;$R$2)&gt;0,"V","")</f>
        <v/>
      </c>
      <c r="D30" s="262">
        <f>IF(AND(C30&lt;&gt;"V", COUNTIFS(IM!$F:$F,A30, IM!$AD:$AD, "O", IM!$X:$X, "&gt;="&amp;$R$2, IM!$X:$X, "&lt;"&amp;$R$3)&gt;0), "V", "")</f>
        <v/>
      </c>
      <c r="E30" s="262">
        <f>IF(AND(C30&lt;&gt;"V",D30&lt;&gt;"V", COUNTIFS(IM!$F:$F, A30, IM!$AD:$AD, "O", IM!$X:$X, "&gt;="&amp;$R$3, IM!$X:$X, "&lt;"&amp;$R$5)&gt;0), "V", "")</f>
        <v/>
      </c>
      <c r="F30" s="190">
        <f>IF(COUNTBLANK(C30:E30)=3,"未保養","")</f>
        <v/>
      </c>
      <c r="G30" s="190">
        <f>IF(VLOOKUP(A30,門市主檔!A:O,15,FALSE)="完工已補裝", "完工已補裝",
IF(AND(VLOOKUP(A30,門市主檔!A:Z,26,FALSE)="STAR", VLOOKUP(A30,門市主檔!A:R,18,FALSE)=""),
    IF(OR(C30="V", D30="V", E30="V"), "已PM未更換", "未更換"),
    IF(VLOOKUP(A30,門市主檔!A:Z,26,FALSE)&lt;&gt;"STAR", "無專案", "已更換")
))</f>
        <v/>
      </c>
      <c r="H30" s="247">
        <f>VLOOKUP(A30,門市主檔!A:V,22,FALSE)</f>
        <v/>
      </c>
      <c r="I30" s="190">
        <f>VLOOKUP(A30,'0919門市清單主檔'!B:V,21,FALSE)</f>
        <v/>
      </c>
      <c r="J30" s="197" t="n">
        <v>45742.51111111111</v>
      </c>
      <c r="K30" s="186" t="n"/>
      <c r="L30" s="186" t="n"/>
      <c r="M30" s="186" t="n"/>
      <c r="N30" s="186" t="n"/>
      <c r="O30" s="186" t="n"/>
      <c r="P30" s="186" t="inlineStr">
        <is>
          <t>THILF0</t>
        </is>
      </c>
      <c r="Q30" s="186" t="n"/>
    </row>
    <row r="31" ht="21.6" customHeight="1" s="127">
      <c r="A31" s="190" t="n">
        <v>4406</v>
      </c>
      <c r="B31" s="190">
        <f>VLOOKUP(A31,門市主檔!A:B,2,FALSE)</f>
        <v/>
      </c>
      <c r="C31" s="262">
        <f>IF(COUNTIFS(IM!$F:$F,A31,IM!$AD:$AD,"O",IM!$X:$X,"&gt;="&amp;$R$1, IM!$X:$X,"&lt;"&amp;$R$2)&gt;0,"V","")</f>
        <v/>
      </c>
      <c r="D31" s="262">
        <f>IF(AND(C31&lt;&gt;"V", COUNTIFS(IM!$F:$F,A31, IM!$AD:$AD, "O", IM!$X:$X, "&gt;="&amp;$R$2, IM!$X:$X, "&lt;"&amp;$R$3)&gt;0), "V", "")</f>
        <v/>
      </c>
      <c r="E31" s="262">
        <f>IF(AND(C31&lt;&gt;"V",D31&lt;&gt;"V", COUNTIFS(IM!$F:$F, A31, IM!$AD:$AD, "O", IM!$X:$X, "&gt;="&amp;$R$3, IM!$X:$X, "&lt;"&amp;$R$5)&gt;0), "V", "")</f>
        <v/>
      </c>
      <c r="F31" s="190">
        <f>IF(COUNTBLANK(C31:E31)=3,"未保養","")</f>
        <v/>
      </c>
      <c r="G31" s="190">
        <f>IF(VLOOKUP(A31,門市主檔!A:O,15,FALSE)="完工已補裝", "完工已補裝",
IF(AND(VLOOKUP(A31,門市主檔!A:Z,26,FALSE)="STAR", VLOOKUP(A31,門市主檔!A:R,18,FALSE)=""),
    IF(OR(C31="V", D31="V", E31="V"), "已PM未更換", "未更換"),
    IF(VLOOKUP(A31,門市主檔!A:Z,26,FALSE)&lt;&gt;"STAR", "無專案", "已更換")
))</f>
        <v/>
      </c>
      <c r="H31" s="247">
        <f>VLOOKUP(A31,門市主檔!A:V,22,FALSE)</f>
        <v/>
      </c>
      <c r="I31" s="190">
        <f>VLOOKUP(A31,'0919門市清單主檔'!B:V,21,FALSE)</f>
        <v/>
      </c>
      <c r="J31" s="197" t="n">
        <v>45681.66319444445</v>
      </c>
      <c r="K31" s="186" t="n"/>
      <c r="L31" s="186" t="n"/>
      <c r="M31" s="186" t="n"/>
      <c r="N31" s="186" t="n"/>
      <c r="O31" s="186" t="n"/>
      <c r="P31" s="186" t="inlineStr">
        <is>
          <t>THILF0</t>
        </is>
      </c>
      <c r="Q31" s="186" t="n"/>
    </row>
    <row r="32" ht="21.6" customHeight="1" s="127">
      <c r="A32" s="190" t="n">
        <v>2995</v>
      </c>
      <c r="B32" s="190">
        <f>VLOOKUP(A32,門市主檔!A:B,2,FALSE)</f>
        <v/>
      </c>
      <c r="C32" s="262">
        <f>IF(COUNTIFS(IM!$F:$F,A32,IM!$AD:$AD,"O",IM!$X:$X,"&gt;="&amp;$R$1, IM!$X:$X,"&lt;"&amp;$R$2)&gt;0,"V","")</f>
        <v/>
      </c>
      <c r="D32" s="262">
        <f>IF(AND(C32&lt;&gt;"V", COUNTIFS(IM!$F:$F,A32, IM!$AD:$AD, "O", IM!$X:$X, "&gt;="&amp;$R$2, IM!$X:$X, "&lt;"&amp;$R$3)&gt;0), "V", "")</f>
        <v/>
      </c>
      <c r="E32" s="262">
        <f>IF(AND(C32&lt;&gt;"V",D32&lt;&gt;"V", COUNTIFS(IM!$F:$F, A32, IM!$AD:$AD, "O", IM!$X:$X, "&gt;="&amp;$R$3, IM!$X:$X, "&lt;"&amp;$R$5)&gt;0), "V", "")</f>
        <v/>
      </c>
      <c r="F32" s="190">
        <f>IF(COUNTBLANK(C32:E32)=3,"未保養","")</f>
        <v/>
      </c>
      <c r="G32" s="190">
        <f>IF(VLOOKUP(A32,門市主檔!A:O,15,FALSE)="完工已補裝", "完工已補裝",
IF(AND(VLOOKUP(A32,門市主檔!A:Z,26,FALSE)="STAR", VLOOKUP(A32,門市主檔!A:R,18,FALSE)=""),
    IF(OR(C32="V", D32="V", E32="V"), "已PM未更換", "未更換"),
    IF(VLOOKUP(A32,門市主檔!A:Z,26,FALSE)&lt;&gt;"STAR", "無專案", "已更換")
))</f>
        <v/>
      </c>
      <c r="H32" s="247">
        <f>VLOOKUP(A32,門市主檔!A:V,22,FALSE)</f>
        <v/>
      </c>
      <c r="I32" s="190">
        <f>VLOOKUP(A32,'0919門市清單主檔'!B:V,21,FALSE)</f>
        <v/>
      </c>
      <c r="J32" s="197" t="n">
        <v>45733.6375</v>
      </c>
      <c r="K32" s="186" t="n"/>
      <c r="L32" s="186" t="n"/>
      <c r="M32" s="186" t="n"/>
      <c r="N32" s="186" t="n"/>
      <c r="O32" s="186" t="n"/>
      <c r="P32" s="186" t="inlineStr">
        <is>
          <t>THILF0</t>
        </is>
      </c>
      <c r="Q32" s="186" t="n"/>
    </row>
    <row r="33" ht="21.6" customHeight="1" s="127">
      <c r="A33" s="190" t="n">
        <v>4917</v>
      </c>
      <c r="B33" s="190">
        <f>VLOOKUP(A33,門市主檔!A:B,2,FALSE)</f>
        <v/>
      </c>
      <c r="C33" s="262">
        <f>IF(COUNTIFS(IM!$F:$F,A33,IM!$AD:$AD,"O",IM!$X:$X,"&gt;="&amp;$R$1, IM!$X:$X,"&lt;"&amp;$R$2)&gt;0,"V","")</f>
        <v/>
      </c>
      <c r="D33" s="262">
        <f>IF(AND(C33&lt;&gt;"V", COUNTIFS(IM!$F:$F,A33, IM!$AD:$AD, "O", IM!$X:$X, "&gt;="&amp;$R$2, IM!$X:$X, "&lt;"&amp;$R$3)&gt;0), "V", "")</f>
        <v/>
      </c>
      <c r="E33" s="262">
        <f>IF(AND(C33&lt;&gt;"V",D33&lt;&gt;"V", COUNTIFS(IM!$F:$F, A33, IM!$AD:$AD, "O", IM!$X:$X, "&gt;="&amp;$R$3, IM!$X:$X, "&lt;"&amp;$R$5)&gt;0), "V", "")</f>
        <v/>
      </c>
      <c r="F33" s="190">
        <f>IF(COUNTBLANK(C33:E33)=3,"未保養","")</f>
        <v/>
      </c>
      <c r="G33" s="190">
        <f>IF(VLOOKUP(A33,門市主檔!A:O,15,FALSE)="完工已補裝", "完工已補裝",
IF(AND(VLOOKUP(A33,門市主檔!A:Z,26,FALSE)="STAR", VLOOKUP(A33,門市主檔!A:R,18,FALSE)=""),
    IF(OR(C33="V", D33="V", E33="V"), "已PM未更換", "未更換"),
    IF(VLOOKUP(A33,門市主檔!A:Z,26,FALSE)&lt;&gt;"STAR", "無專案", "已更換")
))</f>
        <v/>
      </c>
      <c r="H33" s="247">
        <f>VLOOKUP(A33,門市主檔!A:V,22,FALSE)</f>
        <v/>
      </c>
      <c r="I33" s="190">
        <f>VLOOKUP(A33,'0919門市清單主檔'!B:V,21,FALSE)</f>
        <v/>
      </c>
      <c r="J33" s="197" t="n">
        <v>45743.45277777778</v>
      </c>
      <c r="K33" s="186" t="n"/>
      <c r="L33" s="186" t="n"/>
      <c r="M33" s="186" t="n"/>
      <c r="N33" s="186" t="n"/>
      <c r="O33" s="186" t="n"/>
      <c r="P33" s="186" t="inlineStr">
        <is>
          <t>THILF0</t>
        </is>
      </c>
      <c r="Q33" s="186" t="n"/>
    </row>
    <row r="34" ht="21.6" customHeight="1" s="127">
      <c r="A34" s="190" t="n">
        <v>4046</v>
      </c>
      <c r="B34" s="190">
        <f>VLOOKUP(A34,門市主檔!A:B,2,FALSE)</f>
        <v/>
      </c>
      <c r="C34" s="262">
        <f>IF(COUNTIFS(IM!$F:$F,A34,IM!$AD:$AD,"O",IM!$X:$X,"&gt;="&amp;$R$1, IM!$X:$X,"&lt;"&amp;$R$2)&gt;0,"V","")</f>
        <v/>
      </c>
      <c r="D34" s="262">
        <f>IF(AND(C34&lt;&gt;"V", COUNTIFS(IM!$F:$F,A34, IM!$AD:$AD, "O", IM!$X:$X, "&gt;="&amp;$R$2, IM!$X:$X, "&lt;"&amp;$R$3)&gt;0), "V", "")</f>
        <v/>
      </c>
      <c r="E34" s="262">
        <f>IF(AND(C34&lt;&gt;"V",D34&lt;&gt;"V", COUNTIFS(IM!$F:$F, A34, IM!$AD:$AD, "O", IM!$X:$X, "&gt;="&amp;$R$3, IM!$X:$X, "&lt;"&amp;$R$5)&gt;0), "V", "")</f>
        <v/>
      </c>
      <c r="F34" s="190">
        <f>IF(COUNTBLANK(C34:E34)=3,"未保養","")</f>
        <v/>
      </c>
      <c r="G34" s="190">
        <f>IF(VLOOKUP(A34,門市主檔!A:O,15,FALSE)="完工已補裝", "完工已補裝",
IF(AND(VLOOKUP(A34,門市主檔!A:Z,26,FALSE)="STAR", VLOOKUP(A34,門市主檔!A:R,18,FALSE)=""),
    IF(OR(C34="V", D34="V", E34="V"), "已PM未更換", "未更換"),
    IF(VLOOKUP(A34,門市主檔!A:Z,26,FALSE)&lt;&gt;"STAR", "無專案", "已更換")
))</f>
        <v/>
      </c>
      <c r="H34" s="247">
        <f>VLOOKUP(A34,門市主檔!A:V,22,FALSE)</f>
        <v/>
      </c>
      <c r="I34" s="190">
        <f>VLOOKUP(A34,'0919門市清單主檔'!B:V,21,FALSE)</f>
        <v/>
      </c>
      <c r="J34" s="197" t="n">
        <v>45736.61805555555</v>
      </c>
      <c r="K34" s="186" t="n"/>
      <c r="L34" s="186" t="n"/>
      <c r="M34" s="186" t="n"/>
      <c r="N34" s="186" t="n"/>
      <c r="O34" s="186" t="n"/>
      <c r="P34" s="186" t="inlineStr">
        <is>
          <t>THILF0</t>
        </is>
      </c>
      <c r="Q34" s="186" t="n"/>
    </row>
    <row r="35" ht="21.6" customHeight="1" s="127">
      <c r="A35" s="190" t="n">
        <v>3977</v>
      </c>
      <c r="B35" s="190">
        <f>VLOOKUP(A35,門市主檔!A:B,2,FALSE)</f>
        <v/>
      </c>
      <c r="C35" s="262">
        <f>IF(COUNTIFS(IM!$F:$F,A35,IM!$AD:$AD,"O",IM!$X:$X,"&gt;="&amp;$R$1, IM!$X:$X,"&lt;"&amp;$R$2)&gt;0,"V","")</f>
        <v/>
      </c>
      <c r="D35" s="262">
        <f>IF(AND(C35&lt;&gt;"V", COUNTIFS(IM!$F:$F,A35, IM!$AD:$AD, "O", IM!$X:$X, "&gt;="&amp;$R$2, IM!$X:$X, "&lt;"&amp;$R$3)&gt;0), "V", "")</f>
        <v/>
      </c>
      <c r="E35" s="262">
        <f>IF(AND(C35&lt;&gt;"V",D35&lt;&gt;"V", COUNTIFS(IM!$F:$F, A35, IM!$AD:$AD, "O", IM!$X:$X, "&gt;="&amp;$R$3, IM!$X:$X, "&lt;"&amp;$R$5)&gt;0), "V", "")</f>
        <v/>
      </c>
      <c r="F35" s="190">
        <f>IF(COUNTBLANK(C35:E35)=3,"未保養","")</f>
        <v/>
      </c>
      <c r="G35" s="190">
        <f>IF(VLOOKUP(A35,門市主檔!A:O,15,FALSE)="完工已補裝", "完工已補裝",
IF(AND(VLOOKUP(A35,門市主檔!A:Z,26,FALSE)="STAR", VLOOKUP(A35,門市主檔!A:R,18,FALSE)=""),
    IF(OR(C35="V", D35="V", E35="V"), "已PM未更換", "未更換"),
    IF(VLOOKUP(A35,門市主檔!A:Z,26,FALSE)&lt;&gt;"STAR", "無專案", "已更換")
))</f>
        <v/>
      </c>
      <c r="H35" s="247">
        <f>VLOOKUP(A35,門市主檔!A:V,22,FALSE)</f>
        <v/>
      </c>
      <c r="I35" s="190">
        <f>VLOOKUP(A35,'0919門市清單主檔'!B:V,21,FALSE)</f>
        <v/>
      </c>
      <c r="J35" s="197" t="n">
        <v>45664.63194444445</v>
      </c>
      <c r="K35" s="186" t="n"/>
      <c r="L35" s="186" t="n"/>
      <c r="M35" s="186" t="n"/>
      <c r="N35" s="186" t="n"/>
      <c r="O35" s="186" t="n"/>
      <c r="P35" s="186" t="inlineStr">
        <is>
          <t>THILF0</t>
        </is>
      </c>
      <c r="Q35" s="186" t="n"/>
    </row>
    <row r="36" ht="21.6" customHeight="1" s="127">
      <c r="A36" s="190" t="n">
        <v>3752</v>
      </c>
      <c r="B36" s="190">
        <f>VLOOKUP(A36,門市主檔!A:B,2,FALSE)</f>
        <v/>
      </c>
      <c r="C36" s="262">
        <f>IF(COUNTIFS(IM!$F:$F,A36,IM!$AD:$AD,"O",IM!$X:$X,"&gt;="&amp;$R$1, IM!$X:$X,"&lt;"&amp;$R$2)&gt;0,"V","")</f>
        <v/>
      </c>
      <c r="D36" s="262">
        <f>IF(AND(C36&lt;&gt;"V", COUNTIFS(IM!$F:$F,A36, IM!$AD:$AD, "O", IM!$X:$X, "&gt;="&amp;$R$2, IM!$X:$X, "&lt;"&amp;$R$3)&gt;0), "V", "")</f>
        <v/>
      </c>
      <c r="E36" s="262">
        <f>IF(AND(C36&lt;&gt;"V",D36&lt;&gt;"V", COUNTIFS(IM!$F:$F, A36, IM!$AD:$AD, "O", IM!$X:$X, "&gt;="&amp;$R$3, IM!$X:$X, "&lt;"&amp;$R$5)&gt;0), "V", "")</f>
        <v/>
      </c>
      <c r="F36" s="190">
        <f>IF(COUNTBLANK(C36:E36)=3,"未保養","")</f>
        <v/>
      </c>
      <c r="G36" s="190">
        <f>IF(VLOOKUP(A36,門市主檔!A:O,15,FALSE)="完工已補裝", "完工已補裝",
IF(AND(VLOOKUP(A36,門市主檔!A:Z,26,FALSE)="STAR", VLOOKUP(A36,門市主檔!A:R,18,FALSE)=""),
    IF(OR(C36="V", D36="V", E36="V"), "已PM未更換", "未更換"),
    IF(VLOOKUP(A36,門市主檔!A:Z,26,FALSE)&lt;&gt;"STAR", "無專案", "已更換")
))</f>
        <v/>
      </c>
      <c r="H36" s="247">
        <f>VLOOKUP(A36,門市主檔!A:V,22,FALSE)</f>
        <v/>
      </c>
      <c r="I36" s="190">
        <f>VLOOKUP(A36,'0919門市清單主檔'!B:V,21,FALSE)</f>
        <v/>
      </c>
      <c r="J36" s="197" t="n">
        <v>45742.60416666666</v>
      </c>
      <c r="K36" s="186" t="n"/>
      <c r="L36" s="186" t="n"/>
      <c r="M36" s="186" t="n"/>
      <c r="N36" s="186" t="n"/>
      <c r="O36" s="186" t="n"/>
      <c r="P36" s="186" t="inlineStr">
        <is>
          <t>THILF0</t>
        </is>
      </c>
      <c r="Q36" s="186" t="n"/>
    </row>
    <row r="37" ht="21.6" customHeight="1" s="127">
      <c r="A37" s="190" t="n">
        <v>3818</v>
      </c>
      <c r="B37" s="190">
        <f>VLOOKUP(A37,門市主檔!A:B,2,FALSE)</f>
        <v/>
      </c>
      <c r="C37" s="262">
        <f>IF(COUNTIFS(IM!$F:$F,A37,IM!$AD:$AD,"O",IM!$X:$X,"&gt;="&amp;$R$1, IM!$X:$X,"&lt;"&amp;$R$2)&gt;0,"V","")</f>
        <v/>
      </c>
      <c r="D37" s="262">
        <f>IF(AND(C37&lt;&gt;"V", COUNTIFS(IM!$F:$F,A37, IM!$AD:$AD, "O", IM!$X:$X, "&gt;="&amp;$R$2, IM!$X:$X, "&lt;"&amp;$R$3)&gt;0), "V", "")</f>
        <v/>
      </c>
      <c r="E37" s="262">
        <f>IF(AND(C37&lt;&gt;"V",D37&lt;&gt;"V", COUNTIFS(IM!$F:$F, A37, IM!$AD:$AD, "O", IM!$X:$X, "&gt;="&amp;$R$3, IM!$X:$X, "&lt;"&amp;$R$5)&gt;0), "V", "")</f>
        <v/>
      </c>
      <c r="F37" s="190">
        <f>IF(COUNTBLANK(C37:E37)=3,"未保養","")</f>
        <v/>
      </c>
      <c r="G37" s="190">
        <f>IF(VLOOKUP(A37,門市主檔!A:O,15,FALSE)="完工已補裝", "完工已補裝",
IF(AND(VLOOKUP(A37,門市主檔!A:Z,26,FALSE)="STAR", VLOOKUP(A37,門市主檔!A:R,18,FALSE)=""),
    IF(OR(C37="V", D37="V", E37="V"), "已PM未更換", "未更換"),
    IF(VLOOKUP(A37,門市主檔!A:Z,26,FALSE)&lt;&gt;"STAR", "無專案", "已更換")
))</f>
        <v/>
      </c>
      <c r="H37" s="247">
        <f>VLOOKUP(A37,門市主檔!A:V,22,FALSE)</f>
        <v/>
      </c>
      <c r="I37" s="190">
        <f>VLOOKUP(A37,'0919門市清單主檔'!B:V,21,FALSE)</f>
        <v/>
      </c>
      <c r="J37" s="197" t="n">
        <v>45667.75</v>
      </c>
      <c r="K37" s="186" t="n"/>
      <c r="L37" s="186" t="n"/>
      <c r="M37" s="186" t="n"/>
      <c r="N37" s="186" t="n"/>
      <c r="O37" s="186" t="n"/>
      <c r="P37" s="186" t="inlineStr">
        <is>
          <t>THILF0</t>
        </is>
      </c>
      <c r="Q37" s="186" t="n"/>
    </row>
    <row r="38" ht="21.6" customHeight="1" s="127">
      <c r="A38" s="190" t="n">
        <v>3147</v>
      </c>
      <c r="B38" s="190">
        <f>VLOOKUP(A38,門市主檔!A:B,2,FALSE)</f>
        <v/>
      </c>
      <c r="C38" s="262">
        <f>IF(COUNTIFS(IM!$F:$F,A38,IM!$AD:$AD,"O",IM!$X:$X,"&gt;="&amp;$R$1, IM!$X:$X,"&lt;"&amp;$R$2)&gt;0,"V","")</f>
        <v/>
      </c>
      <c r="D38" s="262">
        <f>IF(AND(C38&lt;&gt;"V", COUNTIFS(IM!$F:$F,A38, IM!$AD:$AD, "O", IM!$X:$X, "&gt;="&amp;$R$2, IM!$X:$X, "&lt;"&amp;$R$3)&gt;0), "V", "")</f>
        <v/>
      </c>
      <c r="E38" s="262">
        <f>IF(AND(C38&lt;&gt;"V",D38&lt;&gt;"V", COUNTIFS(IM!$F:$F, A38, IM!$AD:$AD, "O", IM!$X:$X, "&gt;="&amp;$R$3, IM!$X:$X, "&lt;"&amp;$R$5)&gt;0), "V", "")</f>
        <v/>
      </c>
      <c r="F38" s="190">
        <f>IF(COUNTBLANK(C38:E38)=3,"未保養","")</f>
        <v/>
      </c>
      <c r="G38" s="190">
        <f>IF(VLOOKUP(A38,門市主檔!A:O,15,FALSE)="完工已補裝", "完工已補裝",
IF(AND(VLOOKUP(A38,門市主檔!A:Z,26,FALSE)="STAR", VLOOKUP(A38,門市主檔!A:R,18,FALSE)=""),
    IF(OR(C38="V", D38="V", E38="V"), "已PM未更換", "未更換"),
    IF(VLOOKUP(A38,門市主檔!A:Z,26,FALSE)&lt;&gt;"STAR", "無專案", "已更換")
))</f>
        <v/>
      </c>
      <c r="H38" s="247">
        <f>VLOOKUP(A38,門市主檔!A:V,22,FALSE)</f>
        <v/>
      </c>
      <c r="I38" s="190">
        <f>VLOOKUP(A38,'0919門市清單主檔'!B:V,21,FALSE)</f>
        <v/>
      </c>
      <c r="J38" s="197" t="n">
        <v>45692.48263888889</v>
      </c>
      <c r="K38" s="186" t="n"/>
      <c r="L38" s="186" t="n"/>
      <c r="M38" s="186" t="n"/>
      <c r="N38" s="186" t="n"/>
      <c r="O38" s="186" t="n"/>
      <c r="P38" s="186" t="inlineStr">
        <is>
          <t>THILF0</t>
        </is>
      </c>
      <c r="Q38" s="186" t="n"/>
    </row>
    <row r="39" ht="21.6" customHeight="1" s="127">
      <c r="A39" s="190" t="inlineStr">
        <is>
          <t>D072</t>
        </is>
      </c>
      <c r="B39" s="190">
        <f>VLOOKUP(A39,門市主檔!A:B,2,FALSE)</f>
        <v/>
      </c>
      <c r="C39" s="262">
        <f>IF(COUNTIFS(IM!$F:$F,A39,IM!$AD:$AD,"O",IM!$X:$X,"&gt;="&amp;$R$1, IM!$X:$X,"&lt;"&amp;$R$2)&gt;0,"V","")</f>
        <v/>
      </c>
      <c r="D39" s="262">
        <f>IF(AND(C39&lt;&gt;"V", COUNTIFS(IM!$F:$F,A39, IM!$AD:$AD, "O", IM!$X:$X, "&gt;="&amp;$R$2, IM!$X:$X, "&lt;"&amp;$R$3)&gt;0), "V", "")</f>
        <v/>
      </c>
      <c r="E39" s="262">
        <f>IF(AND(C39&lt;&gt;"V",D39&lt;&gt;"V", COUNTIFS(IM!$F:$F, A39, IM!$AD:$AD, "O", IM!$X:$X, "&gt;="&amp;$R$3, IM!$X:$X, "&lt;"&amp;$R$5)&gt;0), "V", "")</f>
        <v/>
      </c>
      <c r="F39" s="190">
        <f>IF(COUNTBLANK(C39:E39)=3,"未保養","")</f>
        <v/>
      </c>
      <c r="G39" s="190">
        <f>IF(VLOOKUP(A39,門市主檔!A:O,15,FALSE)="完工已補裝", "完工已補裝",
IF(AND(VLOOKUP(A39,門市主檔!A:Z,26,FALSE)="STAR", VLOOKUP(A39,門市主檔!A:R,18,FALSE)=""),
    IF(OR(C39="V", D39="V", E39="V"), "已PM未更換", "未更換"),
    IF(VLOOKUP(A39,門市主檔!A:Z,26,FALSE)&lt;&gt;"STAR", "無專案", "已更換")
))</f>
        <v/>
      </c>
      <c r="H39" s="247">
        <f>VLOOKUP(A39,門市主檔!A:V,22,FALSE)</f>
        <v/>
      </c>
      <c r="I39" s="190">
        <f>VLOOKUP(A39,'0919門市清單主檔'!B:V,21,FALSE)</f>
        <v/>
      </c>
      <c r="J39" s="197" t="n">
        <v>45723.64722222222</v>
      </c>
      <c r="K39" s="186" t="n"/>
      <c r="L39" s="186" t="n"/>
      <c r="M39" s="186" t="n"/>
      <c r="N39" s="186" t="n"/>
      <c r="O39" s="186" t="n"/>
      <c r="P39" s="186" t="inlineStr">
        <is>
          <t>THILF0</t>
        </is>
      </c>
      <c r="Q39" s="186" t="n"/>
    </row>
    <row r="40" ht="21.6" customHeight="1" s="127">
      <c r="A40" s="190" t="n">
        <v>2221</v>
      </c>
      <c r="B40" s="190">
        <f>VLOOKUP(A40,門市主檔!A:B,2,FALSE)</f>
        <v/>
      </c>
      <c r="C40" s="262">
        <f>IF(COUNTIFS(IM!$F:$F,A40,IM!$AD:$AD,"O",IM!$X:$X,"&gt;="&amp;$R$1, IM!$X:$X,"&lt;"&amp;$R$2)&gt;0,"V","")</f>
        <v/>
      </c>
      <c r="D40" s="262">
        <f>IF(AND(C40&lt;&gt;"V", COUNTIFS(IM!$F:$F,A40, IM!$AD:$AD, "O", IM!$X:$X, "&gt;="&amp;$R$2, IM!$X:$X, "&lt;"&amp;$R$3)&gt;0), "V", "")</f>
        <v/>
      </c>
      <c r="E40" s="262">
        <f>IF(AND(C40&lt;&gt;"V",D40&lt;&gt;"V", COUNTIFS(IM!$F:$F, A40, IM!$AD:$AD, "O", IM!$X:$X, "&gt;="&amp;$R$3, IM!$X:$X, "&lt;"&amp;$R$5)&gt;0), "V", "")</f>
        <v/>
      </c>
      <c r="F40" s="190">
        <f>IF(COUNTBLANK(C40:E40)=3,"未保養","")</f>
        <v/>
      </c>
      <c r="G40" s="190">
        <f>IF(VLOOKUP(A40,門市主檔!A:O,15,FALSE)="完工已補裝", "完工已補裝",
IF(AND(VLOOKUP(A40,門市主檔!A:Z,26,FALSE)="STAR", VLOOKUP(A40,門市主檔!A:R,18,FALSE)=""),
    IF(OR(C40="V", D40="V", E40="V"), "已PM未更換", "未更換"),
    IF(VLOOKUP(A40,門市主檔!A:Z,26,FALSE)&lt;&gt;"STAR", "無專案", "已更換")
))</f>
        <v/>
      </c>
      <c r="H40" s="247">
        <f>VLOOKUP(A40,門市主檔!A:V,22,FALSE)</f>
        <v/>
      </c>
      <c r="I40" s="190">
        <f>VLOOKUP(A40,'0919門市清單主檔'!B:V,21,FALSE)</f>
        <v/>
      </c>
      <c r="J40" s="197" t="n">
        <v>45728.49861111111</v>
      </c>
      <c r="K40" s="186" t="n"/>
      <c r="L40" s="186" t="n"/>
      <c r="M40" s="186" t="n"/>
      <c r="N40" s="186" t="n"/>
      <c r="O40" s="186" t="n"/>
      <c r="P40" s="186" t="inlineStr">
        <is>
          <t>THILF0</t>
        </is>
      </c>
      <c r="Q40" s="186" t="n"/>
    </row>
    <row r="41" ht="21.6" customHeight="1" s="127">
      <c r="A41" s="190" t="n">
        <v>2422</v>
      </c>
      <c r="B41" s="190">
        <f>VLOOKUP(A41,門市主檔!A:B,2,FALSE)</f>
        <v/>
      </c>
      <c r="C41" s="262">
        <f>IF(COUNTIFS(IM!$F:$F,A41,IM!$AD:$AD,"O",IM!$X:$X,"&gt;="&amp;$R$1, IM!$X:$X,"&lt;"&amp;$R$2)&gt;0,"V","")</f>
        <v/>
      </c>
      <c r="D41" s="262">
        <f>IF(AND(C41&lt;&gt;"V", COUNTIFS(IM!$F:$F,A41, IM!$AD:$AD, "O", IM!$X:$X, "&gt;="&amp;$R$2, IM!$X:$X, "&lt;"&amp;$R$3)&gt;0), "V", "")</f>
        <v/>
      </c>
      <c r="E41" s="262">
        <f>IF(AND(C41&lt;&gt;"V",D41&lt;&gt;"V", COUNTIFS(IM!$F:$F, A41, IM!$AD:$AD, "O", IM!$X:$X, "&gt;="&amp;$R$3, IM!$X:$X, "&lt;"&amp;$R$5)&gt;0), "V", "")</f>
        <v/>
      </c>
      <c r="F41" s="190">
        <f>IF(COUNTBLANK(C41:E41)=3,"未保養","")</f>
        <v/>
      </c>
      <c r="G41" s="190">
        <f>IF(VLOOKUP(A41,門市主檔!A:O,15,FALSE)="完工已補裝", "完工已補裝",
IF(AND(VLOOKUP(A41,門市主檔!A:Z,26,FALSE)="STAR", VLOOKUP(A41,門市主檔!A:R,18,FALSE)=""),
    IF(OR(C41="V", D41="V", E41="V"), "已PM未更換", "未更換"),
    IF(VLOOKUP(A41,門市主檔!A:Z,26,FALSE)&lt;&gt;"STAR", "無專案", "已更換")
))</f>
        <v/>
      </c>
      <c r="H41" s="247">
        <f>VLOOKUP(A41,門市主檔!A:V,22,FALSE)</f>
        <v/>
      </c>
      <c r="I41" s="190">
        <f>VLOOKUP(A41,'0919門市清單主檔'!B:V,21,FALSE)</f>
        <v/>
      </c>
      <c r="J41" s="197" t="n">
        <v>45743.50555555556</v>
      </c>
      <c r="K41" s="186" t="n"/>
      <c r="L41" s="186" t="n"/>
      <c r="M41" s="186" t="n"/>
      <c r="N41" s="186" t="n"/>
      <c r="O41" s="186" t="n"/>
      <c r="P41" s="186" t="inlineStr">
        <is>
          <t>THILF0</t>
        </is>
      </c>
      <c r="Q41" s="186" t="n"/>
    </row>
    <row r="42" ht="15" customHeight="1" s="127">
      <c r="A42" s="192" t="n"/>
      <c r="B42" s="192" t="n"/>
    </row>
    <row r="43" ht="15" customHeight="1" s="127">
      <c r="A43" s="192" t="n"/>
      <c r="B43" s="192" t="n"/>
    </row>
    <row r="44" ht="15" customHeight="1" s="127">
      <c r="A44" s="192" t="n"/>
      <c r="B44" s="192" t="n"/>
    </row>
    <row r="45" ht="15" customHeight="1" s="127">
      <c r="A45" s="192" t="n"/>
      <c r="B45" s="192" t="n"/>
    </row>
    <row r="46" ht="15" customHeight="1" s="127">
      <c r="A46" s="192" t="n"/>
      <c r="B46" s="192" t="n"/>
    </row>
    <row r="47" ht="15" customHeight="1" s="127">
      <c r="A47" s="192" t="n"/>
      <c r="B47" s="192" t="n"/>
    </row>
    <row r="48" ht="15" customHeight="1" s="127">
      <c r="A48" s="192" t="n"/>
      <c r="B48" s="192" t="n"/>
    </row>
    <row r="49" ht="15" customHeight="1" s="127">
      <c r="A49" s="192" t="n"/>
      <c r="B49" s="192" t="n"/>
    </row>
    <row r="50" ht="15" customHeight="1" s="127">
      <c r="A50" s="192" t="n"/>
      <c r="B50" s="192" t="n"/>
    </row>
    <row r="51" ht="15" customHeight="1" s="127">
      <c r="A51" s="192" t="n"/>
      <c r="B51" s="192" t="n"/>
    </row>
    <row r="52" ht="15" customHeight="1" s="127">
      <c r="A52" s="192" t="n"/>
      <c r="B52" s="192" t="n"/>
    </row>
    <row r="53" ht="15" customHeight="1" s="127">
      <c r="A53" s="192" t="n"/>
      <c r="B53" s="192" t="n"/>
    </row>
    <row r="54" ht="15" customHeight="1" s="127">
      <c r="A54" s="192" t="n"/>
      <c r="B54" s="192" t="n"/>
    </row>
    <row r="55" ht="15" customHeight="1" s="127">
      <c r="A55" s="192" t="n"/>
      <c r="B55" s="192" t="n"/>
    </row>
    <row r="56" ht="15" customHeight="1" s="127">
      <c r="A56" s="192" t="n"/>
      <c r="B56" s="192" t="n"/>
    </row>
    <row r="57" ht="15" customHeight="1" s="127">
      <c r="A57" s="192" t="n"/>
      <c r="B57" s="192" t="n"/>
    </row>
    <row r="58" ht="15" customHeight="1" s="127">
      <c r="A58" s="192" t="n"/>
      <c r="B58" s="192" t="n"/>
    </row>
    <row r="59" ht="15" customHeight="1" s="127">
      <c r="A59" s="192" t="n"/>
      <c r="B59" s="192" t="n"/>
    </row>
    <row r="60" ht="15" customHeight="1" s="127">
      <c r="A60" s="192" t="n"/>
      <c r="B60" s="192" t="n"/>
    </row>
    <row r="61" ht="15" customHeight="1" s="127">
      <c r="A61" s="192" t="n"/>
      <c r="B61" s="192" t="n"/>
    </row>
    <row r="62" ht="15" customHeight="1" s="127">
      <c r="A62" s="192" t="n"/>
      <c r="B62" s="192" t="n"/>
    </row>
    <row r="63" ht="15" customHeight="1" s="127">
      <c r="A63" s="192" t="n"/>
      <c r="B63" s="192" t="n"/>
    </row>
    <row r="64" ht="15" customHeight="1" s="127">
      <c r="A64" s="192" t="n"/>
      <c r="B64" s="192" t="n"/>
    </row>
    <row r="65" ht="15" customHeight="1" s="127">
      <c r="A65" s="192" t="n"/>
      <c r="B65" s="192" t="n"/>
    </row>
    <row r="66" ht="15" customHeight="1" s="127">
      <c r="A66" s="192" t="n"/>
      <c r="B66" s="192" t="n"/>
    </row>
    <row r="67" ht="15" customHeight="1" s="127">
      <c r="A67" s="192" t="n"/>
      <c r="B67" s="192" t="n"/>
    </row>
    <row r="68" ht="15" customHeight="1" s="127">
      <c r="A68" s="192" t="n"/>
      <c r="B68" s="192" t="n"/>
    </row>
    <row r="69" ht="15" customHeight="1" s="127">
      <c r="A69" s="192" t="n"/>
      <c r="B69" s="192" t="n"/>
    </row>
    <row r="70" ht="15" customHeight="1" s="127">
      <c r="A70" s="192" t="n"/>
      <c r="B70" s="192" t="n"/>
    </row>
    <row r="71" ht="15" customHeight="1" s="127">
      <c r="A71" s="192" t="n"/>
      <c r="B71" s="192" t="n"/>
    </row>
    <row r="72" ht="15" customHeight="1" s="127">
      <c r="A72" s="192" t="n"/>
      <c r="B72" s="192" t="n"/>
    </row>
    <row r="73" ht="15" customHeight="1" s="127">
      <c r="A73" s="192" t="n"/>
      <c r="B73" s="192" t="n"/>
    </row>
    <row r="74" ht="15" customHeight="1" s="127">
      <c r="A74" s="192" t="n"/>
      <c r="B74" s="192" t="n"/>
    </row>
    <row r="75" ht="15" customHeight="1" s="127">
      <c r="A75" s="192" t="n"/>
      <c r="B75" s="192" t="n"/>
    </row>
    <row r="76" ht="15" customHeight="1" s="127">
      <c r="A76" s="192" t="n"/>
      <c r="B76" s="192" t="n"/>
    </row>
    <row r="77" ht="15" customHeight="1" s="127">
      <c r="A77" s="192" t="n"/>
      <c r="B77" s="192" t="n"/>
    </row>
    <row r="78" ht="15" customHeight="1" s="127">
      <c r="A78" s="192" t="n"/>
      <c r="B78" s="192" t="n"/>
    </row>
    <row r="79" ht="15" customHeight="1" s="127">
      <c r="A79" s="192" t="n"/>
      <c r="B79" s="192" t="n"/>
    </row>
    <row r="80" ht="15" customHeight="1" s="127">
      <c r="A80" s="192" t="n"/>
      <c r="B80" s="192" t="n"/>
    </row>
    <row r="81" ht="15" customHeight="1" s="127">
      <c r="A81" s="192" t="n"/>
      <c r="B81" s="192" t="n"/>
    </row>
    <row r="82" ht="15" customHeight="1" s="127">
      <c r="A82" s="192" t="n"/>
      <c r="B82" s="192" t="n"/>
    </row>
    <row r="83" ht="15" customHeight="1" s="127">
      <c r="A83" s="192" t="n"/>
      <c r="B83" s="192" t="n"/>
    </row>
    <row r="84" ht="15" customHeight="1" s="127">
      <c r="A84" s="192" t="n"/>
      <c r="B84" s="192" t="n"/>
    </row>
    <row r="85" ht="15" customHeight="1" s="127">
      <c r="A85" s="192" t="n"/>
      <c r="B85" s="192" t="n"/>
    </row>
    <row r="86" ht="15" customHeight="1" s="127">
      <c r="A86" s="192" t="n"/>
      <c r="B86" s="192" t="n"/>
    </row>
    <row r="87" ht="15" customHeight="1" s="127">
      <c r="A87" s="192" t="n"/>
      <c r="B87" s="192" t="n"/>
    </row>
    <row r="88" ht="15" customHeight="1" s="127">
      <c r="A88" s="192" t="n"/>
      <c r="B88" s="192" t="n"/>
    </row>
    <row r="89" ht="15" customHeight="1" s="127">
      <c r="A89" s="192" t="n"/>
      <c r="B89" s="192" t="n"/>
    </row>
    <row r="90" ht="15" customHeight="1" s="127">
      <c r="A90" s="192" t="n"/>
      <c r="B90" s="192" t="n"/>
    </row>
    <row r="91" ht="15" customHeight="1" s="127">
      <c r="A91" s="192" t="n"/>
      <c r="B91" s="192" t="n"/>
    </row>
    <row r="92" ht="15" customHeight="1" s="127">
      <c r="A92" s="192" t="n"/>
      <c r="B92" s="192" t="n"/>
    </row>
    <row r="93" ht="15" customHeight="1" s="127">
      <c r="A93" s="192" t="n"/>
      <c r="B93" s="192" t="n"/>
    </row>
    <row r="94" ht="15" customHeight="1" s="127">
      <c r="A94" s="192" t="n"/>
      <c r="B94" s="192" t="n"/>
    </row>
    <row r="95" ht="15" customHeight="1" s="127">
      <c r="A95" s="192" t="n"/>
      <c r="B95" s="192" t="n"/>
    </row>
    <row r="96" ht="15" customHeight="1" s="127">
      <c r="A96" s="192" t="n"/>
      <c r="B96" s="192" t="n"/>
    </row>
    <row r="97" ht="15" customHeight="1" s="127">
      <c r="A97" s="192" t="n"/>
      <c r="B97" s="192" t="n"/>
    </row>
    <row r="98" ht="15" customHeight="1" s="127">
      <c r="A98" s="192" t="n"/>
      <c r="B98" s="192" t="n"/>
    </row>
    <row r="99" ht="15" customHeight="1" s="127">
      <c r="A99" s="192" t="n"/>
      <c r="B99" s="192" t="n"/>
    </row>
    <row r="100" ht="15" customHeight="1" s="127">
      <c r="A100" s="192" t="n"/>
      <c r="B100" s="192" t="n"/>
    </row>
    <row r="101" ht="15" customHeight="1" s="127">
      <c r="A101" s="192" t="n"/>
      <c r="B101" s="192" t="n"/>
    </row>
    <row r="102" ht="15" customHeight="1" s="127">
      <c r="A102" s="192" t="n"/>
      <c r="B102" s="192" t="n"/>
    </row>
    <row r="103" ht="15" customHeight="1" s="127">
      <c r="A103" s="192" t="n"/>
      <c r="B103" s="192" t="n"/>
    </row>
    <row r="104" ht="15" customHeight="1" s="127">
      <c r="A104" s="192" t="n"/>
      <c r="B104" s="192" t="n"/>
    </row>
    <row r="105" ht="15" customHeight="1" s="127">
      <c r="A105" s="192" t="n"/>
      <c r="B105" s="192" t="n"/>
    </row>
    <row r="106" ht="15" customHeight="1" s="127">
      <c r="A106" s="192" t="n"/>
      <c r="B106" s="192" t="n"/>
    </row>
    <row r="107" ht="15" customHeight="1" s="127">
      <c r="A107" s="192" t="n"/>
      <c r="B107" s="192" t="n"/>
    </row>
    <row r="108" ht="15" customHeight="1" s="127">
      <c r="A108" s="192" t="n"/>
      <c r="B108" s="192" t="n"/>
    </row>
    <row r="109" ht="15" customHeight="1" s="127">
      <c r="A109" s="192" t="n"/>
      <c r="B109" s="192" t="n"/>
    </row>
    <row r="110" ht="15" customHeight="1" s="127">
      <c r="A110" s="192" t="n"/>
      <c r="B110" s="192" t="n"/>
    </row>
    <row r="111" ht="15" customHeight="1" s="127">
      <c r="A111" s="192" t="n"/>
      <c r="B111" s="192" t="n"/>
    </row>
    <row r="112" ht="15" customHeight="1" s="127">
      <c r="A112" s="192" t="n"/>
      <c r="B112" s="192" t="n"/>
    </row>
    <row r="113" ht="15" customHeight="1" s="127">
      <c r="A113" s="192" t="n"/>
      <c r="B113" s="192" t="n"/>
    </row>
    <row r="114" ht="15" customHeight="1" s="127">
      <c r="A114" s="192" t="n"/>
      <c r="B114" s="192" t="n"/>
    </row>
    <row r="115" ht="15" customHeight="1" s="127">
      <c r="A115" s="192" t="n"/>
      <c r="B115" s="192" t="n"/>
    </row>
    <row r="116" ht="15" customHeight="1" s="127">
      <c r="A116" s="192" t="n"/>
      <c r="B116" s="192" t="n"/>
    </row>
    <row r="117" ht="15" customHeight="1" s="127">
      <c r="A117" s="192" t="n"/>
      <c r="B117" s="192" t="n"/>
    </row>
    <row r="118" ht="15" customHeight="1" s="127">
      <c r="A118" s="192" t="n"/>
      <c r="B118" s="192" t="n"/>
    </row>
    <row r="119" ht="15" customHeight="1" s="127">
      <c r="A119" s="192" t="n"/>
      <c r="B119" s="192" t="n"/>
    </row>
    <row r="120" ht="15" customHeight="1" s="127">
      <c r="A120" s="192" t="n"/>
      <c r="B120" s="192" t="n"/>
    </row>
    <row r="121" ht="15" customHeight="1" s="127">
      <c r="A121" s="192" t="n"/>
      <c r="B121" s="192" t="n"/>
    </row>
    <row r="122" ht="15" customHeight="1" s="127">
      <c r="A122" s="192" t="n"/>
      <c r="B122" s="192" t="n"/>
    </row>
    <row r="123" ht="15" customHeight="1" s="127">
      <c r="A123" s="192" t="n"/>
      <c r="B123" s="192" t="n"/>
    </row>
    <row r="124" ht="15" customHeight="1" s="127">
      <c r="A124" s="192" t="n"/>
      <c r="B124" s="192" t="n"/>
    </row>
    <row r="125" ht="15" customHeight="1" s="127">
      <c r="A125" s="192" t="n"/>
      <c r="B125" s="192" t="n"/>
    </row>
    <row r="126" ht="15" customHeight="1" s="127">
      <c r="A126" s="192" t="n"/>
      <c r="B126" s="192" t="n"/>
    </row>
    <row r="127" ht="15" customHeight="1" s="127">
      <c r="A127" s="192" t="n"/>
      <c r="B127" s="192" t="n"/>
    </row>
    <row r="128" ht="15" customHeight="1" s="127">
      <c r="A128" s="192" t="n"/>
      <c r="B128" s="192" t="n"/>
    </row>
    <row r="129" ht="15" customHeight="1" s="127">
      <c r="A129" s="192" t="n"/>
      <c r="B129" s="192" t="n"/>
    </row>
    <row r="130" ht="15" customHeight="1" s="127">
      <c r="A130" s="192" t="n"/>
      <c r="B130" s="192" t="n"/>
    </row>
    <row r="131" ht="15" customHeight="1" s="127">
      <c r="A131" s="192" t="n"/>
      <c r="B131" s="192" t="n"/>
    </row>
    <row r="132" ht="15" customHeight="1" s="127">
      <c r="A132" s="192" t="n"/>
      <c r="B132" s="192" t="n"/>
    </row>
    <row r="133" ht="15" customHeight="1" s="127">
      <c r="A133" s="192" t="n"/>
      <c r="B133" s="192" t="n"/>
    </row>
    <row r="134" ht="15" customHeight="1" s="127">
      <c r="A134" s="192" t="n"/>
      <c r="B134" s="192" t="n"/>
    </row>
    <row r="135" ht="15" customHeight="1" s="127">
      <c r="A135" s="192" t="n"/>
      <c r="B135" s="192" t="n"/>
    </row>
    <row r="136" ht="15" customHeight="1" s="127">
      <c r="A136" s="192" t="n"/>
      <c r="B136" s="192" t="n"/>
    </row>
    <row r="137" ht="15" customHeight="1" s="127">
      <c r="A137" s="192" t="n"/>
      <c r="B137" s="192" t="n"/>
    </row>
    <row r="138" ht="15" customHeight="1" s="127">
      <c r="A138" s="192" t="n"/>
      <c r="B138" s="192" t="n"/>
    </row>
    <row r="139" ht="15" customHeight="1" s="127">
      <c r="A139" s="192" t="n"/>
      <c r="B139" s="192" t="n"/>
    </row>
    <row r="140" ht="15" customHeight="1" s="127">
      <c r="A140" s="192" t="n"/>
      <c r="B140" s="192" t="n"/>
    </row>
    <row r="141" ht="15" customHeight="1" s="127">
      <c r="A141" s="192" t="n"/>
      <c r="B141" s="192" t="n"/>
    </row>
    <row r="142" ht="15" customHeight="1" s="127">
      <c r="A142" s="192" t="n"/>
      <c r="B142" s="192" t="n"/>
    </row>
    <row r="143" ht="15" customHeight="1" s="127">
      <c r="A143" s="192" t="n"/>
      <c r="B143" s="192" t="n"/>
    </row>
    <row r="144" ht="15" customHeight="1" s="127">
      <c r="A144" s="192" t="n"/>
      <c r="B144" s="192" t="n"/>
    </row>
    <row r="145" ht="15" customHeight="1" s="127">
      <c r="A145" s="192" t="n"/>
      <c r="B145" s="192" t="n"/>
    </row>
    <row r="146" ht="15" customHeight="1" s="127">
      <c r="A146" s="192" t="n"/>
      <c r="B146" s="192" t="n"/>
    </row>
    <row r="147" ht="15" customHeight="1" s="127">
      <c r="A147" s="192" t="n"/>
      <c r="B147" s="192" t="n"/>
    </row>
    <row r="148" ht="15" customHeight="1" s="127">
      <c r="A148" s="192" t="n"/>
      <c r="B148" s="192" t="n"/>
    </row>
    <row r="149" ht="15" customHeight="1" s="127">
      <c r="A149" s="192" t="n"/>
      <c r="B149" s="192" t="n"/>
    </row>
    <row r="150" ht="15" customHeight="1" s="127">
      <c r="A150" s="192" t="n"/>
      <c r="B150" s="192" t="n"/>
    </row>
    <row r="151" ht="15" customHeight="1" s="127">
      <c r="A151" s="192" t="n"/>
      <c r="B151" s="192" t="n"/>
    </row>
    <row r="152" ht="15" customHeight="1" s="127">
      <c r="A152" s="192" t="n"/>
      <c r="B152" s="192" t="n"/>
    </row>
    <row r="153" ht="15" customHeight="1" s="127">
      <c r="A153" s="192" t="n"/>
      <c r="B153" s="192" t="n"/>
    </row>
    <row r="154" ht="15" customHeight="1" s="127">
      <c r="A154" s="192" t="n"/>
      <c r="B154" s="192" t="n"/>
    </row>
    <row r="155" ht="15" customHeight="1" s="127">
      <c r="A155" s="192" t="n"/>
      <c r="B155" s="192" t="n"/>
    </row>
    <row r="156" ht="15" customHeight="1" s="127">
      <c r="A156" s="192" t="n"/>
      <c r="B156" s="192" t="n"/>
    </row>
    <row r="157" ht="15" customHeight="1" s="127">
      <c r="A157" s="192" t="n"/>
      <c r="B157" s="192" t="n"/>
    </row>
    <row r="158" ht="15" customHeight="1" s="127">
      <c r="A158" s="192" t="n"/>
      <c r="B158" s="192" t="n"/>
    </row>
    <row r="159" ht="15" customHeight="1" s="127">
      <c r="A159" s="192" t="n"/>
      <c r="B159" s="192" t="n"/>
    </row>
    <row r="160" ht="15" customHeight="1" s="127">
      <c r="A160" s="192" t="n"/>
      <c r="B160" s="192" t="n"/>
    </row>
    <row r="161" ht="15" customHeight="1" s="127">
      <c r="A161" s="192" t="n"/>
      <c r="B161" s="192" t="n"/>
    </row>
    <row r="162" ht="15" customHeight="1" s="127">
      <c r="A162" s="192" t="n"/>
      <c r="B162" s="192" t="n"/>
    </row>
    <row r="163" ht="15" customHeight="1" s="127">
      <c r="A163" s="192" t="n"/>
      <c r="B163" s="192" t="n"/>
    </row>
    <row r="164" ht="15" customHeight="1" s="127">
      <c r="A164" s="192" t="n"/>
      <c r="B164" s="192" t="n"/>
    </row>
    <row r="165" ht="15" customHeight="1" s="127">
      <c r="A165" s="192" t="n"/>
      <c r="B165" s="192" t="n"/>
    </row>
    <row r="166" ht="15" customHeight="1" s="127">
      <c r="A166" s="192" t="n"/>
      <c r="B166" s="192" t="n"/>
    </row>
    <row r="167" ht="15" customHeight="1" s="127">
      <c r="A167" s="192" t="n"/>
      <c r="B167" s="192" t="n"/>
    </row>
    <row r="168" ht="15" customHeight="1" s="127">
      <c r="A168" s="192" t="n"/>
      <c r="B168" s="192" t="n"/>
    </row>
    <row r="169" ht="15" customHeight="1" s="127">
      <c r="A169" s="192" t="n"/>
      <c r="B169" s="192" t="n"/>
    </row>
    <row r="170" ht="15" customHeight="1" s="127">
      <c r="A170" s="192" t="n"/>
      <c r="B170" s="192" t="n"/>
    </row>
    <row r="171" ht="15" customHeight="1" s="127">
      <c r="A171" s="192" t="n"/>
      <c r="B171" s="192" t="n"/>
    </row>
    <row r="172" ht="15" customHeight="1" s="127">
      <c r="A172" s="192" t="n"/>
      <c r="B172" s="192" t="n"/>
    </row>
    <row r="173" ht="15" customHeight="1" s="127">
      <c r="A173" s="192" t="n"/>
      <c r="B173" s="192" t="n"/>
    </row>
    <row r="174" ht="15" customHeight="1" s="127">
      <c r="A174" s="192" t="n"/>
      <c r="B174" s="192" t="n"/>
    </row>
    <row r="175" ht="15" customHeight="1" s="127">
      <c r="A175" s="192" t="n"/>
      <c r="B175" s="192" t="n"/>
    </row>
    <row r="176" ht="15" customHeight="1" s="127">
      <c r="A176" s="192" t="n"/>
      <c r="B176" s="192" t="n"/>
    </row>
    <row r="177" ht="15" customHeight="1" s="127">
      <c r="A177" s="192" t="n"/>
      <c r="B177" s="192" t="n"/>
    </row>
    <row r="178" ht="15" customHeight="1" s="127">
      <c r="A178" s="192" t="n"/>
      <c r="B178" s="192" t="n"/>
    </row>
    <row r="179" ht="15" customHeight="1" s="127">
      <c r="A179" s="192" t="n"/>
      <c r="B179" s="192" t="n"/>
    </row>
    <row r="180" ht="15" customHeight="1" s="127">
      <c r="A180" s="192" t="n"/>
      <c r="B180" s="192" t="n"/>
    </row>
    <row r="181" ht="15" customHeight="1" s="127">
      <c r="A181" s="192" t="n"/>
      <c r="B181" s="192" t="n"/>
    </row>
    <row r="182" ht="15" customHeight="1" s="127">
      <c r="A182" s="192" t="n"/>
      <c r="B182" s="192" t="n"/>
    </row>
    <row r="183" ht="15" customHeight="1" s="127">
      <c r="A183" s="192" t="n"/>
      <c r="B183" s="192" t="n"/>
    </row>
    <row r="184" ht="15" customHeight="1" s="127">
      <c r="A184" s="192" t="n"/>
      <c r="B184" s="192" t="n"/>
    </row>
    <row r="185" ht="15" customHeight="1" s="127">
      <c r="A185" s="192" t="n"/>
      <c r="B185" s="192" t="n"/>
    </row>
    <row r="186" ht="15" customHeight="1" s="127">
      <c r="A186" s="192" t="n"/>
      <c r="B186" s="192" t="n"/>
    </row>
    <row r="187" ht="15" customHeight="1" s="127">
      <c r="A187" s="192" t="n"/>
      <c r="B187" s="192" t="n"/>
    </row>
    <row r="188" ht="15" customHeight="1" s="127">
      <c r="A188" s="192" t="n"/>
      <c r="B188" s="192" t="n"/>
    </row>
    <row r="189" ht="15" customHeight="1" s="127">
      <c r="A189" s="192" t="n"/>
      <c r="B189" s="192" t="n"/>
    </row>
    <row r="190" ht="15" customHeight="1" s="127">
      <c r="A190" s="192" t="n"/>
      <c r="B190" s="192" t="n"/>
    </row>
    <row r="191" ht="15" customHeight="1" s="127">
      <c r="A191" s="192" t="n"/>
      <c r="B191" s="192" t="n"/>
    </row>
    <row r="192" ht="15" customHeight="1" s="127">
      <c r="A192" s="192" t="n"/>
      <c r="B192" s="192" t="n"/>
    </row>
    <row r="193" ht="15" customHeight="1" s="127">
      <c r="A193" s="192" t="n"/>
      <c r="B193" s="192" t="n"/>
    </row>
    <row r="194" ht="15" customHeight="1" s="127">
      <c r="A194" s="192" t="n"/>
      <c r="B194" s="192" t="n"/>
    </row>
    <row r="195" ht="15" customHeight="1" s="127">
      <c r="A195" s="192" t="n"/>
      <c r="B195" s="192" t="n"/>
    </row>
    <row r="196" ht="15" customHeight="1" s="127">
      <c r="A196" s="192" t="n"/>
      <c r="B196" s="192" t="n"/>
    </row>
    <row r="197" ht="15" customHeight="1" s="127">
      <c r="A197" s="192" t="n"/>
      <c r="B197" s="192" t="n"/>
    </row>
    <row r="198" ht="15" customHeight="1" s="127">
      <c r="A198" s="192" t="n"/>
      <c r="B198" s="192" t="n"/>
    </row>
    <row r="199" ht="15" customHeight="1" s="127">
      <c r="A199" s="192" t="n"/>
      <c r="B199" s="192" t="n"/>
    </row>
    <row r="200" ht="15" customHeight="1" s="127">
      <c r="A200" s="192" t="n"/>
      <c r="B200" s="192" t="n"/>
    </row>
    <row r="201" ht="15" customHeight="1" s="127">
      <c r="A201" s="192" t="n"/>
      <c r="B201" s="192" t="n"/>
    </row>
    <row r="202" ht="15" customHeight="1" s="127">
      <c r="A202" s="192" t="n"/>
      <c r="B202" s="192" t="n"/>
    </row>
    <row r="203" ht="15" customHeight="1" s="127">
      <c r="A203" s="192" t="n"/>
      <c r="B203" s="192" t="n"/>
    </row>
    <row r="204" ht="15" customHeight="1" s="127">
      <c r="A204" s="192" t="n"/>
      <c r="B204" s="192" t="n"/>
    </row>
    <row r="205" ht="15" customHeight="1" s="127">
      <c r="A205" s="192" t="n"/>
      <c r="B205" s="192" t="n"/>
    </row>
    <row r="206" ht="15" customHeight="1" s="127">
      <c r="A206" s="192" t="n"/>
      <c r="B206" s="192" t="n"/>
    </row>
    <row r="207" ht="15" customHeight="1" s="127">
      <c r="A207" s="192" t="n"/>
      <c r="B207" s="192" t="n"/>
    </row>
    <row r="208" ht="15" customHeight="1" s="127">
      <c r="A208" s="192" t="n"/>
      <c r="B208" s="192" t="n"/>
    </row>
    <row r="209" ht="15" customHeight="1" s="127">
      <c r="A209" s="192" t="n"/>
      <c r="B209" s="192" t="n"/>
    </row>
    <row r="210" ht="15" customHeight="1" s="127">
      <c r="A210" s="192" t="n"/>
      <c r="B210" s="192" t="n"/>
    </row>
    <row r="211" ht="15" customHeight="1" s="127">
      <c r="A211" s="192" t="n"/>
      <c r="B211" s="192" t="n"/>
    </row>
    <row r="212" ht="15" customHeight="1" s="127">
      <c r="A212" s="192" t="n"/>
      <c r="B212" s="192" t="n"/>
    </row>
    <row r="213" ht="15" customHeight="1" s="127">
      <c r="A213" s="192" t="n"/>
      <c r="B213" s="192" t="n"/>
    </row>
    <row r="214" ht="15" customHeight="1" s="127">
      <c r="A214" s="192" t="n"/>
      <c r="B214" s="192" t="n"/>
    </row>
    <row r="215" ht="15" customHeight="1" s="127">
      <c r="A215" s="192" t="n"/>
      <c r="B215" s="192" t="n"/>
    </row>
    <row r="216" ht="15" customHeight="1" s="127">
      <c r="A216" s="192" t="n"/>
      <c r="B216" s="192" t="n"/>
    </row>
    <row r="217" ht="15" customHeight="1" s="127">
      <c r="A217" s="192" t="n"/>
      <c r="B217" s="192" t="n"/>
    </row>
    <row r="218" ht="15" customHeight="1" s="127">
      <c r="A218" s="192" t="n"/>
      <c r="B218" s="192" t="n"/>
    </row>
    <row r="219" ht="15" customHeight="1" s="127">
      <c r="A219" s="192" t="n"/>
      <c r="B219" s="192" t="n"/>
    </row>
    <row r="220" ht="15" customHeight="1" s="127">
      <c r="A220" s="192" t="n"/>
      <c r="B220" s="192" t="n"/>
    </row>
    <row r="221" ht="15" customHeight="1" s="127">
      <c r="A221" s="192" t="n"/>
      <c r="B221" s="192" t="n"/>
    </row>
    <row r="222" ht="15" customHeight="1" s="127">
      <c r="A222" s="192" t="n"/>
      <c r="B222" s="192" t="n"/>
    </row>
    <row r="223" ht="15" customHeight="1" s="127">
      <c r="A223" s="192" t="n"/>
      <c r="B223" s="192" t="n"/>
    </row>
    <row r="224" ht="15" customHeight="1" s="127">
      <c r="A224" s="192" t="n"/>
      <c r="B224" s="192" t="n"/>
    </row>
    <row r="225" ht="15" customHeight="1" s="127">
      <c r="A225" s="192" t="n"/>
      <c r="B225" s="192" t="n"/>
    </row>
    <row r="226" ht="15" customHeight="1" s="127">
      <c r="A226" s="192" t="n"/>
      <c r="B226" s="192" t="n"/>
    </row>
    <row r="227" ht="15" customHeight="1" s="127">
      <c r="A227" s="192" t="n"/>
      <c r="B227" s="192" t="n"/>
    </row>
    <row r="228" ht="15" customHeight="1" s="127">
      <c r="A228" s="192" t="n"/>
      <c r="B228" s="192" t="n"/>
    </row>
    <row r="229" ht="15" customHeight="1" s="127">
      <c r="A229" s="192" t="n"/>
      <c r="B229" s="192" t="n"/>
    </row>
    <row r="230" ht="15" customHeight="1" s="127">
      <c r="A230" s="192" t="n"/>
      <c r="B230" s="192" t="n"/>
    </row>
    <row r="231" ht="15" customHeight="1" s="127">
      <c r="A231" s="192" t="n"/>
      <c r="B231" s="192" t="n"/>
    </row>
    <row r="232" ht="15" customHeight="1" s="127">
      <c r="A232" s="192" t="n"/>
      <c r="B232" s="192" t="n"/>
    </row>
    <row r="233" ht="15" customHeight="1" s="127">
      <c r="A233" s="192" t="n"/>
      <c r="B233" s="192" t="n"/>
    </row>
    <row r="234" ht="15" customHeight="1" s="127">
      <c r="A234" s="192" t="n"/>
      <c r="B234" s="192" t="n"/>
    </row>
    <row r="235" ht="15" customHeight="1" s="127">
      <c r="A235" s="192" t="n"/>
      <c r="B235" s="192" t="n"/>
    </row>
    <row r="236" ht="15" customHeight="1" s="127">
      <c r="A236" s="192" t="n"/>
      <c r="B236" s="192" t="n"/>
    </row>
    <row r="237" ht="15" customHeight="1" s="127">
      <c r="A237" s="192" t="n"/>
      <c r="B237" s="192" t="n"/>
    </row>
    <row r="238" ht="15" customHeight="1" s="127">
      <c r="A238" s="192" t="n"/>
      <c r="B238" s="192" t="n"/>
    </row>
    <row r="239" ht="15" customHeight="1" s="127">
      <c r="A239" s="192" t="n"/>
      <c r="B239" s="192" t="n"/>
    </row>
    <row r="240" ht="15" customHeight="1" s="127">
      <c r="A240" s="192" t="n"/>
      <c r="B240" s="192" t="n"/>
    </row>
    <row r="241" ht="15" customHeight="1" s="127">
      <c r="A241" s="192" t="n"/>
      <c r="B241" s="192" t="n"/>
    </row>
    <row r="242" ht="15" customHeight="1" s="127">
      <c r="A242" s="192" t="n"/>
      <c r="B242" s="192" t="n"/>
    </row>
    <row r="243" ht="15" customHeight="1" s="127">
      <c r="A243" s="192" t="n"/>
      <c r="B243" s="192" t="n"/>
    </row>
    <row r="244" ht="15" customHeight="1" s="127">
      <c r="A244" s="192" t="n"/>
      <c r="B244" s="192" t="n"/>
    </row>
    <row r="245" ht="15" customHeight="1" s="127">
      <c r="A245" s="192" t="n"/>
      <c r="B245" s="192" t="n"/>
    </row>
    <row r="246" ht="15" customHeight="1" s="127">
      <c r="A246" s="192" t="n"/>
      <c r="B246" s="192" t="n"/>
    </row>
    <row r="247" ht="15" customHeight="1" s="127">
      <c r="A247" s="192" t="n"/>
      <c r="B247" s="192" t="n"/>
    </row>
    <row r="248" ht="15" customHeight="1" s="127">
      <c r="A248" s="192" t="n"/>
      <c r="B248" s="192" t="n"/>
    </row>
    <row r="249" ht="15" customHeight="1" s="127">
      <c r="A249" s="192" t="n"/>
      <c r="B249" s="192" t="n"/>
    </row>
    <row r="250" ht="15" customHeight="1" s="127">
      <c r="A250" s="192" t="n"/>
      <c r="B250" s="192" t="n"/>
    </row>
    <row r="251" ht="15" customHeight="1" s="127">
      <c r="A251" s="192" t="n"/>
      <c r="B251" s="192" t="n"/>
    </row>
    <row r="252" ht="15" customHeight="1" s="127">
      <c r="A252" s="192" t="n"/>
      <c r="B252" s="192" t="n"/>
    </row>
    <row r="253" ht="15" customHeight="1" s="127">
      <c r="A253" s="192" t="n"/>
      <c r="B253" s="192" t="n"/>
    </row>
    <row r="254" ht="15" customHeight="1" s="127">
      <c r="A254" s="192" t="n"/>
      <c r="B254" s="192" t="n"/>
    </row>
    <row r="255" ht="15" customHeight="1" s="127">
      <c r="A255" s="192" t="n"/>
      <c r="B255" s="192" t="n"/>
    </row>
    <row r="256" ht="15" customHeight="1" s="127">
      <c r="A256" s="192" t="n"/>
      <c r="B256" s="192" t="n"/>
    </row>
    <row r="257" ht="15" customHeight="1" s="127">
      <c r="A257" s="192" t="n"/>
      <c r="B257" s="192" t="n"/>
    </row>
    <row r="258" ht="15" customHeight="1" s="127">
      <c r="A258" s="192" t="n"/>
      <c r="B258" s="192" t="n"/>
    </row>
    <row r="259" ht="15" customHeight="1" s="127">
      <c r="A259" s="192" t="n"/>
      <c r="B259" s="192" t="n"/>
    </row>
    <row r="260" ht="15" customHeight="1" s="127">
      <c r="A260" s="192" t="n"/>
      <c r="B260" s="192" t="n"/>
    </row>
    <row r="261" ht="15" customHeight="1" s="127">
      <c r="A261" s="192" t="n"/>
      <c r="B261" s="192" t="n"/>
    </row>
    <row r="262" ht="15" customHeight="1" s="127">
      <c r="A262" s="192" t="n"/>
      <c r="B262" s="192" t="n"/>
    </row>
    <row r="263" ht="15" customHeight="1" s="127">
      <c r="A263" s="192" t="n"/>
      <c r="B263" s="192" t="n"/>
    </row>
    <row r="264" ht="15" customHeight="1" s="127">
      <c r="A264" s="192" t="n"/>
      <c r="B264" s="192" t="n"/>
    </row>
    <row r="265" ht="15" customHeight="1" s="127">
      <c r="A265" s="192" t="n"/>
      <c r="B265" s="192" t="n"/>
    </row>
    <row r="266" ht="15" customHeight="1" s="127">
      <c r="A266" s="192" t="n"/>
      <c r="B266" s="192" t="n"/>
    </row>
    <row r="267" ht="15" customHeight="1" s="127">
      <c r="A267" s="192" t="n"/>
      <c r="B267" s="192" t="n"/>
    </row>
    <row r="268" ht="15" customHeight="1" s="127">
      <c r="A268" s="192" t="n"/>
      <c r="B268" s="192" t="n"/>
    </row>
    <row r="269" ht="15" customHeight="1" s="127">
      <c r="A269" s="192" t="n"/>
      <c r="B269" s="192" t="n"/>
    </row>
    <row r="270" ht="15" customHeight="1" s="127">
      <c r="A270" s="192" t="n"/>
      <c r="B270" s="192" t="n"/>
    </row>
    <row r="271" ht="15" customHeight="1" s="127">
      <c r="A271" s="192" t="n"/>
      <c r="B271" s="192" t="n"/>
    </row>
    <row r="272" ht="15" customHeight="1" s="127">
      <c r="A272" s="192" t="n"/>
      <c r="B272" s="192" t="n"/>
    </row>
    <row r="273" ht="15" customHeight="1" s="127">
      <c r="A273" s="192" t="n"/>
      <c r="B273" s="192" t="n"/>
    </row>
    <row r="274" ht="15" customHeight="1" s="127">
      <c r="A274" s="192" t="n"/>
      <c r="B274" s="192" t="n"/>
    </row>
    <row r="275" ht="15" customHeight="1" s="127">
      <c r="A275" s="192" t="n"/>
      <c r="B275" s="192" t="n"/>
    </row>
    <row r="276" ht="15" customHeight="1" s="127">
      <c r="A276" s="192" t="n"/>
      <c r="B276" s="192" t="n"/>
    </row>
    <row r="277" ht="15" customHeight="1" s="127">
      <c r="A277" s="192" t="n"/>
      <c r="B277" s="192" t="n"/>
    </row>
    <row r="278" ht="15" customHeight="1" s="127">
      <c r="A278" s="192" t="n"/>
      <c r="B278" s="192" t="n"/>
    </row>
    <row r="279" ht="15" customHeight="1" s="127">
      <c r="A279" s="192" t="n"/>
      <c r="B279" s="192" t="n"/>
    </row>
    <row r="280" ht="15" customHeight="1" s="127">
      <c r="A280" s="192" t="n"/>
      <c r="B280" s="192" t="n"/>
    </row>
    <row r="281" ht="15" customHeight="1" s="127">
      <c r="A281" s="192" t="n"/>
      <c r="B281" s="192" t="n"/>
    </row>
    <row r="282" ht="15" customHeight="1" s="127">
      <c r="A282" s="192" t="n"/>
      <c r="B282" s="192" t="n"/>
    </row>
    <row r="283" ht="15" customHeight="1" s="127">
      <c r="A283" s="192" t="n"/>
      <c r="B283" s="192" t="n"/>
    </row>
    <row r="284" ht="15" customHeight="1" s="127">
      <c r="A284" s="192" t="n"/>
      <c r="B284" s="192" t="n"/>
    </row>
    <row r="285" ht="15" customHeight="1" s="127">
      <c r="A285" s="192" t="n"/>
      <c r="B285" s="192" t="n"/>
    </row>
    <row r="286" ht="15" customHeight="1" s="127">
      <c r="A286" s="192" t="n"/>
      <c r="B286" s="192" t="n"/>
    </row>
    <row r="287" ht="15" customHeight="1" s="127">
      <c r="A287" s="192" t="n"/>
      <c r="B287" s="192" t="n"/>
    </row>
    <row r="288" ht="15" customHeight="1" s="127">
      <c r="A288" s="192" t="n"/>
      <c r="B288" s="192" t="n"/>
    </row>
    <row r="289" ht="15" customHeight="1" s="127">
      <c r="A289" s="192" t="n"/>
      <c r="B289" s="192" t="n"/>
    </row>
    <row r="290" ht="15" customHeight="1" s="127">
      <c r="A290" s="192" t="n"/>
      <c r="B290" s="192" t="n"/>
    </row>
    <row r="291" ht="15" customHeight="1" s="127">
      <c r="A291" s="192" t="n"/>
      <c r="B291" s="192" t="n"/>
    </row>
    <row r="292" ht="15" customHeight="1" s="127">
      <c r="A292" s="192" t="n"/>
      <c r="B292" s="192" t="n"/>
    </row>
    <row r="293" ht="15" customHeight="1" s="127">
      <c r="A293" s="192" t="n"/>
      <c r="B293" s="192" t="n"/>
    </row>
    <row r="294" ht="15" customHeight="1" s="127">
      <c r="A294" s="192" t="n"/>
      <c r="B294" s="192" t="n"/>
    </row>
    <row r="295" ht="15" customHeight="1" s="127">
      <c r="A295" s="192" t="n"/>
      <c r="B295" s="192" t="n"/>
    </row>
    <row r="296" ht="15" customHeight="1" s="127">
      <c r="A296" s="192" t="n"/>
      <c r="B296" s="192" t="n"/>
    </row>
    <row r="297" ht="15" customHeight="1" s="127">
      <c r="A297" s="192" t="n"/>
      <c r="B297" s="192" t="n"/>
    </row>
    <row r="298" ht="15" customHeight="1" s="127">
      <c r="A298" s="192" t="n"/>
      <c r="B298" s="192" t="n"/>
    </row>
    <row r="299" ht="15" customHeight="1" s="127">
      <c r="A299" s="192" t="n"/>
      <c r="B299" s="192" t="n"/>
    </row>
    <row r="300" ht="15" customHeight="1" s="127">
      <c r="A300" s="192" t="n"/>
      <c r="B300" s="192" t="n"/>
    </row>
    <row r="301" ht="15" customHeight="1" s="127">
      <c r="A301" s="192" t="n"/>
      <c r="B301" s="192" t="n"/>
    </row>
    <row r="302" ht="15" customHeight="1" s="127">
      <c r="A302" s="192" t="n"/>
      <c r="B302" s="192" t="n"/>
    </row>
    <row r="303" ht="15" customHeight="1" s="127">
      <c r="A303" s="192" t="n"/>
      <c r="B303" s="192" t="n"/>
    </row>
    <row r="304" ht="15" customHeight="1" s="127">
      <c r="A304" s="192" t="n"/>
      <c r="B304" s="192" t="n"/>
    </row>
    <row r="305" ht="15" customHeight="1" s="127">
      <c r="A305" s="192" t="n"/>
      <c r="B305" s="192" t="n"/>
    </row>
    <row r="306" ht="15" customHeight="1" s="127">
      <c r="A306" s="192" t="n"/>
      <c r="B306" s="192" t="n"/>
    </row>
    <row r="307" ht="15" customHeight="1" s="127">
      <c r="A307" s="192" t="n"/>
      <c r="B307" s="192" t="n"/>
    </row>
    <row r="308" ht="15" customHeight="1" s="127">
      <c r="A308" s="192" t="n"/>
      <c r="B308" s="192" t="n"/>
    </row>
    <row r="309" ht="15" customHeight="1" s="127">
      <c r="A309" s="192" t="n"/>
      <c r="B309" s="192" t="n"/>
    </row>
    <row r="310" ht="15" customHeight="1" s="127">
      <c r="A310" s="192" t="n"/>
      <c r="B310" s="192" t="n"/>
    </row>
    <row r="311" ht="15" customHeight="1" s="127">
      <c r="A311" s="192" t="n"/>
      <c r="B311" s="192" t="n"/>
    </row>
    <row r="312" ht="15" customHeight="1" s="127">
      <c r="A312" s="192" t="n"/>
      <c r="B312" s="192" t="n"/>
    </row>
    <row r="313" ht="15" customHeight="1" s="127">
      <c r="A313" s="192" t="n"/>
      <c r="B313" s="192" t="n"/>
    </row>
    <row r="314" ht="15" customHeight="1" s="127">
      <c r="A314" s="192" t="n"/>
      <c r="B314" s="192" t="n"/>
    </row>
    <row r="315" ht="15" customHeight="1" s="127">
      <c r="A315" s="192" t="n"/>
      <c r="B315" s="192" t="n"/>
    </row>
    <row r="316" ht="15" customHeight="1" s="127">
      <c r="A316" s="192" t="n"/>
      <c r="B316" s="192" t="n"/>
    </row>
    <row r="317" ht="15" customHeight="1" s="127">
      <c r="A317" s="192" t="n"/>
      <c r="B317" s="192" t="n"/>
    </row>
    <row r="318" ht="15" customHeight="1" s="127">
      <c r="A318" s="192" t="n"/>
      <c r="B318" s="192" t="n"/>
    </row>
    <row r="319" ht="15" customHeight="1" s="127">
      <c r="A319" s="192" t="n"/>
      <c r="B319" s="192" t="n"/>
    </row>
    <row r="320" ht="15" customHeight="1" s="127">
      <c r="A320" s="192" t="n"/>
      <c r="B320" s="192" t="n"/>
    </row>
    <row r="321" ht="15" customHeight="1" s="127">
      <c r="A321" s="192" t="n"/>
      <c r="B321" s="192" t="n"/>
    </row>
    <row r="322" ht="15" customHeight="1" s="127">
      <c r="A322" s="192" t="n"/>
      <c r="B322" s="192" t="n"/>
    </row>
    <row r="323" ht="15" customHeight="1" s="127">
      <c r="A323" s="192" t="n"/>
      <c r="B323" s="192" t="n"/>
    </row>
    <row r="324" ht="15" customHeight="1" s="127">
      <c r="A324" s="192" t="n"/>
      <c r="B324" s="192" t="n"/>
    </row>
    <row r="325" ht="15" customHeight="1" s="127">
      <c r="A325" s="192" t="n"/>
      <c r="B325" s="192" t="n"/>
    </row>
    <row r="326" ht="15" customHeight="1" s="127">
      <c r="A326" s="192" t="n"/>
      <c r="B326" s="192" t="n"/>
    </row>
    <row r="327" ht="15" customHeight="1" s="127">
      <c r="A327" s="192" t="n"/>
      <c r="B327" s="192" t="n"/>
    </row>
    <row r="328" ht="15" customHeight="1" s="127">
      <c r="A328" s="192" t="n"/>
      <c r="B328" s="192" t="n"/>
    </row>
    <row r="329" ht="15" customHeight="1" s="127">
      <c r="A329" s="192" t="n"/>
      <c r="B329" s="192" t="n"/>
    </row>
    <row r="330" ht="15" customHeight="1" s="127">
      <c r="A330" s="192" t="n"/>
      <c r="B330" s="192" t="n"/>
    </row>
    <row r="331" ht="15" customHeight="1" s="127">
      <c r="A331" s="192" t="n"/>
      <c r="B331" s="192" t="n"/>
    </row>
    <row r="332" ht="15" customHeight="1" s="127">
      <c r="A332" s="192" t="n"/>
      <c r="B332" s="192" t="n"/>
    </row>
    <row r="333" ht="15" customHeight="1" s="127">
      <c r="A333" s="192" t="n"/>
      <c r="B333" s="192" t="n"/>
    </row>
    <row r="334" ht="15" customHeight="1" s="127">
      <c r="A334" s="192" t="n"/>
      <c r="B334" s="192" t="n"/>
    </row>
    <row r="335" ht="15" customHeight="1" s="127">
      <c r="A335" s="192" t="n"/>
      <c r="B335" s="192" t="n"/>
    </row>
    <row r="336" ht="15" customHeight="1" s="127">
      <c r="A336" s="192" t="n"/>
      <c r="B336" s="192" t="n"/>
    </row>
    <row r="337" ht="15" customHeight="1" s="127">
      <c r="A337" s="192" t="n"/>
      <c r="B337" s="192" t="n"/>
    </row>
    <row r="338" ht="15" customHeight="1" s="127">
      <c r="A338" s="192" t="n"/>
      <c r="B338" s="192" t="n"/>
    </row>
    <row r="339" ht="15" customHeight="1" s="127">
      <c r="A339" s="192" t="n"/>
      <c r="B339" s="192" t="n"/>
    </row>
    <row r="340" ht="15" customHeight="1" s="127">
      <c r="A340" s="192" t="n"/>
      <c r="B340" s="192" t="n"/>
    </row>
    <row r="341" ht="15" customHeight="1" s="127">
      <c r="A341" s="192" t="n"/>
      <c r="B341" s="192" t="n"/>
    </row>
    <row r="342" ht="15" customHeight="1" s="127">
      <c r="A342" s="192" t="n"/>
      <c r="B342" s="192" t="n"/>
    </row>
    <row r="343" ht="15" customHeight="1" s="127">
      <c r="A343" s="192" t="n"/>
      <c r="B343" s="192" t="n"/>
    </row>
    <row r="344" ht="15" customHeight="1" s="127">
      <c r="A344" s="192" t="n"/>
      <c r="B344" s="192" t="n"/>
    </row>
    <row r="345" ht="15" customHeight="1" s="127">
      <c r="A345" s="192" t="n"/>
      <c r="B345" s="192" t="n"/>
    </row>
    <row r="346" ht="15" customHeight="1" s="127">
      <c r="A346" s="192" t="n"/>
      <c r="B346" s="192" t="n"/>
    </row>
    <row r="347" ht="15" customHeight="1" s="127">
      <c r="A347" s="192" t="n"/>
      <c r="B347" s="192" t="n"/>
    </row>
    <row r="348" ht="15" customHeight="1" s="127">
      <c r="A348" s="192" t="n"/>
      <c r="B348" s="192" t="n"/>
    </row>
    <row r="349" ht="15" customHeight="1" s="127">
      <c r="A349" s="192" t="n"/>
      <c r="B349" s="192" t="n"/>
    </row>
    <row r="350" ht="15" customHeight="1" s="127">
      <c r="A350" s="192" t="n"/>
      <c r="B350" s="192" t="n"/>
    </row>
    <row r="351" ht="15" customHeight="1" s="127">
      <c r="A351" s="192" t="n"/>
      <c r="B351" s="192" t="n"/>
    </row>
    <row r="352" ht="15" customHeight="1" s="127">
      <c r="A352" s="192" t="n"/>
      <c r="B352" s="192" t="n"/>
    </row>
    <row r="353" ht="15" customHeight="1" s="127">
      <c r="A353" s="192" t="n"/>
      <c r="B353" s="192" t="n"/>
    </row>
    <row r="354" ht="15" customHeight="1" s="127">
      <c r="A354" s="192" t="n"/>
      <c r="B354" s="192" t="n"/>
    </row>
    <row r="355" ht="15" customHeight="1" s="127">
      <c r="A355" s="192" t="n"/>
      <c r="B355" s="192" t="n"/>
    </row>
    <row r="356" ht="15" customHeight="1" s="127">
      <c r="A356" s="192" t="n"/>
      <c r="B356" s="192" t="n"/>
    </row>
    <row r="357" ht="15" customHeight="1" s="127">
      <c r="A357" s="192" t="n"/>
      <c r="B357" s="192" t="n"/>
    </row>
    <row r="358" ht="15" customHeight="1" s="127">
      <c r="A358" s="192" t="n"/>
      <c r="B358" s="192" t="n"/>
    </row>
    <row r="359" ht="15" customHeight="1" s="127">
      <c r="A359" s="192" t="n"/>
      <c r="B359" s="192" t="n"/>
    </row>
    <row r="360" ht="15" customHeight="1" s="127">
      <c r="A360" s="192" t="n"/>
      <c r="B360" s="192" t="n"/>
    </row>
    <row r="361" ht="15" customHeight="1" s="127">
      <c r="A361" s="192" t="n"/>
      <c r="B361" s="192" t="n"/>
    </row>
    <row r="362" ht="15" customHeight="1" s="127">
      <c r="A362" s="192" t="n"/>
      <c r="B362" s="192" t="n"/>
    </row>
    <row r="363" ht="15" customHeight="1" s="127">
      <c r="A363" s="192" t="n"/>
      <c r="B363" s="192" t="n"/>
    </row>
    <row r="364" ht="15" customHeight="1" s="127">
      <c r="A364" s="192" t="n"/>
      <c r="B364" s="192" t="n"/>
    </row>
    <row r="365" ht="15" customHeight="1" s="127">
      <c r="A365" s="192" t="n"/>
      <c r="B365" s="192" t="n"/>
    </row>
    <row r="366" ht="15" customHeight="1" s="127">
      <c r="A366" s="192" t="n"/>
      <c r="B366" s="192" t="n"/>
    </row>
    <row r="367" ht="15" customHeight="1" s="127">
      <c r="A367" s="192" t="n"/>
      <c r="B367" s="192" t="n"/>
    </row>
    <row r="368" ht="15" customHeight="1" s="127">
      <c r="A368" s="192" t="n"/>
      <c r="B368" s="192" t="n"/>
    </row>
    <row r="369" ht="15" customHeight="1" s="127">
      <c r="A369" s="192" t="n"/>
      <c r="B369" s="192" t="n"/>
    </row>
    <row r="370" ht="15" customHeight="1" s="127">
      <c r="A370" s="192" t="n"/>
      <c r="B370" s="192" t="n"/>
    </row>
    <row r="371" ht="15" customHeight="1" s="127">
      <c r="A371" s="192" t="n"/>
      <c r="B371" s="192" t="n"/>
    </row>
    <row r="372" ht="15" customHeight="1" s="127">
      <c r="A372" s="192" t="n"/>
      <c r="B372" s="192" t="n"/>
    </row>
    <row r="373" ht="15" customHeight="1" s="127">
      <c r="A373" s="192" t="n"/>
      <c r="B373" s="192" t="n"/>
    </row>
    <row r="374" ht="15" customHeight="1" s="127">
      <c r="A374" s="192" t="n"/>
      <c r="B374" s="192" t="n"/>
    </row>
    <row r="375" ht="15" customHeight="1" s="127">
      <c r="A375" s="192" t="n"/>
      <c r="B375" s="192" t="n"/>
    </row>
    <row r="376" ht="15" customHeight="1" s="127">
      <c r="A376" s="192" t="n"/>
      <c r="B376" s="192" t="n"/>
    </row>
    <row r="377" ht="15" customHeight="1" s="127">
      <c r="A377" s="192" t="n"/>
      <c r="B377" s="192" t="n"/>
    </row>
    <row r="378" ht="15" customHeight="1" s="127">
      <c r="A378" s="192" t="n"/>
      <c r="B378" s="192" t="n"/>
    </row>
    <row r="379" ht="15" customHeight="1" s="127">
      <c r="A379" s="192" t="n"/>
      <c r="B379" s="192" t="n"/>
    </row>
    <row r="380" ht="15" customHeight="1" s="127">
      <c r="A380" s="192" t="n"/>
      <c r="B380" s="192" t="n"/>
    </row>
    <row r="381" ht="15" customHeight="1" s="127">
      <c r="A381" s="192" t="n"/>
      <c r="B381" s="192" t="n"/>
    </row>
    <row r="382" ht="15" customHeight="1" s="127">
      <c r="A382" s="192" t="n"/>
      <c r="B382" s="192" t="n"/>
    </row>
    <row r="383" ht="15" customHeight="1" s="127">
      <c r="A383" s="192" t="n"/>
      <c r="B383" s="192" t="n"/>
    </row>
    <row r="384" ht="15" customHeight="1" s="127">
      <c r="A384" s="192" t="n"/>
      <c r="B384" s="192" t="n"/>
    </row>
    <row r="385" ht="15" customHeight="1" s="127">
      <c r="A385" s="192" t="n"/>
      <c r="B385" s="192" t="n"/>
    </row>
    <row r="386" ht="15" customHeight="1" s="127">
      <c r="A386" s="192" t="n"/>
      <c r="B386" s="192" t="n"/>
    </row>
    <row r="387" ht="15" customHeight="1" s="127">
      <c r="A387" s="192" t="n"/>
      <c r="B387" s="192" t="n"/>
    </row>
    <row r="388" ht="15" customHeight="1" s="127">
      <c r="A388" s="192" t="n"/>
      <c r="B388" s="192" t="n"/>
    </row>
    <row r="389" ht="15" customHeight="1" s="127">
      <c r="A389" s="192" t="n"/>
      <c r="B389" s="192" t="n"/>
    </row>
    <row r="390" ht="15" customHeight="1" s="127">
      <c r="A390" s="192" t="n"/>
      <c r="B390" s="192" t="n"/>
    </row>
    <row r="391" ht="15" customHeight="1" s="127">
      <c r="A391" s="192" t="n"/>
      <c r="B391" s="192" t="n"/>
    </row>
    <row r="392" ht="15" customHeight="1" s="127">
      <c r="A392" s="192" t="n"/>
      <c r="B392" s="192" t="n"/>
    </row>
    <row r="393" ht="15" customHeight="1" s="127">
      <c r="A393" s="192" t="n"/>
      <c r="B393" s="192" t="n"/>
    </row>
    <row r="394" ht="15" customHeight="1" s="127">
      <c r="A394" s="192" t="n"/>
      <c r="B394" s="192" t="n"/>
    </row>
    <row r="395" ht="15" customHeight="1" s="127">
      <c r="A395" s="192" t="n"/>
      <c r="B395" s="192" t="n"/>
    </row>
    <row r="396" ht="15" customHeight="1" s="127">
      <c r="A396" s="192" t="n"/>
      <c r="B396" s="192" t="n"/>
    </row>
    <row r="397" ht="15" customHeight="1" s="127">
      <c r="A397" s="192" t="n"/>
      <c r="B397" s="192" t="n"/>
    </row>
    <row r="398" ht="15" customHeight="1" s="127">
      <c r="A398" s="192" t="n"/>
      <c r="B398" s="192" t="n"/>
    </row>
    <row r="399" ht="15" customHeight="1" s="127">
      <c r="A399" s="192" t="n"/>
      <c r="B399" s="192" t="n"/>
    </row>
    <row r="400" ht="15" customHeight="1" s="127">
      <c r="A400" s="192" t="n"/>
      <c r="B400" s="192" t="n"/>
    </row>
    <row r="401" ht="15" customHeight="1" s="127">
      <c r="A401" s="192" t="n"/>
      <c r="B401" s="192" t="n"/>
    </row>
    <row r="402" ht="15" customHeight="1" s="127">
      <c r="A402" s="192" t="n"/>
      <c r="B402" s="192" t="n"/>
    </row>
    <row r="403" ht="15" customHeight="1" s="127">
      <c r="A403" s="192" t="n"/>
      <c r="B403" s="192" t="n"/>
    </row>
    <row r="404" ht="15" customHeight="1" s="127">
      <c r="A404" s="192" t="n"/>
      <c r="B404" s="192" t="n"/>
    </row>
    <row r="405" ht="15" customHeight="1" s="127">
      <c r="A405" s="192" t="n"/>
      <c r="B405" s="192" t="n"/>
    </row>
    <row r="406" ht="15" customHeight="1" s="127">
      <c r="A406" s="192" t="n"/>
      <c r="B406" s="192" t="n"/>
    </row>
    <row r="407" ht="15" customHeight="1" s="127">
      <c r="A407" s="192" t="n"/>
      <c r="B407" s="192" t="n"/>
    </row>
    <row r="408" ht="15" customHeight="1" s="127">
      <c r="A408" s="192" t="n"/>
      <c r="B408" s="192" t="n"/>
    </row>
    <row r="409" ht="15" customHeight="1" s="127">
      <c r="A409" s="192" t="n"/>
      <c r="B409" s="192" t="n"/>
    </row>
    <row r="410" ht="15" customHeight="1" s="127">
      <c r="A410" s="192" t="n"/>
      <c r="B410" s="192" t="n"/>
    </row>
    <row r="411" ht="15" customHeight="1" s="127">
      <c r="A411" s="192" t="n"/>
      <c r="B411" s="192" t="n"/>
    </row>
    <row r="412" ht="15" customHeight="1" s="127">
      <c r="A412" s="192" t="n"/>
      <c r="B412" s="192" t="n"/>
    </row>
    <row r="413" ht="15" customHeight="1" s="127">
      <c r="A413" s="192" t="n"/>
      <c r="B413" s="192" t="n"/>
    </row>
    <row r="414" ht="15" customHeight="1" s="127">
      <c r="A414" s="192" t="n"/>
      <c r="B414" s="192" t="n"/>
    </row>
    <row r="415" ht="15" customHeight="1" s="127">
      <c r="A415" s="192" t="n"/>
      <c r="B415" s="192" t="n"/>
    </row>
    <row r="416" ht="15" customHeight="1" s="127">
      <c r="A416" s="192" t="n"/>
      <c r="B416" s="192" t="n"/>
    </row>
    <row r="417" ht="15" customHeight="1" s="127">
      <c r="A417" s="192" t="n"/>
      <c r="B417" s="192" t="n"/>
    </row>
    <row r="418" ht="15" customHeight="1" s="127">
      <c r="A418" s="192" t="n"/>
      <c r="B418" s="192" t="n"/>
    </row>
    <row r="419" ht="15" customHeight="1" s="127">
      <c r="A419" s="192" t="n"/>
      <c r="B419" s="192" t="n"/>
    </row>
    <row r="420" ht="15" customHeight="1" s="127">
      <c r="A420" s="192" t="n"/>
      <c r="B420" s="192" t="n"/>
    </row>
    <row r="421" ht="15" customHeight="1" s="127">
      <c r="A421" s="192" t="n"/>
      <c r="B421" s="192" t="n"/>
    </row>
    <row r="422" ht="15" customHeight="1" s="127">
      <c r="A422" s="192" t="n"/>
      <c r="B422" s="192" t="n"/>
    </row>
    <row r="423" ht="15" customHeight="1" s="127">
      <c r="A423" s="192" t="n"/>
      <c r="B423" s="192" t="n"/>
    </row>
    <row r="424" ht="15" customHeight="1" s="127">
      <c r="A424" s="192" t="n"/>
      <c r="B424" s="192" t="n"/>
    </row>
    <row r="425" ht="15" customHeight="1" s="127">
      <c r="A425" s="192" t="n"/>
      <c r="B425" s="192" t="n"/>
    </row>
    <row r="426" ht="15" customHeight="1" s="127">
      <c r="A426" s="192" t="n"/>
      <c r="B426" s="192" t="n"/>
    </row>
    <row r="427" ht="15" customHeight="1" s="127">
      <c r="A427" s="192" t="n"/>
      <c r="B427" s="192" t="n"/>
    </row>
    <row r="428" ht="15" customHeight="1" s="127">
      <c r="A428" s="192" t="n"/>
      <c r="B428" s="192" t="n"/>
    </row>
    <row r="429" ht="15" customHeight="1" s="127">
      <c r="A429" s="192" t="n"/>
      <c r="B429" s="192" t="n"/>
    </row>
    <row r="430" ht="15" customHeight="1" s="127">
      <c r="A430" s="192" t="n"/>
      <c r="B430" s="192" t="n"/>
    </row>
    <row r="431" ht="15" customHeight="1" s="127">
      <c r="A431" s="192" t="n"/>
      <c r="B431" s="192" t="n"/>
    </row>
    <row r="432" ht="15" customHeight="1" s="127">
      <c r="A432" s="192" t="n"/>
      <c r="B432" s="192" t="n"/>
    </row>
    <row r="433" ht="15" customHeight="1" s="127">
      <c r="A433" s="192" t="n"/>
      <c r="B433" s="192" t="n"/>
    </row>
    <row r="434" ht="15" customHeight="1" s="127">
      <c r="A434" s="192" t="n"/>
      <c r="B434" s="192" t="n"/>
    </row>
    <row r="435" ht="15" customHeight="1" s="127">
      <c r="A435" s="192" t="n"/>
      <c r="B435" s="192" t="n"/>
    </row>
    <row r="436" ht="15" customHeight="1" s="127">
      <c r="A436" s="192" t="n"/>
      <c r="B436" s="192" t="n"/>
    </row>
    <row r="437" ht="15" customHeight="1" s="127">
      <c r="A437" s="192" t="n"/>
      <c r="B437" s="192" t="n"/>
    </row>
    <row r="438" ht="15" customHeight="1" s="127">
      <c r="A438" s="192" t="n"/>
      <c r="B438" s="192" t="n"/>
    </row>
    <row r="439" ht="15" customHeight="1" s="127">
      <c r="A439" s="192" t="n"/>
      <c r="B439" s="192" t="n"/>
    </row>
    <row r="440" ht="15" customHeight="1" s="127">
      <c r="A440" s="192" t="n"/>
      <c r="B440" s="192" t="n"/>
    </row>
    <row r="441" ht="15" customHeight="1" s="127">
      <c r="A441" s="192" t="n"/>
      <c r="B441" s="192" t="n"/>
    </row>
    <row r="442" ht="15" customHeight="1" s="127">
      <c r="A442" s="192" t="n"/>
      <c r="B442" s="192" t="n"/>
    </row>
    <row r="443" ht="15" customHeight="1" s="127">
      <c r="A443" s="192" t="n"/>
      <c r="B443" s="192" t="n"/>
    </row>
    <row r="444" ht="15" customHeight="1" s="127">
      <c r="A444" s="192" t="n"/>
      <c r="B444" s="192" t="n"/>
    </row>
    <row r="445" ht="15" customHeight="1" s="127">
      <c r="A445" s="192" t="n"/>
      <c r="B445" s="192" t="n"/>
    </row>
    <row r="446" ht="15" customHeight="1" s="127">
      <c r="A446" s="192" t="n"/>
      <c r="B446" s="192" t="n"/>
    </row>
    <row r="447" ht="15" customHeight="1" s="127">
      <c r="A447" s="192" t="n"/>
      <c r="B447" s="192" t="n"/>
    </row>
    <row r="448" ht="15" customHeight="1" s="127">
      <c r="A448" s="192" t="n"/>
      <c r="B448" s="192" t="n"/>
    </row>
    <row r="449" ht="15" customHeight="1" s="127">
      <c r="A449" s="192" t="n"/>
      <c r="B449" s="192" t="n"/>
    </row>
    <row r="450" ht="15" customHeight="1" s="127">
      <c r="A450" s="192" t="n"/>
      <c r="B450" s="192" t="n"/>
    </row>
    <row r="451" ht="15" customHeight="1" s="127">
      <c r="A451" s="192" t="n"/>
      <c r="B451" s="192" t="n"/>
    </row>
    <row r="452" ht="15" customHeight="1" s="127">
      <c r="A452" s="192" t="n"/>
      <c r="B452" s="192" t="n"/>
    </row>
    <row r="453" ht="15" customHeight="1" s="127">
      <c r="A453" s="192" t="n"/>
      <c r="B453" s="192" t="n"/>
    </row>
    <row r="454" ht="15" customHeight="1" s="127">
      <c r="A454" s="192" t="n"/>
      <c r="B454" s="192" t="n"/>
    </row>
    <row r="455" ht="15" customHeight="1" s="127">
      <c r="A455" s="192" t="n"/>
      <c r="B455" s="192" t="n"/>
    </row>
    <row r="456" ht="15" customHeight="1" s="127">
      <c r="A456" s="192" t="n"/>
      <c r="B456" s="192" t="n"/>
    </row>
    <row r="457" ht="15" customHeight="1" s="127">
      <c r="A457" s="192" t="n"/>
      <c r="B457" s="192" t="n"/>
    </row>
    <row r="458" ht="15" customHeight="1" s="127">
      <c r="A458" s="192" t="n"/>
      <c r="B458" s="192" t="n"/>
    </row>
    <row r="459" ht="15" customHeight="1" s="127">
      <c r="A459" s="192" t="n"/>
      <c r="B459" s="192" t="n"/>
    </row>
    <row r="460" ht="15" customHeight="1" s="127">
      <c r="A460" s="192" t="n"/>
      <c r="B460" s="192" t="n"/>
    </row>
    <row r="461" ht="15" customHeight="1" s="127">
      <c r="A461" s="192" t="n"/>
      <c r="B461" s="192" t="n"/>
    </row>
    <row r="462" ht="15" customHeight="1" s="127">
      <c r="A462" s="192" t="n"/>
      <c r="B462" s="192" t="n"/>
    </row>
    <row r="463" ht="15" customHeight="1" s="127">
      <c r="A463" s="192" t="n"/>
      <c r="B463" s="192" t="n"/>
    </row>
    <row r="464" ht="15" customHeight="1" s="127">
      <c r="A464" s="192" t="n"/>
      <c r="B464" s="192" t="n"/>
    </row>
    <row r="465" ht="15" customHeight="1" s="127">
      <c r="A465" s="192" t="n"/>
      <c r="B465" s="192" t="n"/>
    </row>
    <row r="466" ht="15" customHeight="1" s="127">
      <c r="A466" s="192" t="n"/>
      <c r="B466" s="192" t="n"/>
    </row>
    <row r="467" ht="15" customHeight="1" s="127">
      <c r="A467" s="192" t="n"/>
      <c r="B467" s="192" t="n"/>
    </row>
    <row r="468" ht="15" customHeight="1" s="127">
      <c r="A468" s="192" t="n"/>
      <c r="B468" s="192" t="n"/>
    </row>
    <row r="469" ht="15" customHeight="1" s="127">
      <c r="A469" s="192" t="n"/>
      <c r="B469" s="192" t="n"/>
    </row>
    <row r="470" ht="15" customHeight="1" s="127">
      <c r="A470" s="192" t="n"/>
      <c r="B470" s="192" t="n"/>
    </row>
    <row r="471" ht="15" customHeight="1" s="127">
      <c r="A471" s="192" t="n"/>
      <c r="B471" s="192" t="n"/>
    </row>
    <row r="472" ht="15" customHeight="1" s="127">
      <c r="A472" s="192" t="n"/>
      <c r="B472" s="192" t="n"/>
    </row>
    <row r="473" ht="15" customHeight="1" s="127">
      <c r="A473" s="192" t="n"/>
      <c r="B473" s="192" t="n"/>
    </row>
    <row r="474" ht="15" customHeight="1" s="127">
      <c r="A474" s="192" t="n"/>
      <c r="B474" s="192" t="n"/>
    </row>
    <row r="475" ht="15" customHeight="1" s="127">
      <c r="A475" s="192" t="n"/>
      <c r="B475" s="192" t="n"/>
    </row>
    <row r="476" ht="15" customHeight="1" s="127">
      <c r="A476" s="192" t="n"/>
      <c r="B476" s="192" t="n"/>
    </row>
    <row r="477" ht="15" customHeight="1" s="127">
      <c r="A477" s="192" t="n"/>
      <c r="B477" s="192" t="n"/>
    </row>
    <row r="478" ht="15" customHeight="1" s="127">
      <c r="A478" s="192" t="n"/>
      <c r="B478" s="192" t="n"/>
    </row>
    <row r="479" ht="15" customHeight="1" s="127">
      <c r="A479" s="192" t="n"/>
      <c r="B479" s="192" t="n"/>
    </row>
    <row r="480" ht="15" customHeight="1" s="127">
      <c r="A480" s="192" t="n"/>
      <c r="B480" s="192" t="n"/>
    </row>
    <row r="481" ht="15" customHeight="1" s="127">
      <c r="A481" s="192" t="n"/>
      <c r="B481" s="192" t="n"/>
    </row>
    <row r="482" ht="15" customHeight="1" s="127">
      <c r="A482" s="192" t="n"/>
      <c r="B482" s="192" t="n"/>
    </row>
    <row r="483" ht="15" customHeight="1" s="127">
      <c r="A483" s="192" t="n"/>
      <c r="B483" s="192" t="n"/>
    </row>
    <row r="484" ht="15" customHeight="1" s="127">
      <c r="A484" s="192" t="n"/>
      <c r="B484" s="192" t="n"/>
    </row>
    <row r="485" ht="15" customHeight="1" s="127">
      <c r="A485" s="192" t="n"/>
      <c r="B485" s="192" t="n"/>
    </row>
    <row r="486" ht="15" customHeight="1" s="127">
      <c r="A486" s="192" t="n"/>
      <c r="B486" s="192" t="n"/>
    </row>
    <row r="487" ht="15" customHeight="1" s="127">
      <c r="A487" s="192" t="n"/>
      <c r="B487" s="192" t="n"/>
    </row>
    <row r="488" ht="15" customHeight="1" s="127">
      <c r="A488" s="192" t="n"/>
      <c r="B488" s="192" t="n"/>
    </row>
    <row r="489" ht="15" customHeight="1" s="127">
      <c r="A489" s="192" t="n"/>
      <c r="B489" s="192" t="n"/>
    </row>
    <row r="490" ht="15" customHeight="1" s="127">
      <c r="A490" s="192" t="n"/>
      <c r="B490" s="192" t="n"/>
    </row>
    <row r="491" ht="15" customHeight="1" s="127">
      <c r="A491" s="192" t="n"/>
      <c r="B491" s="192" t="n"/>
    </row>
    <row r="492" ht="15" customHeight="1" s="127">
      <c r="A492" s="192" t="n"/>
      <c r="B492" s="192" t="n"/>
    </row>
    <row r="493" ht="15" customHeight="1" s="127">
      <c r="A493" s="192" t="n"/>
      <c r="B493" s="192" t="n"/>
    </row>
    <row r="494" ht="15" customHeight="1" s="127">
      <c r="A494" s="192" t="n"/>
      <c r="B494" s="192" t="n"/>
    </row>
    <row r="495" ht="15" customHeight="1" s="127">
      <c r="A495" s="192" t="n"/>
      <c r="B495" s="192" t="n"/>
    </row>
    <row r="496" ht="15" customHeight="1" s="127">
      <c r="A496" s="192" t="n"/>
      <c r="B496" s="192" t="n"/>
    </row>
    <row r="497" ht="15" customHeight="1" s="127">
      <c r="A497" s="192" t="n"/>
      <c r="B497" s="192" t="n"/>
    </row>
    <row r="498" ht="15" customHeight="1" s="127">
      <c r="A498" s="192" t="n"/>
      <c r="B498" s="192" t="n"/>
    </row>
    <row r="499" ht="15" customHeight="1" s="127">
      <c r="A499" s="192" t="n"/>
      <c r="B499" s="192" t="n"/>
    </row>
    <row r="500" ht="15" customHeight="1" s="127">
      <c r="A500" s="192" t="n"/>
      <c r="B500" s="192" t="n"/>
    </row>
    <row r="501" ht="15" customHeight="1" s="127">
      <c r="A501" s="192" t="n"/>
      <c r="B501" s="192" t="n"/>
    </row>
    <row r="502" ht="15" customHeight="1" s="127">
      <c r="A502" s="192" t="n"/>
      <c r="B502" s="192" t="n"/>
    </row>
    <row r="503" ht="15" customHeight="1" s="127">
      <c r="A503" s="192" t="n"/>
      <c r="B503" s="192" t="n"/>
    </row>
    <row r="504" ht="15" customHeight="1" s="127">
      <c r="A504" s="192" t="n"/>
      <c r="B504" s="192" t="n"/>
    </row>
    <row r="505" ht="15" customHeight="1" s="127">
      <c r="A505" s="192" t="n"/>
      <c r="B505" s="192" t="n"/>
    </row>
    <row r="506" ht="15" customHeight="1" s="127">
      <c r="A506" s="192" t="n"/>
      <c r="B506" s="192" t="n"/>
    </row>
    <row r="507" ht="15" customHeight="1" s="127">
      <c r="A507" s="192" t="n"/>
      <c r="B507" s="192" t="n"/>
    </row>
    <row r="508" ht="15" customHeight="1" s="127">
      <c r="A508" s="192" t="n"/>
      <c r="B508" s="192" t="n"/>
    </row>
    <row r="509" ht="15" customHeight="1" s="127">
      <c r="A509" s="192" t="n"/>
      <c r="B509" s="192" t="n"/>
    </row>
    <row r="510" ht="15" customHeight="1" s="127">
      <c r="A510" s="192" t="n"/>
      <c r="B510" s="192" t="n"/>
    </row>
    <row r="511" ht="15" customHeight="1" s="127">
      <c r="A511" s="192" t="n"/>
      <c r="B511" s="192" t="n"/>
    </row>
    <row r="512" ht="15" customHeight="1" s="127">
      <c r="A512" s="192" t="n"/>
      <c r="B512" s="192" t="n"/>
    </row>
    <row r="513" ht="15" customHeight="1" s="127">
      <c r="A513" s="192" t="n"/>
      <c r="B513" s="192" t="n"/>
    </row>
    <row r="514" ht="15" customHeight="1" s="127">
      <c r="A514" s="192" t="n"/>
      <c r="B514" s="192" t="n"/>
    </row>
    <row r="515" ht="15" customHeight="1" s="127">
      <c r="A515" s="192" t="n"/>
      <c r="B515" s="192" t="n"/>
    </row>
    <row r="516" ht="15" customHeight="1" s="127">
      <c r="A516" s="192" t="n"/>
      <c r="B516" s="192" t="n"/>
    </row>
    <row r="517" ht="15" customHeight="1" s="127">
      <c r="A517" s="192" t="n"/>
      <c r="B517" s="192" t="n"/>
    </row>
    <row r="518" ht="15" customHeight="1" s="127">
      <c r="A518" s="192" t="n"/>
      <c r="B518" s="192" t="n"/>
    </row>
    <row r="519" ht="15" customHeight="1" s="127">
      <c r="A519" s="192" t="n"/>
      <c r="B519" s="192" t="n"/>
    </row>
    <row r="520" ht="15" customHeight="1" s="127">
      <c r="A520" s="192" t="n"/>
      <c r="B520" s="192" t="n"/>
    </row>
    <row r="521" ht="15" customHeight="1" s="127">
      <c r="A521" s="192" t="n"/>
      <c r="B521" s="192" t="n"/>
    </row>
    <row r="522" ht="15" customHeight="1" s="127">
      <c r="A522" s="192" t="n"/>
      <c r="B522" s="192" t="n"/>
    </row>
    <row r="523" ht="15" customHeight="1" s="127">
      <c r="A523" s="192" t="n"/>
      <c r="B523" s="192" t="n"/>
    </row>
    <row r="524" ht="15" customHeight="1" s="127">
      <c r="A524" s="192" t="n"/>
      <c r="B524" s="192" t="n"/>
    </row>
    <row r="525" ht="15" customHeight="1" s="127">
      <c r="A525" s="192" t="n"/>
      <c r="B525" s="192" t="n"/>
    </row>
    <row r="526" ht="15" customHeight="1" s="127">
      <c r="A526" s="192" t="n"/>
      <c r="B526" s="192" t="n"/>
    </row>
    <row r="527" ht="15" customHeight="1" s="127">
      <c r="A527" s="192" t="n"/>
      <c r="B527" s="192" t="n"/>
    </row>
    <row r="528" ht="15" customHeight="1" s="127">
      <c r="A528" s="192" t="n"/>
      <c r="B528" s="192" t="n"/>
    </row>
    <row r="529" ht="15" customHeight="1" s="127">
      <c r="A529" s="192" t="n"/>
      <c r="B529" s="192" t="n"/>
    </row>
    <row r="530" ht="15" customHeight="1" s="127">
      <c r="A530" s="192" t="n"/>
      <c r="B530" s="192" t="n"/>
    </row>
    <row r="531" ht="15" customHeight="1" s="127">
      <c r="A531" s="192" t="n"/>
      <c r="B531" s="192" t="n"/>
    </row>
    <row r="532" ht="15" customHeight="1" s="127">
      <c r="A532" s="192" t="n"/>
      <c r="B532" s="192" t="n"/>
    </row>
    <row r="533" ht="15" customHeight="1" s="127">
      <c r="A533" s="192" t="n"/>
      <c r="B533" s="192" t="n"/>
    </row>
    <row r="534" ht="15" customHeight="1" s="127">
      <c r="A534" s="192" t="n"/>
      <c r="B534" s="192" t="n"/>
    </row>
    <row r="535" ht="15" customHeight="1" s="127">
      <c r="A535" s="192" t="n"/>
      <c r="B535" s="192" t="n"/>
    </row>
    <row r="536" ht="15" customHeight="1" s="127">
      <c r="A536" s="192" t="n"/>
      <c r="B536" s="192" t="n"/>
    </row>
    <row r="537" ht="15" customHeight="1" s="127">
      <c r="A537" s="192" t="n"/>
      <c r="B537" s="192" t="n"/>
    </row>
    <row r="538" ht="15" customHeight="1" s="127">
      <c r="A538" s="192" t="n"/>
      <c r="B538" s="192" t="n"/>
    </row>
    <row r="539" ht="15" customHeight="1" s="127">
      <c r="A539" s="192" t="n"/>
      <c r="B539" s="192" t="n"/>
    </row>
    <row r="540" ht="15" customHeight="1" s="127">
      <c r="A540" s="192" t="n"/>
      <c r="B540" s="192" t="n"/>
    </row>
    <row r="541" ht="15" customHeight="1" s="127">
      <c r="A541" s="192" t="n"/>
      <c r="B541" s="192" t="n"/>
    </row>
    <row r="542" ht="15" customHeight="1" s="127">
      <c r="A542" s="192" t="n"/>
      <c r="B542" s="192" t="n"/>
    </row>
    <row r="543" ht="15" customHeight="1" s="127">
      <c r="A543" s="192" t="n"/>
      <c r="B543" s="192" t="n"/>
    </row>
    <row r="544" ht="15" customHeight="1" s="127">
      <c r="A544" s="192" t="n"/>
      <c r="B544" s="192" t="n"/>
    </row>
    <row r="545" ht="15" customHeight="1" s="127">
      <c r="A545" s="192" t="n"/>
      <c r="B545" s="192" t="n"/>
    </row>
    <row r="546" ht="15" customHeight="1" s="127">
      <c r="A546" s="192" t="n"/>
      <c r="B546" s="192" t="n"/>
    </row>
    <row r="547" ht="15" customHeight="1" s="127">
      <c r="A547" s="192" t="n"/>
      <c r="B547" s="192" t="n"/>
    </row>
    <row r="548" ht="15" customHeight="1" s="127">
      <c r="A548" s="192" t="n"/>
      <c r="B548" s="192" t="n"/>
    </row>
    <row r="549" ht="15" customHeight="1" s="127">
      <c r="A549" s="192" t="n"/>
      <c r="B549" s="192" t="n"/>
    </row>
    <row r="550" ht="15" customHeight="1" s="127">
      <c r="A550" s="192" t="n"/>
      <c r="B550" s="192" t="n"/>
    </row>
    <row r="551" ht="15" customHeight="1" s="127">
      <c r="A551" s="192" t="n"/>
      <c r="B551" s="192" t="n"/>
    </row>
    <row r="552" ht="15" customHeight="1" s="127">
      <c r="A552" s="192" t="n"/>
      <c r="B552" s="192" t="n"/>
    </row>
    <row r="553" ht="15" customHeight="1" s="127">
      <c r="A553" s="192" t="n"/>
      <c r="B553" s="192" t="n"/>
    </row>
    <row r="554" ht="15" customHeight="1" s="127">
      <c r="A554" s="192" t="n"/>
      <c r="B554" s="192" t="n"/>
    </row>
    <row r="555" ht="15" customHeight="1" s="127">
      <c r="A555" s="192" t="n"/>
      <c r="B555" s="192" t="n"/>
    </row>
    <row r="556" ht="15" customHeight="1" s="127">
      <c r="A556" s="192" t="n"/>
      <c r="B556" s="192" t="n"/>
    </row>
    <row r="557" ht="15" customHeight="1" s="127">
      <c r="A557" s="192" t="n"/>
      <c r="B557" s="192" t="n"/>
    </row>
    <row r="558" ht="15" customHeight="1" s="127">
      <c r="A558" s="192" t="n"/>
      <c r="B558" s="192" t="n"/>
    </row>
    <row r="559" ht="15" customHeight="1" s="127">
      <c r="A559" s="192" t="n"/>
      <c r="B559" s="192" t="n"/>
    </row>
    <row r="560" ht="15" customHeight="1" s="127">
      <c r="A560" s="192" t="n"/>
      <c r="B560" s="192" t="n"/>
    </row>
    <row r="561" ht="15" customHeight="1" s="127">
      <c r="A561" s="192" t="n"/>
      <c r="B561" s="192" t="n"/>
    </row>
    <row r="562" ht="15" customHeight="1" s="127">
      <c r="A562" s="192" t="n"/>
      <c r="B562" s="192" t="n"/>
    </row>
    <row r="563" ht="15" customHeight="1" s="127">
      <c r="A563" s="192" t="n"/>
      <c r="B563" s="192" t="n"/>
    </row>
    <row r="564" ht="15" customHeight="1" s="127">
      <c r="A564" s="192" t="n"/>
      <c r="B564" s="192" t="n"/>
    </row>
    <row r="565" ht="15" customHeight="1" s="127">
      <c r="A565" s="192" t="n"/>
      <c r="B565" s="192" t="n"/>
    </row>
    <row r="566" ht="15" customHeight="1" s="127">
      <c r="A566" s="192" t="n"/>
      <c r="B566" s="192" t="n"/>
    </row>
    <row r="567" ht="15" customHeight="1" s="127">
      <c r="A567" s="192" t="n"/>
      <c r="B567" s="192" t="n"/>
    </row>
    <row r="568" ht="15" customHeight="1" s="127">
      <c r="A568" s="192" t="n"/>
      <c r="B568" s="192" t="n"/>
    </row>
    <row r="569" ht="15" customHeight="1" s="127">
      <c r="A569" s="192" t="n"/>
      <c r="B569" s="192" t="n"/>
    </row>
    <row r="570" ht="15" customHeight="1" s="127">
      <c r="A570" s="192" t="n"/>
      <c r="B570" s="192" t="n"/>
    </row>
    <row r="571" ht="15" customHeight="1" s="127">
      <c r="A571" s="192" t="n"/>
      <c r="B571" s="192" t="n"/>
    </row>
    <row r="572" ht="15" customHeight="1" s="127">
      <c r="A572" s="192" t="n"/>
      <c r="B572" s="192" t="n"/>
    </row>
    <row r="573" ht="15" customHeight="1" s="127">
      <c r="A573" s="192" t="n"/>
      <c r="B573" s="192" t="n"/>
    </row>
    <row r="574" ht="15" customHeight="1" s="127">
      <c r="A574" s="192" t="n"/>
      <c r="B574" s="192" t="n"/>
    </row>
    <row r="575" ht="15" customHeight="1" s="127">
      <c r="A575" s="192" t="n"/>
      <c r="B575" s="192" t="n"/>
    </row>
    <row r="576" ht="15" customHeight="1" s="127">
      <c r="A576" s="192" t="n"/>
      <c r="B576" s="192" t="n"/>
    </row>
    <row r="577" ht="15" customHeight="1" s="127">
      <c r="A577" s="192" t="n"/>
      <c r="B577" s="192" t="n"/>
    </row>
    <row r="578" ht="15" customHeight="1" s="127">
      <c r="A578" s="192" t="n"/>
      <c r="B578" s="192" t="n"/>
    </row>
    <row r="579" ht="15" customHeight="1" s="127">
      <c r="A579" s="192" t="n"/>
      <c r="B579" s="192" t="n"/>
    </row>
    <row r="580" ht="15" customHeight="1" s="127">
      <c r="A580" s="192" t="n"/>
      <c r="B580" s="192" t="n"/>
    </row>
    <row r="581" ht="15" customHeight="1" s="127">
      <c r="A581" s="192" t="n"/>
      <c r="B581" s="192" t="n"/>
    </row>
    <row r="582" ht="15" customHeight="1" s="127">
      <c r="A582" s="192" t="n"/>
      <c r="B582" s="192" t="n"/>
    </row>
    <row r="583" ht="15" customHeight="1" s="127">
      <c r="A583" s="192" t="n"/>
      <c r="B583" s="192" t="n"/>
    </row>
    <row r="584" ht="15" customHeight="1" s="127">
      <c r="A584" s="192" t="n"/>
      <c r="B584" s="192" t="n"/>
    </row>
    <row r="585" ht="15" customHeight="1" s="127">
      <c r="A585" s="192" t="n"/>
      <c r="B585" s="192" t="n"/>
    </row>
    <row r="586" ht="15" customHeight="1" s="127">
      <c r="A586" s="192" t="n"/>
      <c r="B586" s="192" t="n"/>
    </row>
    <row r="587" ht="15" customHeight="1" s="127">
      <c r="A587" s="192" t="n"/>
      <c r="B587" s="192" t="n"/>
    </row>
    <row r="588" ht="15" customHeight="1" s="127">
      <c r="A588" s="192" t="n"/>
      <c r="B588" s="192" t="n"/>
    </row>
    <row r="589" ht="15" customHeight="1" s="127">
      <c r="A589" s="192" t="n"/>
      <c r="B589" s="192" t="n"/>
    </row>
    <row r="590" ht="15" customHeight="1" s="127">
      <c r="A590" s="192" t="n"/>
      <c r="B590" s="192" t="n"/>
    </row>
    <row r="591" ht="15" customHeight="1" s="127">
      <c r="A591" s="192" t="n"/>
      <c r="B591" s="192" t="n"/>
    </row>
    <row r="592" ht="15" customHeight="1" s="127">
      <c r="A592" s="192" t="n"/>
      <c r="B592" s="192" t="n"/>
    </row>
    <row r="593" ht="15" customHeight="1" s="127">
      <c r="A593" s="192" t="n"/>
      <c r="B593" s="192" t="n"/>
    </row>
    <row r="594" ht="15" customHeight="1" s="127">
      <c r="A594" s="192" t="n"/>
      <c r="B594" s="192" t="n"/>
    </row>
    <row r="595" ht="15" customHeight="1" s="127">
      <c r="A595" s="192" t="n"/>
      <c r="B595" s="192" t="n"/>
    </row>
    <row r="596" ht="15" customHeight="1" s="127">
      <c r="A596" s="192" t="n"/>
      <c r="B596" s="192" t="n"/>
    </row>
    <row r="597" ht="15" customHeight="1" s="127">
      <c r="A597" s="192" t="n"/>
      <c r="B597" s="192" t="n"/>
    </row>
    <row r="598" ht="15" customHeight="1" s="127">
      <c r="A598" s="192" t="n"/>
      <c r="B598" s="192" t="n"/>
    </row>
    <row r="599" ht="15" customHeight="1" s="127">
      <c r="A599" s="192" t="n"/>
      <c r="B599" s="192" t="n"/>
    </row>
    <row r="600" ht="15" customHeight="1" s="127">
      <c r="A600" s="192" t="n"/>
      <c r="B600" s="192" t="n"/>
    </row>
    <row r="601" ht="15" customHeight="1" s="127">
      <c r="A601" s="192" t="n"/>
      <c r="B601" s="192" t="n"/>
    </row>
    <row r="602" ht="15" customHeight="1" s="127">
      <c r="A602" s="192" t="n"/>
      <c r="B602" s="192" t="n"/>
    </row>
    <row r="603" ht="15" customHeight="1" s="127">
      <c r="A603" s="192" t="n"/>
      <c r="B603" s="192" t="n"/>
    </row>
    <row r="604" ht="15" customHeight="1" s="127">
      <c r="A604" s="192" t="n"/>
      <c r="B604" s="192" t="n"/>
    </row>
    <row r="605" ht="15" customHeight="1" s="127">
      <c r="A605" s="192" t="n"/>
      <c r="B605" s="192" t="n"/>
    </row>
    <row r="606" ht="15" customHeight="1" s="127">
      <c r="A606" s="192" t="n"/>
      <c r="B606" s="192" t="n"/>
    </row>
    <row r="607" ht="15" customHeight="1" s="127">
      <c r="A607" s="192" t="n"/>
      <c r="B607" s="192" t="n"/>
    </row>
    <row r="608" ht="15" customHeight="1" s="127">
      <c r="A608" s="192" t="n"/>
      <c r="B608" s="192" t="n"/>
    </row>
    <row r="609" ht="15" customHeight="1" s="127">
      <c r="A609" s="192" t="n"/>
      <c r="B609" s="192" t="n"/>
    </row>
    <row r="610" ht="15" customHeight="1" s="127">
      <c r="A610" s="192" t="n"/>
      <c r="B610" s="192" t="n"/>
    </row>
    <row r="611" ht="15" customHeight="1" s="127">
      <c r="A611" s="192" t="n"/>
      <c r="B611" s="192" t="n"/>
    </row>
    <row r="612" ht="15" customHeight="1" s="127">
      <c r="A612" s="192" t="n"/>
      <c r="B612" s="192" t="n"/>
    </row>
    <row r="613" ht="15" customHeight="1" s="127">
      <c r="A613" s="192" t="n"/>
      <c r="B613" s="192" t="n"/>
    </row>
    <row r="614" ht="15" customHeight="1" s="127">
      <c r="A614" s="192" t="n"/>
      <c r="B614" s="192" t="n"/>
    </row>
    <row r="615" ht="15" customHeight="1" s="127">
      <c r="A615" s="192" t="n"/>
      <c r="B615" s="192" t="n"/>
    </row>
    <row r="616" ht="15" customHeight="1" s="127">
      <c r="A616" s="192" t="n"/>
      <c r="B616" s="192" t="n"/>
    </row>
    <row r="617" ht="15" customHeight="1" s="127">
      <c r="A617" s="192" t="n"/>
      <c r="B617" s="192" t="n"/>
    </row>
    <row r="618" ht="15" customHeight="1" s="127">
      <c r="A618" s="192" t="n"/>
      <c r="B618" s="192" t="n"/>
    </row>
    <row r="619" ht="15" customHeight="1" s="127">
      <c r="A619" s="192" t="n"/>
      <c r="B619" s="192" t="n"/>
    </row>
    <row r="620" ht="15" customHeight="1" s="127">
      <c r="A620" s="192" t="n"/>
      <c r="B620" s="192" t="n"/>
    </row>
    <row r="621" ht="15" customHeight="1" s="127">
      <c r="A621" s="192" t="n"/>
      <c r="B621" s="192" t="n"/>
    </row>
    <row r="622" ht="15" customHeight="1" s="127">
      <c r="A622" s="192" t="n"/>
      <c r="B622" s="192" t="n"/>
    </row>
    <row r="623" ht="15" customHeight="1" s="127">
      <c r="A623" s="192" t="n"/>
      <c r="B623" s="192" t="n"/>
    </row>
    <row r="624" ht="15" customHeight="1" s="127">
      <c r="A624" s="192" t="n"/>
      <c r="B624" s="192" t="n"/>
    </row>
    <row r="625" ht="15" customHeight="1" s="127">
      <c r="A625" s="192" t="n"/>
      <c r="B625" s="192" t="n"/>
    </row>
    <row r="626" ht="15" customHeight="1" s="127">
      <c r="A626" s="192" t="n"/>
      <c r="B626" s="192" t="n"/>
    </row>
    <row r="627" ht="15" customHeight="1" s="127">
      <c r="A627" s="192" t="n"/>
      <c r="B627" s="192" t="n"/>
    </row>
    <row r="628" ht="15" customHeight="1" s="127">
      <c r="A628" s="192" t="n"/>
      <c r="B628" s="192" t="n"/>
    </row>
    <row r="629" ht="15" customHeight="1" s="127">
      <c r="A629" s="192" t="n"/>
      <c r="B629" s="192" t="n"/>
    </row>
    <row r="630" ht="15" customHeight="1" s="127">
      <c r="A630" s="192" t="n"/>
      <c r="B630" s="192" t="n"/>
    </row>
    <row r="631" ht="15" customHeight="1" s="127">
      <c r="A631" s="192" t="n"/>
      <c r="B631" s="192" t="n"/>
    </row>
    <row r="632" ht="15" customHeight="1" s="127">
      <c r="A632" s="192" t="n"/>
      <c r="B632" s="192" t="n"/>
    </row>
    <row r="633" ht="15" customHeight="1" s="127">
      <c r="A633" s="192" t="n"/>
      <c r="B633" s="192" t="n"/>
    </row>
    <row r="634" ht="15" customHeight="1" s="127">
      <c r="A634" s="192" t="n"/>
      <c r="B634" s="192" t="n"/>
    </row>
    <row r="635" ht="15" customHeight="1" s="127">
      <c r="A635" s="192" t="n"/>
      <c r="B635" s="192" t="n"/>
    </row>
    <row r="636" ht="15" customHeight="1" s="127">
      <c r="A636" s="192" t="n"/>
      <c r="B636" s="192" t="n"/>
    </row>
    <row r="637" ht="15" customHeight="1" s="127">
      <c r="A637" s="192" t="n"/>
      <c r="B637" s="192" t="n"/>
    </row>
    <row r="638" ht="15" customHeight="1" s="127">
      <c r="A638" s="192" t="n"/>
      <c r="B638" s="192" t="n"/>
    </row>
    <row r="639" ht="15" customHeight="1" s="127">
      <c r="A639" s="192" t="n"/>
      <c r="B639" s="192" t="n"/>
    </row>
    <row r="640" ht="15" customHeight="1" s="127">
      <c r="A640" s="192" t="n"/>
      <c r="B640" s="192" t="n"/>
    </row>
    <row r="641" ht="15" customHeight="1" s="127">
      <c r="A641" s="192" t="n"/>
      <c r="B641" s="192" t="n"/>
    </row>
    <row r="642" ht="15" customHeight="1" s="127">
      <c r="A642" s="192" t="n"/>
      <c r="B642" s="192" t="n"/>
    </row>
    <row r="643" ht="15" customHeight="1" s="127">
      <c r="A643" s="192" t="n"/>
      <c r="B643" s="192" t="n"/>
    </row>
    <row r="644" ht="15" customHeight="1" s="127">
      <c r="A644" s="192" t="n"/>
      <c r="B644" s="192" t="n"/>
    </row>
    <row r="645" ht="15" customHeight="1" s="127">
      <c r="A645" s="192" t="n"/>
      <c r="B645" s="192" t="n"/>
    </row>
    <row r="646" ht="15" customHeight="1" s="127">
      <c r="A646" s="192" t="n"/>
      <c r="B646" s="192" t="n"/>
    </row>
    <row r="647" ht="15" customHeight="1" s="127">
      <c r="A647" s="192" t="n"/>
      <c r="B647" s="192" t="n"/>
    </row>
    <row r="648" ht="15" customHeight="1" s="127">
      <c r="A648" s="192" t="n"/>
      <c r="B648" s="192" t="n"/>
    </row>
    <row r="649" ht="15" customHeight="1" s="127">
      <c r="A649" s="192" t="n"/>
      <c r="B649" s="192" t="n"/>
    </row>
    <row r="650" ht="15" customHeight="1" s="127">
      <c r="A650" s="192" t="n"/>
      <c r="B650" s="192" t="n"/>
    </row>
    <row r="651" ht="15" customHeight="1" s="127">
      <c r="A651" s="192" t="n"/>
      <c r="B651" s="192" t="n"/>
    </row>
    <row r="652" ht="15" customHeight="1" s="127">
      <c r="A652" s="192" t="n"/>
      <c r="B652" s="192" t="n"/>
    </row>
    <row r="653" ht="15" customHeight="1" s="127">
      <c r="A653" s="192" t="n"/>
      <c r="B653" s="192" t="n"/>
    </row>
    <row r="654" ht="15" customHeight="1" s="127">
      <c r="A654" s="192" t="n"/>
      <c r="B654" s="192" t="n"/>
    </row>
    <row r="655" ht="15" customHeight="1" s="127">
      <c r="A655" s="192" t="n"/>
      <c r="B655" s="192" t="n"/>
    </row>
    <row r="656" ht="15" customHeight="1" s="127">
      <c r="A656" s="192" t="n"/>
      <c r="B656" s="192" t="n"/>
    </row>
    <row r="657" ht="15" customHeight="1" s="127">
      <c r="A657" s="192" t="n"/>
      <c r="B657" s="192" t="n"/>
    </row>
    <row r="658" ht="15" customHeight="1" s="127">
      <c r="A658" s="192" t="n"/>
      <c r="B658" s="192" t="n"/>
    </row>
    <row r="659" ht="15" customHeight="1" s="127">
      <c r="A659" s="192" t="n"/>
      <c r="B659" s="192" t="n"/>
    </row>
    <row r="660" ht="15" customHeight="1" s="127">
      <c r="A660" s="192" t="n"/>
      <c r="B660" s="192" t="n"/>
    </row>
    <row r="661" ht="15" customHeight="1" s="127">
      <c r="A661" s="192" t="n"/>
      <c r="B661" s="192" t="n"/>
    </row>
    <row r="662" ht="15" customHeight="1" s="127">
      <c r="A662" s="192" t="n"/>
      <c r="B662" s="192" t="n"/>
    </row>
    <row r="663" ht="15" customHeight="1" s="127">
      <c r="A663" s="192" t="n"/>
      <c r="B663" s="192" t="n"/>
    </row>
    <row r="664" ht="15" customHeight="1" s="127">
      <c r="A664" s="192" t="n"/>
      <c r="B664" s="192" t="n"/>
    </row>
    <row r="665" ht="15" customHeight="1" s="127">
      <c r="A665" s="192" t="n"/>
      <c r="B665" s="192" t="n"/>
    </row>
    <row r="666" ht="15" customHeight="1" s="127">
      <c r="A666" s="192" t="n"/>
      <c r="B666" s="192" t="n"/>
    </row>
    <row r="667" ht="15" customHeight="1" s="127">
      <c r="A667" s="192" t="n"/>
      <c r="B667" s="192" t="n"/>
    </row>
    <row r="668" ht="15" customHeight="1" s="127">
      <c r="A668" s="192" t="n"/>
      <c r="B668" s="192" t="n"/>
    </row>
    <row r="669" ht="15" customHeight="1" s="127">
      <c r="A669" s="192" t="n"/>
      <c r="B669" s="192" t="n"/>
    </row>
    <row r="670" ht="15" customHeight="1" s="127">
      <c r="A670" s="192" t="n"/>
      <c r="B670" s="192" t="n"/>
    </row>
    <row r="671" ht="15" customHeight="1" s="127">
      <c r="A671" s="192" t="n"/>
      <c r="B671" s="192" t="n"/>
    </row>
    <row r="672" ht="15" customHeight="1" s="127">
      <c r="A672" s="192" t="n"/>
      <c r="B672" s="192" t="n"/>
    </row>
    <row r="673" ht="15" customHeight="1" s="127">
      <c r="A673" s="192" t="n"/>
      <c r="B673" s="192" t="n"/>
    </row>
    <row r="674" ht="15" customHeight="1" s="127">
      <c r="A674" s="192" t="n"/>
      <c r="B674" s="192" t="n"/>
    </row>
    <row r="675" ht="15" customHeight="1" s="127">
      <c r="A675" s="192" t="n"/>
      <c r="B675" s="192" t="n"/>
    </row>
    <row r="676" ht="15" customHeight="1" s="127">
      <c r="A676" s="192" t="n"/>
      <c r="B676" s="192" t="n"/>
    </row>
    <row r="677" ht="15" customHeight="1" s="127">
      <c r="A677" s="192" t="n"/>
      <c r="B677" s="192" t="n"/>
    </row>
    <row r="678" ht="15" customHeight="1" s="127">
      <c r="A678" s="192" t="n"/>
      <c r="B678" s="192" t="n"/>
    </row>
    <row r="679" ht="15" customHeight="1" s="127">
      <c r="A679" s="192" t="n"/>
      <c r="B679" s="192" t="n"/>
    </row>
    <row r="680" ht="15" customHeight="1" s="127">
      <c r="A680" s="192" t="n"/>
      <c r="B680" s="192" t="n"/>
    </row>
    <row r="681" ht="15" customHeight="1" s="127">
      <c r="A681" s="192" t="n"/>
      <c r="B681" s="192" t="n"/>
    </row>
    <row r="682" ht="15" customHeight="1" s="127">
      <c r="A682" s="192" t="n"/>
      <c r="B682" s="192" t="n"/>
    </row>
    <row r="683" ht="15" customHeight="1" s="127">
      <c r="A683" s="192" t="n"/>
      <c r="B683" s="192" t="n"/>
    </row>
    <row r="684" ht="15" customHeight="1" s="127">
      <c r="A684" s="192" t="n"/>
      <c r="B684" s="192" t="n"/>
    </row>
    <row r="685" ht="15" customHeight="1" s="127">
      <c r="A685" s="192" t="n"/>
      <c r="B685" s="192" t="n"/>
    </row>
    <row r="686" ht="15" customHeight="1" s="127">
      <c r="A686" s="192" t="n"/>
      <c r="B686" s="192" t="n"/>
    </row>
    <row r="687" ht="15" customHeight="1" s="127">
      <c r="A687" s="192" t="n"/>
      <c r="B687" s="192" t="n"/>
    </row>
    <row r="688" ht="15" customHeight="1" s="127">
      <c r="A688" s="192" t="n"/>
      <c r="B688" s="192" t="n"/>
    </row>
    <row r="689" ht="15" customHeight="1" s="127">
      <c r="A689" s="192" t="n"/>
      <c r="B689" s="192" t="n"/>
    </row>
    <row r="690" ht="15" customHeight="1" s="127">
      <c r="A690" s="192" t="n"/>
      <c r="B690" s="192" t="n"/>
    </row>
    <row r="691" ht="15" customHeight="1" s="127">
      <c r="A691" s="192" t="n"/>
      <c r="B691" s="192" t="n"/>
    </row>
    <row r="692" ht="15" customHeight="1" s="127">
      <c r="A692" s="192" t="n"/>
      <c r="B692" s="192" t="n"/>
    </row>
    <row r="693" ht="15" customHeight="1" s="127">
      <c r="A693" s="192" t="n"/>
      <c r="B693" s="192" t="n"/>
    </row>
    <row r="694" ht="15" customHeight="1" s="127">
      <c r="A694" s="192" t="n"/>
      <c r="B694" s="192" t="n"/>
    </row>
    <row r="695" ht="15" customHeight="1" s="127">
      <c r="A695" s="192" t="n"/>
      <c r="B695" s="192" t="n"/>
    </row>
    <row r="696" ht="15" customHeight="1" s="127">
      <c r="A696" s="192" t="n"/>
      <c r="B696" s="192" t="n"/>
    </row>
    <row r="697" ht="15" customHeight="1" s="127">
      <c r="A697" s="192" t="n"/>
      <c r="B697" s="192" t="n"/>
    </row>
    <row r="698" ht="15" customHeight="1" s="127">
      <c r="A698" s="192" t="n"/>
      <c r="B698" s="192" t="n"/>
    </row>
    <row r="699" ht="15" customHeight="1" s="127">
      <c r="A699" s="192" t="n"/>
      <c r="B699" s="192" t="n"/>
    </row>
    <row r="700" ht="15" customHeight="1" s="127">
      <c r="A700" s="192" t="n"/>
      <c r="B700" s="192" t="n"/>
    </row>
    <row r="701" ht="15" customHeight="1" s="127">
      <c r="A701" s="192" t="n"/>
      <c r="B701" s="192" t="n"/>
    </row>
    <row r="702" ht="15" customHeight="1" s="127">
      <c r="A702" s="192" t="n"/>
      <c r="B702" s="192" t="n"/>
    </row>
    <row r="703" ht="15" customHeight="1" s="127">
      <c r="A703" s="192" t="n"/>
      <c r="B703" s="192" t="n"/>
    </row>
    <row r="704" ht="15" customHeight="1" s="127">
      <c r="A704" s="192" t="n"/>
      <c r="B704" s="192" t="n"/>
    </row>
    <row r="705" ht="15" customHeight="1" s="127">
      <c r="A705" s="192" t="n"/>
      <c r="B705" s="192" t="n"/>
    </row>
    <row r="706" ht="15" customHeight="1" s="127">
      <c r="A706" s="192" t="n"/>
      <c r="B706" s="192" t="n"/>
    </row>
    <row r="707" ht="15" customHeight="1" s="127">
      <c r="A707" s="192" t="n"/>
      <c r="B707" s="192" t="n"/>
    </row>
    <row r="708" ht="15" customHeight="1" s="127">
      <c r="A708" s="192" t="n"/>
      <c r="B708" s="192" t="n"/>
    </row>
    <row r="709" ht="15" customHeight="1" s="127">
      <c r="A709" s="192" t="n"/>
      <c r="B709" s="192" t="n"/>
    </row>
    <row r="710" ht="15" customHeight="1" s="127">
      <c r="A710" s="192" t="n"/>
      <c r="B710" s="192" t="n"/>
    </row>
    <row r="711" ht="15" customHeight="1" s="127">
      <c r="A711" s="192" t="n"/>
      <c r="B711" s="192" t="n"/>
    </row>
    <row r="712" ht="15" customHeight="1" s="127">
      <c r="A712" s="192" t="n"/>
      <c r="B712" s="192" t="n"/>
    </row>
    <row r="713" ht="15" customHeight="1" s="127">
      <c r="A713" s="192" t="n"/>
      <c r="B713" s="192" t="n"/>
    </row>
    <row r="714" ht="15" customHeight="1" s="127">
      <c r="A714" s="192" t="n"/>
      <c r="B714" s="192" t="n"/>
    </row>
    <row r="715" ht="15" customHeight="1" s="127">
      <c r="A715" s="192" t="n"/>
      <c r="B715" s="192" t="n"/>
    </row>
    <row r="716" ht="15" customHeight="1" s="127">
      <c r="A716" s="192" t="n"/>
      <c r="B716" s="192" t="n"/>
    </row>
    <row r="717" ht="15" customHeight="1" s="127">
      <c r="A717" s="192" t="n"/>
      <c r="B717" s="192" t="n"/>
    </row>
    <row r="718" ht="15" customHeight="1" s="127">
      <c r="A718" s="192" t="n"/>
      <c r="B718" s="192" t="n"/>
    </row>
    <row r="719" ht="15" customHeight="1" s="127">
      <c r="A719" s="192" t="n"/>
      <c r="B719" s="192" t="n"/>
    </row>
    <row r="720" ht="15" customHeight="1" s="127">
      <c r="A720" s="192" t="n"/>
      <c r="B720" s="192" t="n"/>
    </row>
    <row r="721" ht="15" customHeight="1" s="127">
      <c r="A721" s="192" t="n"/>
      <c r="B721" s="192" t="n"/>
    </row>
    <row r="722" ht="15" customHeight="1" s="127">
      <c r="A722" s="192" t="n"/>
      <c r="B722" s="192" t="n"/>
    </row>
    <row r="723" ht="15" customHeight="1" s="127">
      <c r="A723" s="192" t="n"/>
      <c r="B723" s="192" t="n"/>
    </row>
    <row r="724" ht="15" customHeight="1" s="127">
      <c r="A724" s="192" t="n"/>
      <c r="B724" s="192" t="n"/>
    </row>
    <row r="725" ht="15" customHeight="1" s="127">
      <c r="A725" s="192" t="n"/>
      <c r="B725" s="192" t="n"/>
    </row>
    <row r="726" ht="15" customHeight="1" s="127">
      <c r="A726" s="192" t="n"/>
      <c r="B726" s="192" t="n"/>
    </row>
    <row r="727" ht="15" customHeight="1" s="127">
      <c r="A727" s="192" t="n"/>
      <c r="B727" s="192" t="n"/>
    </row>
    <row r="728" ht="15" customHeight="1" s="127">
      <c r="A728" s="192" t="n"/>
      <c r="B728" s="192" t="n"/>
    </row>
    <row r="729" ht="15" customHeight="1" s="127">
      <c r="A729" s="192" t="n"/>
      <c r="B729" s="192" t="n"/>
    </row>
    <row r="730" ht="15" customHeight="1" s="127">
      <c r="A730" s="192" t="n"/>
      <c r="B730" s="192" t="n"/>
    </row>
    <row r="731" ht="15" customHeight="1" s="127">
      <c r="A731" s="192" t="n"/>
      <c r="B731" s="192" t="n"/>
    </row>
    <row r="732" ht="15" customHeight="1" s="127">
      <c r="A732" s="192" t="n"/>
      <c r="B732" s="192" t="n"/>
    </row>
    <row r="733" ht="15" customHeight="1" s="127">
      <c r="A733" s="192" t="n"/>
      <c r="B733" s="192" t="n"/>
    </row>
    <row r="734" ht="15" customHeight="1" s="127">
      <c r="A734" s="192" t="n"/>
      <c r="B734" s="192" t="n"/>
    </row>
    <row r="735" ht="15" customHeight="1" s="127">
      <c r="A735" s="192" t="n"/>
      <c r="B735" s="192" t="n"/>
    </row>
    <row r="736" ht="15" customHeight="1" s="127">
      <c r="A736" s="192" t="n"/>
      <c r="B736" s="192" t="n"/>
    </row>
    <row r="737" ht="15" customHeight="1" s="127">
      <c r="A737" s="192" t="n"/>
      <c r="B737" s="192" t="n"/>
    </row>
    <row r="738" ht="15" customHeight="1" s="127">
      <c r="A738" s="192" t="n"/>
      <c r="B738" s="192" t="n"/>
    </row>
    <row r="739" ht="15" customHeight="1" s="127">
      <c r="A739" s="192" t="n"/>
      <c r="B739" s="192" t="n"/>
    </row>
    <row r="740" ht="15" customHeight="1" s="127">
      <c r="A740" s="192" t="n"/>
      <c r="B740" s="192" t="n"/>
    </row>
    <row r="741" ht="15" customHeight="1" s="127">
      <c r="A741" s="192" t="n"/>
      <c r="B741" s="192" t="n"/>
    </row>
    <row r="742" ht="15" customHeight="1" s="127">
      <c r="A742" s="192" t="n"/>
      <c r="B742" s="192" t="n"/>
    </row>
    <row r="743" ht="15" customHeight="1" s="127">
      <c r="A743" s="192" t="n"/>
      <c r="B743" s="192" t="n"/>
    </row>
    <row r="744" ht="15" customHeight="1" s="127">
      <c r="A744" s="192" t="n"/>
      <c r="B744" s="192" t="n"/>
    </row>
    <row r="745" ht="15" customHeight="1" s="127">
      <c r="A745" s="192" t="n"/>
      <c r="B745" s="192" t="n"/>
    </row>
    <row r="746" ht="15" customHeight="1" s="127">
      <c r="A746" s="192" t="n"/>
      <c r="B746" s="192" t="n"/>
    </row>
    <row r="747" ht="15" customHeight="1" s="127">
      <c r="A747" s="192" t="n"/>
      <c r="B747" s="192" t="n"/>
    </row>
    <row r="748" ht="15" customHeight="1" s="127">
      <c r="A748" s="192" t="n"/>
      <c r="B748" s="192" t="n"/>
    </row>
    <row r="749" ht="15" customHeight="1" s="127">
      <c r="A749" s="192" t="n"/>
      <c r="B749" s="192" t="n"/>
    </row>
    <row r="750" ht="15" customHeight="1" s="127">
      <c r="A750" s="192" t="n"/>
      <c r="B750" s="192" t="n"/>
    </row>
    <row r="751" ht="15" customHeight="1" s="127">
      <c r="A751" s="192" t="n"/>
      <c r="B751" s="192" t="n"/>
    </row>
    <row r="752" ht="15" customHeight="1" s="127">
      <c r="A752" s="192" t="n"/>
      <c r="B752" s="192" t="n"/>
    </row>
    <row r="753" ht="15" customHeight="1" s="127">
      <c r="A753" s="192" t="n"/>
      <c r="B753" s="192" t="n"/>
    </row>
    <row r="754" ht="15" customHeight="1" s="127">
      <c r="A754" s="192" t="n"/>
      <c r="B754" s="192" t="n"/>
    </row>
    <row r="755" ht="15" customHeight="1" s="127">
      <c r="A755" s="192" t="n"/>
      <c r="B755" s="192" t="n"/>
    </row>
    <row r="756" ht="15" customHeight="1" s="127">
      <c r="A756" s="192" t="n"/>
      <c r="B756" s="192" t="n"/>
    </row>
    <row r="757" ht="15" customHeight="1" s="127">
      <c r="A757" s="192" t="n"/>
      <c r="B757" s="192" t="n"/>
    </row>
    <row r="758" ht="15" customHeight="1" s="127">
      <c r="A758" s="192" t="n"/>
      <c r="B758" s="192" t="n"/>
    </row>
    <row r="759" ht="15" customHeight="1" s="127">
      <c r="A759" s="192" t="n"/>
      <c r="B759" s="192" t="n"/>
    </row>
    <row r="760" ht="15" customHeight="1" s="127">
      <c r="A760" s="192" t="n"/>
      <c r="B760" s="192" t="n"/>
    </row>
    <row r="761" ht="15" customHeight="1" s="127">
      <c r="A761" s="192" t="n"/>
      <c r="B761" s="192" t="n"/>
    </row>
    <row r="762" ht="15" customHeight="1" s="127">
      <c r="A762" s="192" t="n"/>
      <c r="B762" s="192" t="n"/>
    </row>
    <row r="763" ht="15" customHeight="1" s="127">
      <c r="A763" s="192" t="n"/>
      <c r="B763" s="192" t="n"/>
    </row>
    <row r="764" ht="15" customHeight="1" s="127">
      <c r="A764" s="192" t="n"/>
      <c r="B764" s="192" t="n"/>
    </row>
    <row r="765" ht="15" customHeight="1" s="127">
      <c r="A765" s="192" t="n"/>
      <c r="B765" s="192" t="n"/>
    </row>
    <row r="766" ht="15" customHeight="1" s="127">
      <c r="A766" s="192" t="n"/>
      <c r="B766" s="192" t="n"/>
    </row>
    <row r="767" ht="15" customHeight="1" s="127">
      <c r="A767" s="192" t="n"/>
      <c r="B767" s="192" t="n"/>
    </row>
    <row r="768" ht="15" customHeight="1" s="127">
      <c r="A768" s="192" t="n"/>
      <c r="B768" s="192" t="n"/>
    </row>
    <row r="769" ht="15" customHeight="1" s="127">
      <c r="A769" s="192" t="n"/>
      <c r="B769" s="192" t="n"/>
    </row>
    <row r="770" ht="15" customHeight="1" s="127">
      <c r="A770" s="192" t="n"/>
      <c r="B770" s="192" t="n"/>
    </row>
    <row r="771" ht="15" customHeight="1" s="127">
      <c r="A771" s="192" t="n"/>
      <c r="B771" s="192" t="n"/>
    </row>
    <row r="772" ht="15" customHeight="1" s="127">
      <c r="A772" s="192" t="n"/>
      <c r="B772" s="192" t="n"/>
    </row>
    <row r="773" ht="15" customHeight="1" s="127">
      <c r="A773" s="192" t="n"/>
      <c r="B773" s="192" t="n"/>
    </row>
    <row r="774" ht="15" customHeight="1" s="127">
      <c r="A774" s="192" t="n"/>
      <c r="B774" s="192" t="n"/>
    </row>
    <row r="775" ht="15" customHeight="1" s="127">
      <c r="A775" s="192" t="n"/>
      <c r="B775" s="192" t="n"/>
    </row>
    <row r="776" ht="15" customHeight="1" s="127">
      <c r="A776" s="192" t="n"/>
      <c r="B776" s="192" t="n"/>
    </row>
    <row r="777" ht="15" customHeight="1" s="127">
      <c r="A777" s="192" t="n"/>
      <c r="B777" s="192" t="n"/>
    </row>
    <row r="778" ht="15" customHeight="1" s="127">
      <c r="A778" s="192" t="n"/>
      <c r="B778" s="192" t="n"/>
    </row>
    <row r="779" ht="15" customHeight="1" s="127">
      <c r="A779" s="192" t="n"/>
      <c r="B779" s="192" t="n"/>
    </row>
    <row r="780" ht="15" customHeight="1" s="127">
      <c r="A780" s="192" t="n"/>
      <c r="B780" s="192" t="n"/>
    </row>
    <row r="781" ht="15" customHeight="1" s="127">
      <c r="A781" s="192" t="n"/>
      <c r="B781" s="192" t="n"/>
    </row>
    <row r="782" ht="15" customHeight="1" s="127">
      <c r="A782" s="192" t="n"/>
      <c r="B782" s="192" t="n"/>
    </row>
    <row r="783" ht="15" customHeight="1" s="127">
      <c r="A783" s="192" t="n"/>
      <c r="B783" s="192" t="n"/>
    </row>
    <row r="784" ht="15" customHeight="1" s="127">
      <c r="A784" s="192" t="n"/>
      <c r="B784" s="192" t="n"/>
    </row>
    <row r="785" ht="15" customHeight="1" s="127">
      <c r="A785" s="192" t="n"/>
      <c r="B785" s="192" t="n"/>
    </row>
    <row r="786" ht="15" customHeight="1" s="127">
      <c r="A786" s="192" t="n"/>
      <c r="B786" s="192" t="n"/>
    </row>
    <row r="787" ht="15" customHeight="1" s="127">
      <c r="A787" s="192" t="n"/>
      <c r="B787" s="192" t="n"/>
    </row>
    <row r="788" ht="15" customHeight="1" s="127">
      <c r="A788" s="192" t="n"/>
      <c r="B788" s="192" t="n"/>
    </row>
    <row r="789" ht="15" customHeight="1" s="127">
      <c r="A789" s="192" t="n"/>
      <c r="B789" s="192" t="n"/>
    </row>
    <row r="790" ht="15" customHeight="1" s="127">
      <c r="A790" s="192" t="n"/>
      <c r="B790" s="192" t="n"/>
    </row>
    <row r="791" ht="15" customHeight="1" s="127">
      <c r="A791" s="192" t="n"/>
      <c r="B791" s="192" t="n"/>
    </row>
    <row r="792" ht="15" customHeight="1" s="127">
      <c r="A792" s="192" t="n"/>
      <c r="B792" s="192" t="n"/>
    </row>
    <row r="793" ht="15" customHeight="1" s="127">
      <c r="A793" s="192" t="n"/>
      <c r="B793" s="192" t="n"/>
    </row>
    <row r="794" ht="15" customHeight="1" s="127">
      <c r="A794" s="192" t="n"/>
      <c r="B794" s="192" t="n"/>
    </row>
    <row r="795" ht="15" customHeight="1" s="127">
      <c r="A795" s="192" t="n"/>
      <c r="B795" s="192" t="n"/>
    </row>
    <row r="796" ht="15" customHeight="1" s="127">
      <c r="A796" s="192" t="n"/>
      <c r="B796" s="192" t="n"/>
    </row>
    <row r="797" ht="15" customHeight="1" s="127">
      <c r="A797" s="192" t="n"/>
      <c r="B797" s="192" t="n"/>
    </row>
    <row r="798" ht="15" customHeight="1" s="127">
      <c r="A798" s="192" t="n"/>
      <c r="B798" s="192" t="n"/>
    </row>
    <row r="799" ht="15" customHeight="1" s="127">
      <c r="A799" s="192" t="n"/>
      <c r="B799" s="192" t="n"/>
    </row>
    <row r="800" ht="15" customHeight="1" s="127">
      <c r="A800" s="192" t="n"/>
      <c r="B800" s="192" t="n"/>
    </row>
    <row r="801" ht="15" customHeight="1" s="127">
      <c r="A801" s="192" t="n"/>
      <c r="B801" s="192" t="n"/>
    </row>
    <row r="802" ht="15" customHeight="1" s="127">
      <c r="A802" s="192" t="n"/>
      <c r="B802" s="192" t="n"/>
    </row>
    <row r="803" ht="15" customHeight="1" s="127">
      <c r="A803" s="192" t="n"/>
      <c r="B803" s="192" t="n"/>
    </row>
    <row r="804" ht="15" customHeight="1" s="127">
      <c r="A804" s="192" t="n"/>
      <c r="B804" s="192" t="n"/>
    </row>
    <row r="805" ht="15" customHeight="1" s="127">
      <c r="A805" s="192" t="n"/>
      <c r="B805" s="192" t="n"/>
    </row>
    <row r="806" ht="15" customHeight="1" s="127">
      <c r="A806" s="192" t="n"/>
      <c r="B806" s="192" t="n"/>
    </row>
    <row r="807" ht="15" customHeight="1" s="127">
      <c r="A807" s="192" t="n"/>
      <c r="B807" s="192" t="n"/>
    </row>
    <row r="808" ht="15" customHeight="1" s="127">
      <c r="A808" s="192" t="n"/>
      <c r="B808" s="192" t="n"/>
    </row>
    <row r="809" ht="15" customHeight="1" s="127">
      <c r="A809" s="192" t="n"/>
      <c r="B809" s="192" t="n"/>
    </row>
    <row r="810" ht="15" customHeight="1" s="127">
      <c r="A810" s="192" t="n"/>
      <c r="B810" s="192" t="n"/>
    </row>
    <row r="811" ht="15" customHeight="1" s="127">
      <c r="A811" s="192" t="n"/>
      <c r="B811" s="192" t="n"/>
    </row>
    <row r="812" ht="15" customHeight="1" s="127">
      <c r="A812" s="192" t="n"/>
      <c r="B812" s="192" t="n"/>
    </row>
    <row r="813" ht="15" customHeight="1" s="127">
      <c r="A813" s="192" t="n"/>
      <c r="B813" s="192" t="n"/>
    </row>
    <row r="814" ht="15" customHeight="1" s="127">
      <c r="A814" s="192" t="n"/>
      <c r="B814" s="192" t="n"/>
    </row>
    <row r="815" ht="15" customHeight="1" s="127">
      <c r="A815" s="192" t="n"/>
      <c r="B815" s="192" t="n"/>
    </row>
    <row r="816" ht="15" customHeight="1" s="127">
      <c r="A816" s="192" t="n"/>
      <c r="B816" s="192" t="n"/>
    </row>
    <row r="817" ht="15" customHeight="1" s="127">
      <c r="A817" s="192" t="n"/>
      <c r="B817" s="192" t="n"/>
    </row>
    <row r="818" ht="15" customHeight="1" s="127">
      <c r="A818" s="192" t="n"/>
      <c r="B818" s="192" t="n"/>
    </row>
    <row r="819" ht="15" customHeight="1" s="127">
      <c r="A819" s="192" t="n"/>
      <c r="B819" s="192" t="n"/>
    </row>
    <row r="820" ht="15" customHeight="1" s="127">
      <c r="A820" s="192" t="n"/>
      <c r="B820" s="192" t="n"/>
    </row>
    <row r="821" ht="15" customHeight="1" s="127">
      <c r="A821" s="192" t="n"/>
      <c r="B821" s="192" t="n"/>
    </row>
    <row r="822" ht="15" customHeight="1" s="127">
      <c r="A822" s="192" t="n"/>
      <c r="B822" s="192" t="n"/>
    </row>
    <row r="823" ht="15" customHeight="1" s="127">
      <c r="A823" s="192" t="n"/>
      <c r="B823" s="192" t="n"/>
    </row>
    <row r="824" ht="15" customHeight="1" s="127">
      <c r="A824" s="192" t="n"/>
      <c r="B824" s="192" t="n"/>
    </row>
    <row r="825" ht="15" customHeight="1" s="127">
      <c r="A825" s="192" t="n"/>
      <c r="B825" s="192" t="n"/>
    </row>
    <row r="826" ht="15" customHeight="1" s="127">
      <c r="A826" s="192" t="n"/>
      <c r="B826" s="192" t="n"/>
    </row>
    <row r="827" ht="15" customHeight="1" s="127">
      <c r="A827" s="192" t="n"/>
      <c r="B827" s="192" t="n"/>
    </row>
    <row r="828" ht="15" customHeight="1" s="127">
      <c r="A828" s="192" t="n"/>
      <c r="B828" s="192" t="n"/>
    </row>
    <row r="829" ht="15" customHeight="1" s="127">
      <c r="A829" s="192" t="n"/>
      <c r="B829" s="192" t="n"/>
    </row>
    <row r="830" ht="15" customHeight="1" s="127">
      <c r="A830" s="192" t="n"/>
      <c r="B830" s="192" t="n"/>
    </row>
    <row r="831" ht="15" customHeight="1" s="127">
      <c r="A831" s="192" t="n"/>
      <c r="B831" s="192" t="n"/>
    </row>
    <row r="832" ht="15" customHeight="1" s="127">
      <c r="A832" s="192" t="n"/>
      <c r="B832" s="192" t="n"/>
    </row>
    <row r="833" ht="15" customHeight="1" s="127">
      <c r="A833" s="192" t="n"/>
      <c r="B833" s="192" t="n"/>
    </row>
    <row r="834" ht="15" customHeight="1" s="127">
      <c r="A834" s="192" t="n"/>
      <c r="B834" s="192" t="n"/>
    </row>
    <row r="835" ht="15" customHeight="1" s="127">
      <c r="A835" s="192" t="n"/>
      <c r="B835" s="192" t="n"/>
    </row>
    <row r="836" ht="15" customHeight="1" s="127">
      <c r="A836" s="192" t="n"/>
      <c r="B836" s="192" t="n"/>
    </row>
    <row r="837" ht="15" customHeight="1" s="127">
      <c r="A837" s="192" t="n"/>
      <c r="B837" s="192" t="n"/>
    </row>
    <row r="838" ht="15" customHeight="1" s="127">
      <c r="A838" s="192" t="n"/>
      <c r="B838" s="192" t="n"/>
    </row>
    <row r="839" ht="15" customHeight="1" s="127">
      <c r="A839" s="192" t="n"/>
      <c r="B839" s="192" t="n"/>
    </row>
    <row r="840" ht="15" customHeight="1" s="127">
      <c r="A840" s="192" t="n"/>
      <c r="B840" s="192" t="n"/>
    </row>
    <row r="841" ht="15" customHeight="1" s="127">
      <c r="A841" s="192" t="n"/>
      <c r="B841" s="192" t="n"/>
    </row>
    <row r="842" ht="15" customHeight="1" s="127">
      <c r="A842" s="192" t="n"/>
      <c r="B842" s="192" t="n"/>
    </row>
    <row r="843" ht="15" customHeight="1" s="127">
      <c r="A843" s="192" t="n"/>
      <c r="B843" s="192" t="n"/>
    </row>
    <row r="844" ht="15" customHeight="1" s="127">
      <c r="A844" s="192" t="n"/>
      <c r="B844" s="192" t="n"/>
    </row>
    <row r="845" ht="15" customHeight="1" s="127">
      <c r="A845" s="192" t="n"/>
      <c r="B845" s="192" t="n"/>
    </row>
    <row r="846" ht="15" customHeight="1" s="127">
      <c r="A846" s="192" t="n"/>
      <c r="B846" s="192" t="n"/>
    </row>
    <row r="847" ht="15" customHeight="1" s="127">
      <c r="A847" s="192" t="n"/>
      <c r="B847" s="192" t="n"/>
    </row>
    <row r="848" ht="15" customHeight="1" s="127">
      <c r="A848" s="192" t="n"/>
      <c r="B848" s="192" t="n"/>
    </row>
    <row r="849" ht="15" customHeight="1" s="127">
      <c r="A849" s="192" t="n"/>
      <c r="B849" s="192" t="n"/>
    </row>
    <row r="850" ht="15" customHeight="1" s="127">
      <c r="A850" s="192" t="n"/>
      <c r="B850" s="192" t="n"/>
    </row>
    <row r="851" ht="15" customHeight="1" s="127">
      <c r="A851" s="192" t="n"/>
      <c r="B851" s="192" t="n"/>
    </row>
    <row r="852" ht="15" customHeight="1" s="127">
      <c r="A852" s="192" t="n"/>
      <c r="B852" s="192" t="n"/>
    </row>
    <row r="853" ht="15" customHeight="1" s="127">
      <c r="A853" s="192" t="n"/>
      <c r="B853" s="192" t="n"/>
    </row>
    <row r="854" ht="15" customHeight="1" s="127">
      <c r="A854" s="192" t="n"/>
      <c r="B854" s="192" t="n"/>
    </row>
    <row r="855" ht="15" customHeight="1" s="127">
      <c r="A855" s="192" t="n"/>
      <c r="B855" s="192" t="n"/>
    </row>
    <row r="856" ht="15" customHeight="1" s="127">
      <c r="A856" s="192" t="n"/>
      <c r="B856" s="192" t="n"/>
    </row>
    <row r="857" ht="15" customHeight="1" s="127">
      <c r="A857" s="192" t="n"/>
      <c r="B857" s="192" t="n"/>
    </row>
    <row r="858" ht="15" customHeight="1" s="127">
      <c r="A858" s="192" t="n"/>
      <c r="B858" s="192" t="n"/>
    </row>
    <row r="859" ht="15" customHeight="1" s="127">
      <c r="A859" s="192" t="n"/>
      <c r="B859" s="192" t="n"/>
    </row>
    <row r="860" ht="15" customHeight="1" s="127">
      <c r="A860" s="192" t="n"/>
      <c r="B860" s="192" t="n"/>
    </row>
    <row r="861" ht="15" customHeight="1" s="127">
      <c r="A861" s="192" t="n"/>
      <c r="B861" s="192" t="n"/>
    </row>
    <row r="862" ht="15" customHeight="1" s="127">
      <c r="A862" s="192" t="n"/>
      <c r="B862" s="192" t="n"/>
    </row>
    <row r="863" ht="15" customHeight="1" s="127">
      <c r="A863" s="192" t="n"/>
      <c r="B863" s="192" t="n"/>
    </row>
    <row r="864" ht="15" customHeight="1" s="127">
      <c r="A864" s="192" t="n"/>
      <c r="B864" s="192" t="n"/>
    </row>
    <row r="865" ht="15" customHeight="1" s="127">
      <c r="A865" s="192" t="n"/>
      <c r="B865" s="192" t="n"/>
    </row>
    <row r="866" ht="15" customHeight="1" s="127">
      <c r="A866" s="192" t="n"/>
      <c r="B866" s="192" t="n"/>
    </row>
    <row r="867" ht="15" customHeight="1" s="127">
      <c r="A867" s="192" t="n"/>
      <c r="B867" s="192" t="n"/>
    </row>
    <row r="868" ht="15" customHeight="1" s="127">
      <c r="A868" s="192" t="n"/>
      <c r="B868" s="192" t="n"/>
    </row>
    <row r="869" ht="15" customHeight="1" s="127">
      <c r="A869" s="192" t="n"/>
      <c r="B869" s="192" t="n"/>
    </row>
    <row r="870" ht="15" customHeight="1" s="127">
      <c r="A870" s="192" t="n"/>
      <c r="B870" s="192" t="n"/>
    </row>
    <row r="871" ht="15" customHeight="1" s="127">
      <c r="A871" s="192" t="n"/>
      <c r="B871" s="192" t="n"/>
    </row>
    <row r="872" ht="15" customHeight="1" s="127">
      <c r="A872" s="192" t="n"/>
      <c r="B872" s="192" t="n"/>
    </row>
    <row r="873" ht="15" customHeight="1" s="127">
      <c r="A873" s="192" t="n"/>
      <c r="B873" s="192" t="n"/>
    </row>
    <row r="874" ht="15" customHeight="1" s="127">
      <c r="A874" s="192" t="n"/>
      <c r="B874" s="192" t="n"/>
    </row>
    <row r="875" ht="15" customHeight="1" s="127">
      <c r="A875" s="192" t="n"/>
      <c r="B875" s="192" t="n"/>
    </row>
    <row r="876" ht="15" customHeight="1" s="127">
      <c r="A876" s="192" t="n"/>
      <c r="B876" s="192" t="n"/>
    </row>
    <row r="877" ht="15" customHeight="1" s="127">
      <c r="A877" s="192" t="n"/>
      <c r="B877" s="192" t="n"/>
    </row>
    <row r="878" ht="15" customHeight="1" s="127">
      <c r="A878" s="192" t="n"/>
      <c r="B878" s="192" t="n"/>
    </row>
    <row r="879" ht="15" customHeight="1" s="127">
      <c r="A879" s="192" t="n"/>
      <c r="B879" s="192" t="n"/>
    </row>
    <row r="880" ht="15" customHeight="1" s="127">
      <c r="A880" s="192" t="n"/>
      <c r="B880" s="192" t="n"/>
    </row>
    <row r="881" ht="15" customHeight="1" s="127">
      <c r="A881" s="192" t="n"/>
      <c r="B881" s="192" t="n"/>
    </row>
    <row r="882" ht="15" customHeight="1" s="127">
      <c r="A882" s="192" t="n"/>
      <c r="B882" s="192" t="n"/>
    </row>
    <row r="883" ht="15" customHeight="1" s="127">
      <c r="A883" s="192" t="n"/>
      <c r="B883" s="192" t="n"/>
    </row>
    <row r="884" ht="15" customHeight="1" s="127">
      <c r="A884" s="192" t="n"/>
      <c r="B884" s="192" t="n"/>
    </row>
    <row r="885" ht="15" customHeight="1" s="127">
      <c r="A885" s="192" t="n"/>
      <c r="B885" s="192" t="n"/>
    </row>
    <row r="886" ht="15" customHeight="1" s="127">
      <c r="A886" s="192" t="n"/>
      <c r="B886" s="192" t="n"/>
    </row>
    <row r="887" ht="15" customHeight="1" s="127">
      <c r="A887" s="192" t="n"/>
      <c r="B887" s="192" t="n"/>
    </row>
    <row r="888" ht="15" customHeight="1" s="127">
      <c r="A888" s="192" t="n"/>
      <c r="B888" s="192" t="n"/>
    </row>
    <row r="889" ht="15" customHeight="1" s="127">
      <c r="A889" s="192" t="n"/>
      <c r="B889" s="192" t="n"/>
    </row>
    <row r="890" ht="15" customHeight="1" s="127">
      <c r="A890" s="192" t="n"/>
      <c r="B890" s="192" t="n"/>
    </row>
    <row r="891" ht="15" customHeight="1" s="127">
      <c r="A891" s="192" t="n"/>
      <c r="B891" s="192" t="n"/>
    </row>
    <row r="892" ht="15" customHeight="1" s="127">
      <c r="A892" s="192" t="n"/>
      <c r="B892" s="192" t="n"/>
    </row>
    <row r="893" ht="15" customHeight="1" s="127">
      <c r="A893" s="192" t="n"/>
      <c r="B893" s="192" t="n"/>
    </row>
    <row r="894" ht="15" customHeight="1" s="127">
      <c r="A894" s="192" t="n"/>
      <c r="B894" s="192" t="n"/>
    </row>
    <row r="895" ht="15" customHeight="1" s="127">
      <c r="A895" s="192" t="n"/>
      <c r="B895" s="192" t="n"/>
    </row>
    <row r="896" ht="15" customHeight="1" s="127">
      <c r="A896" s="192" t="n"/>
      <c r="B896" s="192" t="n"/>
    </row>
    <row r="897" ht="15" customHeight="1" s="127">
      <c r="A897" s="192" t="n"/>
      <c r="B897" s="192" t="n"/>
    </row>
    <row r="898" ht="15" customHeight="1" s="127">
      <c r="A898" s="192" t="n"/>
      <c r="B898" s="192" t="n"/>
    </row>
    <row r="899" ht="15" customHeight="1" s="127">
      <c r="A899" s="192" t="n"/>
      <c r="B899" s="192" t="n"/>
    </row>
    <row r="900" ht="15" customHeight="1" s="127">
      <c r="A900" s="192" t="n"/>
      <c r="B900" s="192" t="n"/>
    </row>
    <row r="901" ht="15" customHeight="1" s="127">
      <c r="A901" s="192" t="n"/>
      <c r="B901" s="192" t="n"/>
    </row>
    <row r="902" ht="15" customHeight="1" s="127">
      <c r="A902" s="192" t="n"/>
      <c r="B902" s="192" t="n"/>
    </row>
    <row r="903" ht="15" customHeight="1" s="127">
      <c r="A903" s="192" t="n"/>
      <c r="B903" s="192" t="n"/>
    </row>
    <row r="904" ht="15" customHeight="1" s="127">
      <c r="A904" s="192" t="n"/>
      <c r="B904" s="192" t="n"/>
    </row>
    <row r="905" ht="15" customHeight="1" s="127">
      <c r="A905" s="192" t="n"/>
      <c r="B905" s="192" t="n"/>
    </row>
    <row r="906" ht="15" customHeight="1" s="127">
      <c r="A906" s="192" t="n"/>
      <c r="B906" s="192" t="n"/>
    </row>
    <row r="907" ht="15" customHeight="1" s="127">
      <c r="A907" s="192" t="n"/>
      <c r="B907" s="192" t="n"/>
    </row>
    <row r="908" ht="15" customHeight="1" s="127">
      <c r="A908" s="192" t="n"/>
      <c r="B908" s="192" t="n"/>
    </row>
    <row r="909" ht="15" customHeight="1" s="127">
      <c r="A909" s="192" t="n"/>
      <c r="B909" s="192" t="n"/>
    </row>
    <row r="910" ht="15" customHeight="1" s="127">
      <c r="A910" s="192" t="n"/>
      <c r="B910" s="192" t="n"/>
    </row>
    <row r="911" ht="15" customHeight="1" s="127">
      <c r="A911" s="192" t="n"/>
      <c r="B911" s="192" t="n"/>
    </row>
    <row r="912" ht="15" customHeight="1" s="127">
      <c r="A912" s="192" t="n"/>
      <c r="B912" s="192" t="n"/>
    </row>
    <row r="913" ht="15" customHeight="1" s="127">
      <c r="A913" s="192" t="n"/>
      <c r="B913" s="192" t="n"/>
    </row>
    <row r="914" ht="15" customHeight="1" s="127">
      <c r="A914" s="192" t="n"/>
      <c r="B914" s="192" t="n"/>
    </row>
    <row r="915" ht="15" customHeight="1" s="127">
      <c r="A915" s="192" t="n"/>
      <c r="B915" s="192" t="n"/>
    </row>
    <row r="916" ht="15" customHeight="1" s="127">
      <c r="A916" s="192" t="n"/>
      <c r="B916" s="192" t="n"/>
    </row>
    <row r="917" ht="15" customHeight="1" s="127">
      <c r="A917" s="192" t="n"/>
      <c r="B917" s="192" t="n"/>
    </row>
    <row r="918" ht="15" customHeight="1" s="127">
      <c r="A918" s="192" t="n"/>
      <c r="B918" s="192" t="n"/>
    </row>
    <row r="919" ht="15" customHeight="1" s="127">
      <c r="A919" s="192" t="n"/>
      <c r="B919" s="192" t="n"/>
    </row>
    <row r="920" ht="15" customHeight="1" s="127">
      <c r="A920" s="192" t="n"/>
      <c r="B920" s="192" t="n"/>
    </row>
    <row r="921" ht="15" customHeight="1" s="127">
      <c r="A921" s="192" t="n"/>
      <c r="B921" s="192" t="n"/>
    </row>
    <row r="922" ht="15" customHeight="1" s="127">
      <c r="A922" s="192" t="n"/>
      <c r="B922" s="192" t="n"/>
    </row>
    <row r="923" ht="15" customHeight="1" s="127">
      <c r="A923" s="192" t="n"/>
      <c r="B923" s="192" t="n"/>
    </row>
    <row r="924" ht="15" customHeight="1" s="127">
      <c r="A924" s="192" t="n"/>
      <c r="B924" s="192" t="n"/>
    </row>
    <row r="925" ht="15" customHeight="1" s="127">
      <c r="A925" s="192" t="n"/>
      <c r="B925" s="192" t="n"/>
    </row>
    <row r="926" ht="15" customHeight="1" s="127">
      <c r="A926" s="192" t="n"/>
      <c r="B926" s="192" t="n"/>
    </row>
    <row r="927" ht="15" customHeight="1" s="127">
      <c r="A927" s="192" t="n"/>
      <c r="B927" s="192" t="n"/>
    </row>
    <row r="928" ht="15" customHeight="1" s="127">
      <c r="A928" s="192" t="n"/>
      <c r="B928" s="192" t="n"/>
    </row>
    <row r="929" ht="15" customHeight="1" s="127">
      <c r="A929" s="192" t="n"/>
      <c r="B929" s="192" t="n"/>
    </row>
    <row r="930" ht="15" customHeight="1" s="127">
      <c r="A930" s="192" t="n"/>
      <c r="B930" s="192" t="n"/>
    </row>
    <row r="931" ht="15" customHeight="1" s="127">
      <c r="A931" s="192" t="n"/>
      <c r="B931" s="192" t="n"/>
    </row>
    <row r="932" ht="15" customHeight="1" s="127">
      <c r="A932" s="192" t="n"/>
      <c r="B932" s="192" t="n"/>
    </row>
    <row r="933" ht="15" customHeight="1" s="127">
      <c r="A933" s="192" t="n"/>
      <c r="B933" s="192" t="n"/>
    </row>
    <row r="934" ht="15" customHeight="1" s="127">
      <c r="A934" s="192" t="n"/>
      <c r="B934" s="192" t="n"/>
    </row>
    <row r="935" ht="15" customHeight="1" s="127">
      <c r="A935" s="192" t="n"/>
      <c r="B935" s="192" t="n"/>
    </row>
    <row r="936" ht="15" customHeight="1" s="127">
      <c r="A936" s="192" t="n"/>
      <c r="B936" s="192" t="n"/>
    </row>
    <row r="937" ht="15" customHeight="1" s="127">
      <c r="A937" s="192" t="n"/>
      <c r="B937" s="192" t="n"/>
    </row>
    <row r="938" ht="15" customHeight="1" s="127">
      <c r="A938" s="192" t="n"/>
      <c r="B938" s="192" t="n"/>
    </row>
    <row r="939" ht="15" customHeight="1" s="127">
      <c r="A939" s="192" t="n"/>
      <c r="B939" s="192" t="n"/>
    </row>
    <row r="940" ht="15" customHeight="1" s="127">
      <c r="A940" s="192" t="n"/>
      <c r="B940" s="192" t="n"/>
    </row>
    <row r="941" ht="15" customHeight="1" s="127">
      <c r="A941" s="192" t="n"/>
      <c r="B941" s="192" t="n"/>
    </row>
    <row r="942" ht="15" customHeight="1" s="127">
      <c r="A942" s="192" t="n"/>
      <c r="B942" s="192" t="n"/>
    </row>
    <row r="943" ht="15" customHeight="1" s="127">
      <c r="A943" s="192" t="n"/>
      <c r="B943" s="192" t="n"/>
    </row>
    <row r="944" ht="15" customHeight="1" s="127">
      <c r="A944" s="192" t="n"/>
      <c r="B944" s="192" t="n"/>
    </row>
    <row r="945" ht="15" customHeight="1" s="127">
      <c r="A945" s="192" t="n"/>
      <c r="B945" s="192" t="n"/>
    </row>
    <row r="946" ht="15" customHeight="1" s="127">
      <c r="A946" s="192" t="n"/>
      <c r="B946" s="192" t="n"/>
    </row>
    <row r="947" ht="15" customHeight="1" s="127">
      <c r="A947" s="192" t="n"/>
      <c r="B947" s="192" t="n"/>
    </row>
    <row r="948" ht="15" customHeight="1" s="127">
      <c r="A948" s="192" t="n"/>
      <c r="B948" s="192" t="n"/>
    </row>
    <row r="949" ht="15" customHeight="1" s="127">
      <c r="A949" s="192" t="n"/>
      <c r="B949" s="192" t="n"/>
    </row>
    <row r="950" ht="15" customHeight="1" s="127">
      <c r="A950" s="192" t="n"/>
      <c r="B950" s="192" t="n"/>
    </row>
    <row r="951" ht="15" customHeight="1" s="127">
      <c r="A951" s="192" t="n"/>
      <c r="B951" s="192" t="n"/>
    </row>
    <row r="952" ht="15" customHeight="1" s="127">
      <c r="A952" s="192" t="n"/>
      <c r="B952" s="192" t="n"/>
    </row>
    <row r="953" ht="15" customHeight="1" s="127">
      <c r="A953" s="192" t="n"/>
      <c r="B953" s="192" t="n"/>
    </row>
    <row r="954" ht="15" customHeight="1" s="127">
      <c r="A954" s="192" t="n"/>
      <c r="B954" s="192" t="n"/>
    </row>
    <row r="955" ht="15" customHeight="1" s="127">
      <c r="A955" s="192" t="n"/>
      <c r="B955" s="192" t="n"/>
    </row>
    <row r="956" ht="15" customHeight="1" s="127">
      <c r="A956" s="192" t="n"/>
      <c r="B956" s="192" t="n"/>
    </row>
    <row r="957" ht="15" customHeight="1" s="127">
      <c r="A957" s="192" t="n"/>
      <c r="B957" s="192" t="n"/>
    </row>
    <row r="958" ht="15" customHeight="1" s="127">
      <c r="A958" s="192" t="n"/>
      <c r="B958" s="192" t="n"/>
    </row>
    <row r="959" ht="15" customHeight="1" s="127">
      <c r="A959" s="192" t="n"/>
      <c r="B959" s="192" t="n"/>
    </row>
    <row r="960" ht="15" customHeight="1" s="127">
      <c r="A960" s="192" t="n"/>
      <c r="B960" s="192" t="n"/>
    </row>
    <row r="961" ht="15" customHeight="1" s="127">
      <c r="A961" s="192" t="n"/>
      <c r="B961" s="192" t="n"/>
    </row>
    <row r="962" ht="15" customHeight="1" s="127">
      <c r="A962" s="192" t="n"/>
      <c r="B962" s="192" t="n"/>
    </row>
    <row r="963" ht="15" customHeight="1" s="127">
      <c r="A963" s="192" t="n"/>
      <c r="B963" s="192" t="n"/>
    </row>
  </sheetData>
  <autoFilter ref="A6:O41">
    <sortState ref="A7:O41">
      <sortCondition descending="1" ref="F6:F41"/>
    </sortState>
  </autoFilter>
  <conditionalFormatting sqref="J7:J41">
    <cfRule type="expression" priority="36" dxfId="340">
      <formula>IF(J7="不保養","true","FALSE")</formula>
    </cfRule>
  </conditionalFormatting>
  <conditionalFormatting sqref="B6:B41">
    <cfRule type="expression" priority="351" dxfId="335">
      <formula>COUNTIF(#REF!, "Yes") = 1</formula>
    </cfRule>
  </conditionalFormatting>
  <conditionalFormatting sqref="E1">
    <cfRule type="expression" priority="16" dxfId="335">
      <formula>COUNTIF($A5:$A5, "Yes") = 1</formula>
    </cfRule>
  </conditionalFormatting>
  <conditionalFormatting sqref="A1 F1">
    <cfRule type="expression" priority="17" dxfId="335">
      <formula>COUNTIF(#REF!, "Yes") = 1</formula>
    </cfRule>
  </conditionalFormatting>
  <conditionalFormatting sqref="B1">
    <cfRule type="expression" priority="18" dxfId="335">
      <formula>COUNTIF($A4:$A4, "Yes") = 1</formula>
    </cfRule>
  </conditionalFormatting>
  <conditionalFormatting sqref="G1">
    <cfRule type="expression" priority="15" dxfId="335">
      <formula>COUNTIF(#REF!, "Yes") = 1</formula>
    </cfRule>
  </conditionalFormatting>
  <conditionalFormatting sqref="H7:H41">
    <cfRule type="expression" priority="5" dxfId="334">
      <formula>H7&gt;2</formula>
    </cfRule>
  </conditionalFormatting>
  <conditionalFormatting sqref="G7:G41">
    <cfRule type="expression" priority="1" dxfId="333">
      <formula>G7="完工已補裝"</formula>
    </cfRule>
    <cfRule type="expression" priority="2" dxfId="332">
      <formula>G7="已PM未更換"</formula>
    </cfRule>
    <cfRule type="expression" priority="3" dxfId="331">
      <formula>G7="未更換"</formula>
    </cfRule>
    <cfRule type="expression" priority="4" dxfId="330">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sheetPr>
    <outlinePr summaryBelow="1" summaryRight="1"/>
    <pageSetUpPr/>
  </sheetPr>
  <dimension ref="A1:O60"/>
  <sheetViews>
    <sheetView workbookViewId="0">
      <selection activeCell="E16" sqref="E16"/>
    </sheetView>
  </sheetViews>
  <sheetFormatPr baseColWidth="8" defaultRowHeight="14.4"/>
  <cols>
    <col width="5.3984375" bestFit="1" customWidth="1" style="36" min="1" max="1"/>
    <col width="12.59765625" bestFit="1" customWidth="1" style="37" min="2" max="2"/>
    <col width="11.5" bestFit="1" customWidth="1" style="36" min="3" max="3"/>
    <col width="12.296875" customWidth="1" style="38" min="4" max="4"/>
    <col width="8.796875" customWidth="1" style="31" min="5" max="5"/>
    <col width="5.3984375" bestFit="1" customWidth="1" style="31" min="6" max="6"/>
    <col width="10.59765625" bestFit="1" customWidth="1" style="31" min="7" max="7"/>
    <col width="10.19921875" bestFit="1" customWidth="1" style="31" min="8" max="8"/>
    <col width="5" bestFit="1" customWidth="1" style="31" min="9" max="9"/>
    <col width="8.796875" customWidth="1" style="31" min="10" max="16"/>
    <col width="10.59765625" bestFit="1" customWidth="1" style="31" min="17" max="17"/>
    <col width="8.796875" customWidth="1" style="31" min="18" max="33"/>
    <col width="8.796875" customWidth="1" style="31" min="34" max="16384"/>
  </cols>
  <sheetData>
    <row r="1" ht="15.6" customHeight="1" s="127">
      <c r="A1" s="27" t="inlineStr">
        <is>
          <t>撤店</t>
        </is>
      </c>
      <c r="B1" s="28" t="n"/>
      <c r="C1" s="29" t="n"/>
      <c r="D1" s="30" t="n"/>
      <c r="G1" s="201" t="n">
        <v>25</v>
      </c>
      <c r="H1" s="201" t="n">
        <v>26</v>
      </c>
      <c r="I1" s="201" t="n">
        <v>27</v>
      </c>
      <c r="J1" s="201" t="n">
        <v>28</v>
      </c>
      <c r="K1" s="201" t="n">
        <v>29</v>
      </c>
      <c r="L1" s="201" t="n">
        <v>30</v>
      </c>
      <c r="M1" s="201" t="n">
        <v>31</v>
      </c>
      <c r="N1" s="201" t="n">
        <v>1</v>
      </c>
      <c r="O1" s="201" t="n">
        <v>2</v>
      </c>
    </row>
    <row r="2" ht="15.6" customHeight="1" s="127">
      <c r="A2" s="32" t="inlineStr">
        <is>
          <t>店編</t>
        </is>
      </c>
      <c r="B2" s="33" t="inlineStr">
        <is>
          <t>店名</t>
        </is>
      </c>
      <c r="C2" s="34" t="inlineStr">
        <is>
          <t>日期</t>
        </is>
      </c>
      <c r="D2" s="35" t="inlineStr">
        <is>
          <t>屬性</t>
        </is>
      </c>
      <c r="G2" s="201" t="n"/>
      <c r="H2" s="201" t="n"/>
      <c r="I2" s="201" t="n"/>
      <c r="J2" s="201" t="n"/>
      <c r="K2" s="201" t="n"/>
      <c r="L2" s="201" t="n"/>
      <c r="M2" s="201" t="inlineStr">
        <is>
          <t>湯家瑋</t>
        </is>
      </c>
      <c r="N2" s="201" t="inlineStr">
        <is>
          <t>湯家瑋</t>
        </is>
      </c>
      <c r="O2" s="201" t="inlineStr">
        <is>
          <t>湯家瑋</t>
        </is>
      </c>
    </row>
    <row r="3">
      <c r="B3" s="37">
        <f>VLOOKUP($A3,門市主檔!$A:$C,2,FALSE)</f>
        <v/>
      </c>
      <c r="C3" s="38" t="n"/>
      <c r="D3" s="38" t="inlineStr">
        <is>
          <t>撤店</t>
        </is>
      </c>
    </row>
    <row r="4">
      <c r="B4" s="37">
        <f>VLOOKUP($A4,門市主檔!$A:$C,2,FALSE)</f>
        <v/>
      </c>
      <c r="C4" s="38" t="n"/>
      <c r="D4" s="38" t="inlineStr">
        <is>
          <t>撤店</t>
        </is>
      </c>
    </row>
    <row r="5">
      <c r="B5" s="37">
        <f>VLOOKUP($A5,門市主檔!$A:$C,2,FALSE)</f>
        <v/>
      </c>
      <c r="C5" s="38" t="n"/>
      <c r="D5" s="38" t="inlineStr">
        <is>
          <t>撤店</t>
        </is>
      </c>
    </row>
    <row r="6">
      <c r="B6" s="37">
        <f>VLOOKUP($A6,門市主檔!$A:$C,2,FALSE)</f>
        <v/>
      </c>
      <c r="C6" s="38" t="n"/>
      <c r="D6" s="38" t="inlineStr">
        <is>
          <t>撤店</t>
        </is>
      </c>
    </row>
    <row r="7">
      <c r="B7" s="37">
        <f>VLOOKUP($A7,門市主檔!$A:$C,2,FALSE)</f>
        <v/>
      </c>
      <c r="C7" s="38" t="n"/>
      <c r="D7" s="38" t="inlineStr">
        <is>
          <t>撤店</t>
        </is>
      </c>
    </row>
    <row r="8">
      <c r="B8" s="37">
        <f>VLOOKUP($A8,門市主檔!$A:$C,2,FALSE)</f>
        <v/>
      </c>
      <c r="C8" s="38" t="n"/>
      <c r="D8" s="38" t="inlineStr">
        <is>
          <t>撤店</t>
        </is>
      </c>
    </row>
    <row r="9">
      <c r="B9" s="37">
        <f>VLOOKUP($A9,門市主檔!$A:$C,2,FALSE)</f>
        <v/>
      </c>
      <c r="C9" s="38" t="n"/>
      <c r="D9" s="38" t="inlineStr">
        <is>
          <t>撤店</t>
        </is>
      </c>
    </row>
    <row r="10">
      <c r="B10" s="37">
        <f>VLOOKUP($A10,門市主檔!$A:$C,2,FALSE)</f>
        <v/>
      </c>
      <c r="C10" s="38" t="n"/>
      <c r="D10" s="38" t="inlineStr">
        <is>
          <t>撤店</t>
        </is>
      </c>
    </row>
    <row r="11">
      <c r="B11" s="37">
        <f>VLOOKUP($A11,門市主檔!$A:$C,2,FALSE)</f>
        <v/>
      </c>
      <c r="C11" s="38" t="n"/>
      <c r="D11" s="38" t="inlineStr">
        <is>
          <t>撤店</t>
        </is>
      </c>
    </row>
    <row r="12">
      <c r="B12" s="37">
        <f>VLOOKUP($A12,門市主檔!$A:$C,2,FALSE)</f>
        <v/>
      </c>
      <c r="C12" s="38" t="n"/>
      <c r="D12" s="38" t="inlineStr">
        <is>
          <t>撤店</t>
        </is>
      </c>
    </row>
    <row r="13">
      <c r="B13" s="37">
        <f>VLOOKUP($A13,門市主檔!$A:$C,2,FALSE)</f>
        <v/>
      </c>
      <c r="C13" s="38" t="n"/>
      <c r="D13" s="38" t="inlineStr">
        <is>
          <t>撤店</t>
        </is>
      </c>
    </row>
    <row r="14">
      <c r="B14" s="37">
        <f>VLOOKUP($A14,門市主檔!$A:$C,2,FALSE)</f>
        <v/>
      </c>
      <c r="C14" s="38" t="n"/>
      <c r="D14" s="38" t="inlineStr">
        <is>
          <t>撤店</t>
        </is>
      </c>
    </row>
    <row r="15">
      <c r="B15" s="37">
        <f>VLOOKUP($A15,門市主檔!$A:$C,2,FALSE)</f>
        <v/>
      </c>
      <c r="C15" s="38" t="n"/>
      <c r="D15" s="38" t="inlineStr">
        <is>
          <t>完工後撤店</t>
        </is>
      </c>
    </row>
    <row r="17">
      <c r="A17" s="27" t="inlineStr">
        <is>
          <t>新開</t>
        </is>
      </c>
      <c r="B17" s="28" t="n"/>
      <c r="C17" s="29" t="n"/>
      <c r="D17" s="30" t="n"/>
    </row>
    <row r="18">
      <c r="A18" s="39" t="inlineStr">
        <is>
          <t>店編</t>
        </is>
      </c>
      <c r="B18" s="40" t="inlineStr">
        <is>
          <t>店名</t>
        </is>
      </c>
      <c r="C18" s="41" t="inlineStr">
        <is>
          <t>日期</t>
        </is>
      </c>
      <c r="D18" s="42" t="inlineStr">
        <is>
          <t>屬性</t>
        </is>
      </c>
    </row>
    <row r="19">
      <c r="A19" s="36" t="n">
        <v>5341</v>
      </c>
      <c r="B19" s="37" t="inlineStr">
        <is>
          <t>蘆洲切仔麵</t>
        </is>
      </c>
      <c r="C19" s="38" t="n"/>
      <c r="D19" s="36" t="inlineStr">
        <is>
          <t>新開</t>
        </is>
      </c>
    </row>
    <row r="20">
      <c r="A20" s="31" t="n">
        <v>5352</v>
      </c>
      <c r="B20" s="43" t="inlineStr">
        <is>
          <t>三重重陽店</t>
        </is>
      </c>
      <c r="C20" s="223" t="n"/>
      <c r="D20" s="36" t="inlineStr">
        <is>
          <t>新開</t>
        </is>
      </c>
    </row>
    <row r="21">
      <c r="A21" s="31" t="n"/>
      <c r="B21" s="43" t="n"/>
      <c r="C21" s="31" t="n"/>
      <c r="D21" s="36" t="inlineStr">
        <is>
          <t>新開</t>
        </is>
      </c>
    </row>
    <row r="22">
      <c r="C22" s="38" t="n"/>
      <c r="D22" s="36" t="inlineStr">
        <is>
          <t>新開</t>
        </is>
      </c>
    </row>
    <row r="23">
      <c r="C23" s="38" t="n"/>
      <c r="D23" s="36" t="inlineStr">
        <is>
          <t>新開</t>
        </is>
      </c>
    </row>
    <row r="24">
      <c r="C24" s="38" t="n"/>
      <c r="D24" s="36" t="n"/>
    </row>
    <row r="25">
      <c r="A25" s="27" t="inlineStr">
        <is>
          <t>暫歇</t>
        </is>
      </c>
      <c r="B25" s="28" t="n"/>
      <c r="C25" s="29" t="n"/>
      <c r="D25" s="30" t="n"/>
    </row>
    <row r="26">
      <c r="A26" s="32" t="inlineStr">
        <is>
          <t>店編</t>
        </is>
      </c>
      <c r="B26" s="33" t="inlineStr">
        <is>
          <t>店名</t>
        </is>
      </c>
      <c r="C26" s="34" t="inlineStr">
        <is>
          <t>日期</t>
        </is>
      </c>
      <c r="D26" s="35" t="inlineStr">
        <is>
          <t>屬性</t>
        </is>
      </c>
    </row>
    <row r="27">
      <c r="B27" s="37">
        <f>VLOOKUP($A27,門市主檔!$A:$C,2,FALSE)</f>
        <v/>
      </c>
      <c r="C27" s="38" t="n"/>
      <c r="D27" s="38" t="inlineStr">
        <is>
          <t>暫歇</t>
        </is>
      </c>
    </row>
    <row r="30">
      <c r="A30" s="27" t="inlineStr">
        <is>
          <t>裝潢</t>
        </is>
      </c>
      <c r="B30" s="28" t="n"/>
      <c r="C30" s="29" t="n"/>
      <c r="D30" s="30" t="n"/>
    </row>
    <row r="31">
      <c r="A31" s="32" t="inlineStr">
        <is>
          <t>店編</t>
        </is>
      </c>
      <c r="B31" s="33" t="inlineStr">
        <is>
          <t>店名</t>
        </is>
      </c>
      <c r="C31" s="34" t="inlineStr">
        <is>
          <t>日期</t>
        </is>
      </c>
      <c r="D31" s="35" t="inlineStr">
        <is>
          <t>屬性</t>
        </is>
      </c>
    </row>
    <row r="32" ht="15.6" customHeight="1" s="127">
      <c r="A32" s="31" t="n"/>
      <c r="B32" s="37">
        <f>VLOOKUP($A32,門市主檔!$A:$C,2,FALSE)</f>
        <v/>
      </c>
      <c r="C32" s="91" t="n"/>
      <c r="D32" s="38" t="inlineStr">
        <is>
          <t>裝潢</t>
        </is>
      </c>
    </row>
    <row r="33" ht="15.6" customHeight="1" s="127">
      <c r="B33" s="37">
        <f>VLOOKUP($A33,門市主檔!$A:$C,2,FALSE)</f>
        <v/>
      </c>
      <c r="C33" s="44" t="n"/>
      <c r="D33" s="38" t="inlineStr">
        <is>
          <t>換裝</t>
        </is>
      </c>
    </row>
    <row r="34" ht="15.6" customHeight="1" s="127">
      <c r="B34" s="37">
        <f>VLOOKUP($A34,門市主檔!$A:$C,2,FALSE)</f>
        <v/>
      </c>
      <c r="C34" s="44" t="n"/>
      <c r="D34" s="38" t="inlineStr">
        <is>
          <t>換裝</t>
        </is>
      </c>
    </row>
    <row r="35" ht="15.6" customHeight="1" s="127">
      <c r="B35" s="37">
        <f>VLOOKUP($A35,門市主檔!$A:$C,2,FALSE)</f>
        <v/>
      </c>
      <c r="C35" s="44" t="n"/>
      <c r="D35" s="38" t="inlineStr">
        <is>
          <t>換裝</t>
        </is>
      </c>
    </row>
    <row r="36" ht="15.6" customHeight="1" s="127">
      <c r="B36" s="37">
        <f>VLOOKUP($A36,門市主檔!$A:$C,2,FALSE)</f>
        <v/>
      </c>
      <c r="C36" s="44" t="n"/>
      <c r="D36" s="38" t="inlineStr">
        <is>
          <t>換裝</t>
        </is>
      </c>
    </row>
    <row r="37" ht="15.6" customHeight="1" s="127">
      <c r="B37" s="37">
        <f>VLOOKUP($A37,門市主檔!$A:$C,2,FALSE)</f>
        <v/>
      </c>
      <c r="C37" s="44" t="n"/>
      <c r="D37" s="38" t="inlineStr">
        <is>
          <t>換裝</t>
        </is>
      </c>
    </row>
    <row r="38" ht="15.6" customHeight="1" s="127">
      <c r="B38" s="37">
        <f>VLOOKUP($A38,門市主檔!$A:$C,2,FALSE)</f>
        <v/>
      </c>
      <c r="C38" s="44" t="n"/>
      <c r="D38" s="38" t="inlineStr">
        <is>
          <t>換裝</t>
        </is>
      </c>
    </row>
    <row r="39" ht="15.6" customHeight="1" s="127">
      <c r="B39" s="37">
        <f>VLOOKUP($A39,門市主檔!$A:$C,2,FALSE)</f>
        <v/>
      </c>
      <c r="C39" s="44" t="n"/>
      <c r="D39" s="38" t="inlineStr">
        <is>
          <t>換裝</t>
        </is>
      </c>
    </row>
    <row r="40" ht="15.6" customHeight="1" s="127">
      <c r="B40" s="37">
        <f>VLOOKUP($A40,門市主檔!$A:$C,2,FALSE)</f>
        <v/>
      </c>
      <c r="C40" s="44" t="n"/>
      <c r="D40" s="38" t="inlineStr">
        <is>
          <t>換裝</t>
        </is>
      </c>
    </row>
    <row r="41" ht="15.6" customHeight="1" s="127">
      <c r="B41" s="37">
        <f>VLOOKUP($A41,門市主檔!$A:$C,2,FALSE)</f>
        <v/>
      </c>
      <c r="C41" s="44" t="n"/>
      <c r="D41" s="38" t="inlineStr">
        <is>
          <t>換裝</t>
        </is>
      </c>
    </row>
    <row r="42" ht="15.6" customHeight="1" s="127">
      <c r="B42" s="37">
        <f>VLOOKUP($A42,門市主檔!$A:$C,2,FALSE)</f>
        <v/>
      </c>
      <c r="C42" s="44" t="n"/>
      <c r="D42" s="38" t="inlineStr">
        <is>
          <t>換裝</t>
        </is>
      </c>
    </row>
    <row r="43" ht="15.6" customHeight="1" s="127">
      <c r="B43" s="37">
        <f>VLOOKUP($A43,門市主檔!$A:$C,2,FALSE)</f>
        <v/>
      </c>
      <c r="C43" s="44" t="n"/>
      <c r="D43" s="38" t="inlineStr">
        <is>
          <t>換裝</t>
        </is>
      </c>
    </row>
    <row r="44" ht="15.6" customHeight="1" s="127">
      <c r="B44" s="37">
        <f>VLOOKUP($A44,門市主檔!$A:$C,2,FALSE)</f>
        <v/>
      </c>
      <c r="C44" s="44" t="n"/>
      <c r="D44" s="38" t="inlineStr">
        <is>
          <t>換裝</t>
        </is>
      </c>
    </row>
    <row r="45" ht="15.6" customHeight="1" s="127">
      <c r="B45" s="37">
        <f>VLOOKUP($A45,門市主檔!$A:$C,2,FALSE)</f>
        <v/>
      </c>
      <c r="C45" s="44" t="n"/>
      <c r="D45" s="38" t="inlineStr">
        <is>
          <t>換裝</t>
        </is>
      </c>
    </row>
    <row r="46" ht="15.6" customHeight="1" s="127">
      <c r="B46" s="37">
        <f>VLOOKUP($A46,門市主檔!$A:$C,2,FALSE)</f>
        <v/>
      </c>
      <c r="C46" s="44" t="n"/>
      <c r="D46" s="38" t="inlineStr">
        <is>
          <t>換裝</t>
        </is>
      </c>
    </row>
    <row r="47" ht="15.6" customHeight="1" s="127">
      <c r="B47" s="37">
        <f>VLOOKUP($A47,門市主檔!$A:$C,2,FALSE)</f>
        <v/>
      </c>
      <c r="C47" s="44" t="n"/>
      <c r="D47" s="38" t="inlineStr">
        <is>
          <t>換裝</t>
        </is>
      </c>
    </row>
    <row r="48" ht="15.6" customHeight="1" s="127">
      <c r="B48" s="37">
        <f>VLOOKUP($A48,門市主檔!$A:$C,2,FALSE)</f>
        <v/>
      </c>
      <c r="C48" s="44" t="n"/>
      <c r="D48" s="38" t="inlineStr">
        <is>
          <t>換裝</t>
        </is>
      </c>
    </row>
    <row r="49" ht="15.6" customHeight="1" s="127">
      <c r="B49" s="37">
        <f>VLOOKUP($A49,門市主檔!$A:$C,2,FALSE)</f>
        <v/>
      </c>
      <c r="C49" s="44" t="n"/>
      <c r="D49" s="38" t="inlineStr">
        <is>
          <t>換裝</t>
        </is>
      </c>
    </row>
    <row r="50" ht="15.6" customHeight="1" s="127">
      <c r="B50" s="37">
        <f>VLOOKUP($A50,門市主檔!$A:$C,2,FALSE)</f>
        <v/>
      </c>
      <c r="C50" s="44" t="n"/>
      <c r="D50" s="38" t="inlineStr">
        <is>
          <t>換裝</t>
        </is>
      </c>
    </row>
    <row r="51" ht="15.6" customHeight="1" s="127">
      <c r="B51" s="37">
        <f>VLOOKUP($A51,門市主檔!$A:$C,2,FALSE)</f>
        <v/>
      </c>
      <c r="C51" s="44" t="n"/>
      <c r="D51" s="38" t="inlineStr">
        <is>
          <t>換裝</t>
        </is>
      </c>
    </row>
    <row r="52" ht="15.6" customHeight="1" s="127">
      <c r="B52" s="37">
        <f>VLOOKUP($A52,門市主檔!$A:$C,2,FALSE)</f>
        <v/>
      </c>
      <c r="C52" s="44" t="n"/>
      <c r="D52" s="38" t="inlineStr">
        <is>
          <t>換裝</t>
        </is>
      </c>
    </row>
    <row r="53" ht="15.6" customHeight="1" s="127">
      <c r="B53" s="37">
        <f>VLOOKUP($A53,門市主檔!$A:$C,2,FALSE)</f>
        <v/>
      </c>
      <c r="C53" s="44" t="n"/>
      <c r="D53" s="38" t="inlineStr">
        <is>
          <t>換裝</t>
        </is>
      </c>
    </row>
    <row r="54" ht="15.6" customHeight="1" s="127">
      <c r="B54" s="37">
        <f>VLOOKUP($A54,門市主檔!$A:$C,2,FALSE)</f>
        <v/>
      </c>
      <c r="C54" s="44" t="n"/>
      <c r="D54" s="38" t="inlineStr">
        <is>
          <t>換裝</t>
        </is>
      </c>
    </row>
    <row r="55" ht="15.6" customHeight="1" s="127">
      <c r="B55" s="37">
        <f>VLOOKUP($A55,門市主檔!$A:$C,2,FALSE)</f>
        <v/>
      </c>
      <c r="C55" s="44" t="n"/>
      <c r="D55" s="38" t="inlineStr">
        <is>
          <t>換裝</t>
        </is>
      </c>
    </row>
    <row r="56" ht="15.6" customHeight="1" s="127">
      <c r="B56" s="37">
        <f>VLOOKUP($A56,門市主檔!$A:$C,2,FALSE)</f>
        <v/>
      </c>
      <c r="C56" s="44" t="n"/>
      <c r="D56" s="38" t="inlineStr">
        <is>
          <t>換裝</t>
        </is>
      </c>
    </row>
    <row r="57" ht="15.6" customHeight="1" s="127">
      <c r="B57" s="37">
        <f>VLOOKUP($A57,門市主檔!$A:$C,2,FALSE)</f>
        <v/>
      </c>
      <c r="C57" s="44" t="n"/>
      <c r="D57" s="38" t="inlineStr">
        <is>
          <t>換裝</t>
        </is>
      </c>
    </row>
    <row r="58" ht="15.6" customHeight="1" s="127">
      <c r="B58" s="37">
        <f>VLOOKUP($A58,門市主檔!$A:$C,2,FALSE)</f>
        <v/>
      </c>
      <c r="C58" s="44" t="n"/>
      <c r="D58" s="38" t="inlineStr">
        <is>
          <t>換裝</t>
        </is>
      </c>
    </row>
    <row r="59" ht="15.6" customHeight="1" s="127">
      <c r="B59" s="37">
        <f>VLOOKUP($A59,門市主檔!$A:$C,2,FALSE)</f>
        <v/>
      </c>
      <c r="C59" s="44" t="n"/>
      <c r="D59" s="38" t="inlineStr">
        <is>
          <t>換裝</t>
        </is>
      </c>
    </row>
    <row r="60" ht="15.6" customHeight="1" s="127">
      <c r="B60" s="37">
        <f>VLOOKUP($A60,門市主檔!$A:$C,2,FALSE)</f>
        <v/>
      </c>
      <c r="C60" s="44" t="n"/>
      <c r="D60" s="38" t="inlineStr">
        <is>
          <t>換裝</t>
        </is>
      </c>
    </row>
  </sheetData>
  <conditionalFormatting sqref="A4">
    <cfRule type="duplicateValues" priority="6" dxfId="323"/>
  </conditionalFormatting>
  <conditionalFormatting sqref="A5">
    <cfRule type="duplicateValues" priority="5" dxfId="323"/>
  </conditionalFormatting>
  <conditionalFormatting sqref="A3">
    <cfRule type="duplicateValues" priority="4" dxfId="323"/>
  </conditionalFormatting>
  <conditionalFormatting sqref="A30:A31">
    <cfRule type="duplicateValues" priority="3" dxfId="323"/>
  </conditionalFormatting>
  <conditionalFormatting sqref="A27">
    <cfRule type="duplicateValues" priority="1" dxfId="323"/>
  </conditionalFormatting>
  <conditionalFormatting sqref="A25:A26">
    <cfRule type="duplicateValues" priority="2" dxfId="323"/>
  </conditionalFormatting>
  <conditionalFormatting sqref="A1:A2 A6:A10 A17:A19 A22:A24 A33:A34">
    <cfRule type="duplicateValues" priority="7" dxfId="323"/>
  </conditionalFormatting>
  <pageMargins left="0.7" right="0.7" top="0.75" bottom="0.75" header="0.3" footer="0.3"/>
  <pageSetup orientation="portrait" paperSize="9"/>
</worksheet>
</file>

<file path=xl/worksheets/sheet9.xml><?xml version="1.0" encoding="utf-8"?>
<worksheet xmlns="http://schemas.openxmlformats.org/spreadsheetml/2006/main">
  <sheetPr>
    <outlinePr summaryBelow="1" summaryRight="1"/>
    <pageSetUpPr/>
  </sheetPr>
  <dimension ref="A1:AF213"/>
  <sheetViews>
    <sheetView zoomScale="90" zoomScaleNormal="90" workbookViewId="0">
      <pane xSplit="1" ySplit="1" topLeftCell="B91" activePane="bottomRight" state="frozen"/>
      <selection activeCell="A4" sqref="A4"/>
      <selection pane="topRight" activeCell="A4" sqref="A4"/>
      <selection pane="bottomLeft" activeCell="A4" sqref="A4"/>
      <selection pane="bottomRight" activeCell="C107" sqref="C107"/>
    </sheetView>
  </sheetViews>
  <sheetFormatPr baseColWidth="8" defaultColWidth="8.19921875" defaultRowHeight="14.4"/>
  <cols>
    <col width="5.69921875" customWidth="1" style="12" min="1" max="1"/>
    <col width="7.09765625" customWidth="1" style="3" min="2" max="2"/>
    <col width="11.296875" customWidth="1" style="11" min="3" max="3"/>
    <col width="5.796875" bestFit="1" customWidth="1" style="11" min="4" max="4"/>
    <col width="8.3984375" bestFit="1" customWidth="1" style="3" min="5" max="5"/>
    <col width="8.19921875" bestFit="1" customWidth="1" style="11" min="6" max="6"/>
    <col width="4.8984375" bestFit="1" customWidth="1" style="11" min="7" max="7"/>
    <col width="6.59765625" bestFit="1" customWidth="1" style="11" min="8" max="8"/>
    <col width="13.796875" customWidth="1" style="11" min="9" max="9"/>
    <col width="31.59765625" customWidth="1" style="12" min="10" max="10"/>
    <col hidden="1" width="14.09765625" customWidth="1" style="371" min="11" max="11"/>
    <col hidden="1" width="8.19921875" customWidth="1" style="106" min="12" max="12"/>
    <col hidden="1" width="13.796875" customWidth="1" style="371" min="13" max="13"/>
    <col hidden="1" width="8.19921875" customWidth="1" style="106" min="14" max="14"/>
    <col hidden="1" width="12.69921875" customWidth="1" style="99" min="15" max="15"/>
    <col hidden="1" width="8.19921875" customWidth="1" style="99" min="16" max="16"/>
    <col hidden="1" width="12.69921875" customWidth="1" style="99" min="17" max="18"/>
    <col hidden="1" width="13" customWidth="1" style="99" min="19" max="20"/>
    <col width="8.19921875" customWidth="1" style="18" min="21" max="21"/>
    <col width="8.19921875" customWidth="1" style="99" min="22" max="22"/>
    <col width="37.59765625" customWidth="1" style="99" min="23" max="23"/>
    <col width="8.19921875" customWidth="1" style="99" min="24" max="25"/>
    <col width="8.19921875" customWidth="1" style="19" min="26" max="26"/>
    <col width="8.19921875" customWidth="1" style="106" min="27" max="27"/>
    <col width="12.59765625" bestFit="1" customWidth="1" style="106" min="28" max="28"/>
    <col width="12.59765625" customWidth="1" style="106" min="29" max="30"/>
    <col width="8.19921875" customWidth="1" style="99" min="31" max="46"/>
    <col width="8.19921875" customWidth="1" style="99" min="47" max="16384"/>
  </cols>
  <sheetData>
    <row r="1" ht="15" customHeight="1" s="127">
      <c r="A1" s="3" t="inlineStr">
        <is>
          <t>序號</t>
        </is>
      </c>
      <c r="B1" s="3" t="inlineStr">
        <is>
          <t>店編</t>
        </is>
      </c>
      <c r="C1" s="4" t="inlineStr">
        <is>
          <t>店名</t>
        </is>
      </c>
      <c r="D1" s="3" t="inlineStr">
        <is>
          <t>店質</t>
        </is>
      </c>
      <c r="E1" s="321" t="inlineStr">
        <is>
          <t>HUB</t>
        </is>
      </c>
      <c r="F1" s="3" t="inlineStr">
        <is>
          <t>部別</t>
        </is>
      </c>
      <c r="G1" s="3" t="inlineStr">
        <is>
          <t>區代</t>
        </is>
      </c>
      <c r="H1" s="3" t="inlineStr">
        <is>
          <t>區經理</t>
        </is>
      </c>
      <c r="I1" s="3" t="inlineStr">
        <is>
          <t>電話號碼</t>
        </is>
      </c>
      <c r="J1" s="3" t="inlineStr">
        <is>
          <t>住址</t>
        </is>
      </c>
      <c r="K1" s="371" t="inlineStr">
        <is>
          <t>區經理手機</t>
        </is>
      </c>
      <c r="L1" s="5" t="inlineStr">
        <is>
          <t>部經理</t>
        </is>
      </c>
      <c r="M1" s="371" t="inlineStr">
        <is>
          <t>部經理手機</t>
        </is>
      </c>
      <c r="N1" s="106" t="inlineStr">
        <is>
          <t>處長</t>
        </is>
      </c>
      <c r="O1" s="6" t="inlineStr">
        <is>
          <t>店編</t>
        </is>
      </c>
      <c r="P1" s="6" t="inlineStr">
        <is>
          <t>上週店名</t>
        </is>
      </c>
      <c r="Q1" s="6" t="inlineStr">
        <is>
          <t>本週店名</t>
        </is>
      </c>
      <c r="R1" s="7" t="inlineStr">
        <is>
          <t>差異</t>
        </is>
      </c>
      <c r="S1" s="7" t="inlineStr">
        <is>
          <t>DEPT店名</t>
        </is>
      </c>
      <c r="T1" s="7" t="inlineStr">
        <is>
          <t>差異</t>
        </is>
      </c>
      <c r="U1" s="8" t="inlineStr">
        <is>
          <t>縣市別</t>
        </is>
      </c>
      <c r="V1" s="9" t="inlineStr">
        <is>
          <t>區域別</t>
        </is>
      </c>
      <c r="W1" s="9" t="inlineStr">
        <is>
          <t>地址</t>
        </is>
      </c>
      <c r="X1" s="9" t="inlineStr">
        <is>
          <t>部門</t>
        </is>
      </c>
      <c r="Y1" s="9" t="inlineStr">
        <is>
          <t>工程師</t>
        </is>
      </c>
      <c r="Z1" s="106" t="inlineStr">
        <is>
          <t>FVC7</t>
        </is>
      </c>
      <c r="AA1" s="10" t="inlineStr">
        <is>
          <t>撤店核對</t>
        </is>
      </c>
      <c r="AB1" s="10" t="inlineStr">
        <is>
          <t>主檔核對</t>
        </is>
      </c>
      <c r="AC1" s="10" t="inlineStr">
        <is>
          <t>屬性</t>
        </is>
      </c>
      <c r="AD1" s="10" t="inlineStr">
        <is>
          <t>機上盒</t>
        </is>
      </c>
      <c r="AF1" s="10" t="inlineStr">
        <is>
          <t>店數</t>
        </is>
      </c>
    </row>
    <row r="2" ht="15" customHeight="1" s="127">
      <c r="A2" s="3" t="n">
        <v>1</v>
      </c>
      <c r="B2" s="3" t="n">
        <v>3752</v>
      </c>
      <c r="C2" s="11" t="inlineStr">
        <is>
          <t>板橋豫章店</t>
        </is>
      </c>
      <c r="D2" s="3" t="inlineStr">
        <is>
          <t>FCA</t>
        </is>
      </c>
      <c r="E2" s="324" t="n"/>
      <c r="F2" s="3" t="inlineStr">
        <is>
          <t>北一一部</t>
        </is>
      </c>
      <c r="G2" s="3" t="inlineStr">
        <is>
          <t>AF</t>
        </is>
      </c>
      <c r="H2" s="98" t="inlineStr">
        <is>
          <t>陳聰雄</t>
        </is>
      </c>
      <c r="I2" s="11" t="inlineStr">
        <is>
          <t>(02)29554332</t>
        </is>
      </c>
      <c r="J2" s="12" t="inlineStr">
        <is>
          <t>新北市板橋區四川路一段391號1F</t>
        </is>
      </c>
      <c r="L2" s="371" t="n"/>
      <c r="N2" s="371" t="n"/>
      <c r="O2" s="13" t="n"/>
      <c r="R2" s="13" t="n"/>
      <c r="T2" s="13" t="n"/>
      <c r="U2" s="14">
        <f>IFERROR(LEFT(J2,FIND("縣",J2)),IFERROR(LEFT(J2,FIND("市",J2)),J2))</f>
        <v/>
      </c>
      <c r="V2" s="15">
        <f>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
      </c>
      <c r="W2" s="15">
        <f>IFERROR(MID(J2,IFERROR(FIND("鄉",J2),IFERROR(FIND("鎮",J2),FIND("區",J2)))+1,LEN(J2)),IFERROR(MID(J2,FIND("市",J2)+1,LEN(J2)),MID(J2,FIND("縣",J2)+1,LEN(J2))))</f>
        <v/>
      </c>
      <c r="X2" s="16">
        <f>VLOOKUP(U2&amp;V2,部門對應!$B:$I,8,FALSE)</f>
        <v/>
      </c>
      <c r="Y2" s="16">
        <f>VLOOKUP(V2,區域表!A:B,2,FALSE)</f>
        <v/>
      </c>
      <c r="Z2" s="106" t="inlineStr">
        <is>
          <t>學校</t>
        </is>
      </c>
      <c r="AB2" s="100">
        <f>VLOOKUP(B2,門市主檔!A:B,2,FALSE)</f>
        <v/>
      </c>
      <c r="AC2" s="100" t="inlineStr">
        <is>
          <t>學校</t>
        </is>
      </c>
      <c r="AD2" s="100" t="n"/>
    </row>
    <row r="3" ht="15" customHeight="1" s="127">
      <c r="A3" s="3" t="n">
        <v>2</v>
      </c>
      <c r="B3" s="3" t="n">
        <v>4406</v>
      </c>
      <c r="C3" s="11" t="inlineStr">
        <is>
          <t>板橋稚暉店</t>
        </is>
      </c>
      <c r="D3" s="3" t="inlineStr">
        <is>
          <t>RC</t>
        </is>
      </c>
      <c r="E3" s="324" t="n"/>
      <c r="F3" s="3" t="inlineStr">
        <is>
          <t>北一一部</t>
        </is>
      </c>
      <c r="G3" s="3" t="inlineStr">
        <is>
          <t>AB</t>
        </is>
      </c>
      <c r="H3" s="98" t="inlineStr">
        <is>
          <t>丁嘉賢</t>
        </is>
      </c>
      <c r="I3" s="11" t="inlineStr">
        <is>
          <t>(02)89782607</t>
        </is>
      </c>
      <c r="J3" s="12" t="inlineStr">
        <is>
          <t>新北市板橋區貴興路89號、91號一樓</t>
        </is>
      </c>
      <c r="L3" s="371" t="n"/>
      <c r="N3" s="371" t="n"/>
      <c r="O3" s="13" t="n"/>
      <c r="R3" s="13" t="n"/>
      <c r="T3" s="13" t="n"/>
      <c r="U3" s="14">
        <f>IFERROR(LEFT(J3,FIND("縣",J3)),IFERROR(LEFT(J3,FIND("市",J3)),J3))</f>
        <v/>
      </c>
      <c r="V3" s="15">
        <f>IFERROR(
IFERROR(
IFERROR(
MID(J3,FIND("市",J3)+1,IF(FIND("區",J3)-FIND("市",J3)&gt;3,FIND("鄉",J3)-FIND("市",J3),FIND("區",J3)-FIND("市",J3))),
MID(J3,FIND("市",J3)+1,IF(FIND("鎮",J3)-FIND("市",J3)&gt;3,FIND("鄉",J3)-FIND("市",J3),FIND("鎮",J3)-FIND("市",J3)))
),
MID(J3,FIND("市",J3)+1,IF(FIND("鄉",J3)-FIND("市",J3)&gt;3,FIND("區",J3)-FIND("市",J3),FIND("鄉",J3)-FIND("市",J3)))
),
IFERROR(
IFERROR(
IFERROR(
MID(J3,FIND("縣",J3)+1,IF(FIND("區",J3)-FIND("縣",J3)&gt;3,FIND("鄉",J3)-FIND("縣",J3),FIND("區",J3)-FIND("縣",J3))),
MID(J3,FIND("縣",J3)+1,IF(FIND("鎮",J3)-FIND("縣",J3)&gt;3,FIND("鄉",J3)-FIND("縣",J3),FIND("鎮",J3)-FIND("縣",J3)))
),
MID(J3,FIND("縣",J3)+1,IF(FIND("鄉",J3)-FIND("縣",J3)&gt;3,FIND("區",J3)-FIND("縣",J3),FIND("鄉",J3)-FIND("縣",J3)))
),
IFERROR(
MID(J3,FIND("市",J3)+1,IF(FIND("縣",J3)-FIND("市",J3)&gt;3,FIND("鄉",J3)-FIND("市",J3),FIND("縣",J3)-FIND("市",J3))),
MID(J3,FIND("縣",J3)+1,IF(FIND("市",J3)-FIND("縣",J3)&gt;3,FIND("鄉",J3)-FIND("縣",J3),FIND("市",J3)-FIND("縣",J3)))
)))</f>
        <v/>
      </c>
      <c r="W3" s="15">
        <f>IFERROR(MID(J3,IFERROR(FIND("鄉",J3),IFERROR(FIND("鎮",J3),FIND("區",J3)))+1,LEN(J3)),IFERROR(MID(J3,FIND("市",J3)+1,LEN(J3)),MID(J3,FIND("縣",J3)+1,LEN(J3))))</f>
        <v/>
      </c>
      <c r="X3" s="16">
        <f>VLOOKUP(U3&amp;V3,部門對應!$B:$I,8,FALSE)</f>
        <v/>
      </c>
      <c r="Y3" s="16">
        <f>VLOOKUP(V3,區域表!A:B,2,FALSE)</f>
        <v/>
      </c>
      <c r="Z3" s="106">
        <f>IF(D3="FVC7", IF(COUNTIF(特殊門市清單!N:N, B3)=0, "FVC7", VLOOKUP(B3,特殊門市清單!N:T,7,FALSE)), IF(AA3="v","Peplink",""))</f>
        <v/>
      </c>
      <c r="AB3" s="100">
        <f>VLOOKUP(B3,門市主檔!A:B,2,FALSE)</f>
        <v/>
      </c>
      <c r="AC3" s="100" t="n"/>
      <c r="AD3" s="100" t="n"/>
    </row>
    <row r="4" ht="15" customHeight="1" s="127">
      <c r="A4" s="3" t="n">
        <v>3</v>
      </c>
      <c r="B4" s="3" t="n">
        <v>2069</v>
      </c>
      <c r="C4" s="11" t="inlineStr">
        <is>
          <t>板橋江子翠站</t>
        </is>
      </c>
      <c r="D4" s="3" t="inlineStr">
        <is>
          <t>FCB</t>
        </is>
      </c>
      <c r="E4" s="324" t="n"/>
      <c r="F4" s="3" t="inlineStr">
        <is>
          <t>北一一部</t>
        </is>
      </c>
      <c r="G4" s="3" t="inlineStr">
        <is>
          <t>AD</t>
        </is>
      </c>
      <c r="H4" s="98" t="inlineStr">
        <is>
          <t>郭哲銘</t>
        </is>
      </c>
      <c r="I4" s="11" t="inlineStr">
        <is>
          <t>(02)22539385</t>
        </is>
      </c>
      <c r="J4" s="12" t="inlineStr">
        <is>
          <t>新北市板橋區文化路二段408號</t>
        </is>
      </c>
      <c r="L4" s="371" t="n"/>
      <c r="N4" s="371" t="n"/>
      <c r="O4" s="13" t="n"/>
      <c r="R4" s="13" t="n"/>
      <c r="T4" s="13" t="n"/>
      <c r="U4" s="14">
        <f>IFERROR(LEFT(J4,FIND("縣",J4)),IFERROR(LEFT(J4,FIND("市",J4)),J4))</f>
        <v/>
      </c>
      <c r="V4" s="15">
        <f>IFERROR(
IFERROR(
IFERROR(
MID(J4,FIND("市",J4)+1,IF(FIND("區",J4)-FIND("市",J4)&gt;3,FIND("鄉",J4)-FIND("市",J4),FIND("區",J4)-FIND("市",J4))),
MID(J4,FIND("市",J4)+1,IF(FIND("鎮",J4)-FIND("市",J4)&gt;3,FIND("鄉",J4)-FIND("市",J4),FIND("鎮",J4)-FIND("市",J4)))
),
MID(J4,FIND("市",J4)+1,IF(FIND("鄉",J4)-FIND("市",J4)&gt;3,FIND("區",J4)-FIND("市",J4),FIND("鄉",J4)-FIND("市",J4)))
),
IFERROR(
IFERROR(
IFERROR(
MID(J4,FIND("縣",J4)+1,IF(FIND("區",J4)-FIND("縣",J4)&gt;3,FIND("鄉",J4)-FIND("縣",J4),FIND("區",J4)-FIND("縣",J4))),
MID(J4,FIND("縣",J4)+1,IF(FIND("鎮",J4)-FIND("縣",J4)&gt;3,FIND("鄉",J4)-FIND("縣",J4),FIND("鎮",J4)-FIND("縣",J4)))
),
MID(J4,FIND("縣",J4)+1,IF(FIND("鄉",J4)-FIND("縣",J4)&gt;3,FIND("區",J4)-FIND("縣",J4),FIND("鄉",J4)-FIND("縣",J4)))
),
IFERROR(
MID(J4,FIND("市",J4)+1,IF(FIND("縣",J4)-FIND("市",J4)&gt;3,FIND("鄉",J4)-FIND("市",J4),FIND("縣",J4)-FIND("市",J4))),
MID(J4,FIND("縣",J4)+1,IF(FIND("市",J4)-FIND("縣",J4)&gt;3,FIND("鄉",J4)-FIND("縣",J4),FIND("市",J4)-FIND("縣",J4)))
)))</f>
        <v/>
      </c>
      <c r="W4" s="15">
        <f>IFERROR(MID(J4,IFERROR(FIND("鄉",J4),IFERROR(FIND("鎮",J4),FIND("區",J4)))+1,LEN(J4)),IFERROR(MID(J4,FIND("市",J4)+1,LEN(J4)),MID(J4,FIND("縣",J4)+1,LEN(J4))))</f>
        <v/>
      </c>
      <c r="X4" s="16">
        <f>VLOOKUP(U4&amp;V4,部門對應!$B:$I,8,FALSE)</f>
        <v/>
      </c>
      <c r="Y4" s="16">
        <f>VLOOKUP(V4,區域表!A:B,2,FALSE)</f>
        <v/>
      </c>
      <c r="Z4" s="106">
        <f>IF(D4="FVC7", IF(COUNTIF(特殊門市清單!N:N, B4)=0, "FVC7", VLOOKUP(B4,特殊門市清單!N:T,7,FALSE)), IF(AA4="v","Peplink",""))</f>
        <v/>
      </c>
      <c r="AB4" s="100">
        <f>VLOOKUP(B4,門市主檔!A:B,2,FALSE)</f>
        <v/>
      </c>
      <c r="AC4" s="100" t="n"/>
      <c r="AD4" s="100" t="n"/>
    </row>
    <row r="5" ht="15" customHeight="1" s="127">
      <c r="A5" s="3" t="n">
        <v>4</v>
      </c>
      <c r="B5" s="3" t="n">
        <v>2154</v>
      </c>
      <c r="C5" s="11" t="inlineStr">
        <is>
          <t>北縣板莊店</t>
        </is>
      </c>
      <c r="D5" s="3" t="inlineStr">
        <is>
          <t>FCA</t>
        </is>
      </c>
      <c r="E5" s="324" t="n"/>
      <c r="F5" s="3" t="inlineStr">
        <is>
          <t>北一一部</t>
        </is>
      </c>
      <c r="G5" s="3" t="inlineStr">
        <is>
          <t>AD</t>
        </is>
      </c>
      <c r="H5" s="98" t="inlineStr">
        <is>
          <t>郭哲銘</t>
        </is>
      </c>
      <c r="I5" s="11" t="inlineStr">
        <is>
          <t>(02)22542301</t>
        </is>
      </c>
      <c r="J5" s="12" t="inlineStr">
        <is>
          <t>新北市板橋區莊敬路248號</t>
        </is>
      </c>
      <c r="L5" s="371" t="n"/>
      <c r="N5" s="371" t="n"/>
      <c r="O5" s="13" t="n"/>
      <c r="R5" s="13" t="n"/>
      <c r="T5" s="13" t="n"/>
      <c r="U5" s="14">
        <f>IFERROR(LEFT(J5,FIND("縣",J5)),IFERROR(LEFT(J5,FIND("市",J5)),J5))</f>
        <v/>
      </c>
      <c r="V5" s="15">
        <f>IFERROR(
IFERROR(
IFERROR(
MID(J5,FIND("市",J5)+1,IF(FIND("區",J5)-FIND("市",J5)&gt;3,FIND("鄉",J5)-FIND("市",J5),FIND("區",J5)-FIND("市",J5))),
MID(J5,FIND("市",J5)+1,IF(FIND("鎮",J5)-FIND("市",J5)&gt;3,FIND("鄉",J5)-FIND("市",J5),FIND("鎮",J5)-FIND("市",J5)))
),
MID(J5,FIND("市",J5)+1,IF(FIND("鄉",J5)-FIND("市",J5)&gt;3,FIND("區",J5)-FIND("市",J5),FIND("鄉",J5)-FIND("市",J5)))
),
IFERROR(
IFERROR(
IFERROR(
MID(J5,FIND("縣",J5)+1,IF(FIND("區",J5)-FIND("縣",J5)&gt;3,FIND("鄉",J5)-FIND("縣",J5),FIND("區",J5)-FIND("縣",J5))),
MID(J5,FIND("縣",J5)+1,IF(FIND("鎮",J5)-FIND("縣",J5)&gt;3,FIND("鄉",J5)-FIND("縣",J5),FIND("鎮",J5)-FIND("縣",J5)))
),
MID(J5,FIND("縣",J5)+1,IF(FIND("鄉",J5)-FIND("縣",J5)&gt;3,FIND("區",J5)-FIND("縣",J5),FIND("鄉",J5)-FIND("縣",J5)))
),
IFERROR(
MID(J5,FIND("市",J5)+1,IF(FIND("縣",J5)-FIND("市",J5)&gt;3,FIND("鄉",J5)-FIND("市",J5),FIND("縣",J5)-FIND("市",J5))),
MID(J5,FIND("縣",J5)+1,IF(FIND("市",J5)-FIND("縣",J5)&gt;3,FIND("鄉",J5)-FIND("縣",J5),FIND("市",J5)-FIND("縣",J5)))
)))</f>
        <v/>
      </c>
      <c r="W5" s="15">
        <f>IFERROR(MID(J5,IFERROR(FIND("鄉",J5),IFERROR(FIND("鎮",J5),FIND("區",J5)))+1,LEN(J5)),IFERROR(MID(J5,FIND("市",J5)+1,LEN(J5)),MID(J5,FIND("縣",J5)+1,LEN(J5))))</f>
        <v/>
      </c>
      <c r="X5" s="16">
        <f>VLOOKUP(U5&amp;V5,部門對應!$B:$I,8,FALSE)</f>
        <v/>
      </c>
      <c r="Y5" s="16">
        <f>VLOOKUP(V5,區域表!A:B,2,FALSE)</f>
        <v/>
      </c>
      <c r="Z5" s="106">
        <f>IF(D5="FVC7", IF(COUNTIF(特殊門市清單!N:N, B5)=0, "FVC7", VLOOKUP(B5,特殊門市清單!N:T,7,FALSE)), IF(AA5="v","Peplink",""))</f>
        <v/>
      </c>
      <c r="AB5" s="100">
        <f>VLOOKUP(B5,門市主檔!A:B,2,FALSE)</f>
        <v/>
      </c>
      <c r="AC5" s="100" t="n"/>
      <c r="AD5" s="100" t="n"/>
    </row>
    <row r="6" ht="15" customHeight="1" s="127">
      <c r="A6" s="3" t="n">
        <v>5</v>
      </c>
      <c r="B6" s="3" t="n">
        <v>2221</v>
      </c>
      <c r="C6" s="11" t="inlineStr">
        <is>
          <t>板橋雙十店</t>
        </is>
      </c>
      <c r="D6" s="3" t="inlineStr">
        <is>
          <t>FCA</t>
        </is>
      </c>
      <c r="E6" s="324" t="n"/>
      <c r="F6" s="3" t="inlineStr">
        <is>
          <t>北一一部</t>
        </is>
      </c>
      <c r="G6" s="3" t="inlineStr">
        <is>
          <t>AD</t>
        </is>
      </c>
      <c r="H6" s="98" t="inlineStr">
        <is>
          <t>郭哲銘</t>
        </is>
      </c>
      <c r="I6" s="11" t="inlineStr">
        <is>
          <t>(02)22524845</t>
        </is>
      </c>
      <c r="J6" s="12" t="inlineStr">
        <is>
          <t>新北市板橋區雙十路三段12、14、16號</t>
        </is>
      </c>
      <c r="L6" s="371" t="n"/>
      <c r="N6" s="371" t="n"/>
      <c r="O6" s="13" t="n"/>
      <c r="R6" s="13" t="n"/>
      <c r="T6" s="13" t="n"/>
      <c r="U6" s="14">
        <f>IFERROR(LEFT(J6,FIND("縣",J6)),IFERROR(LEFT(J6,FIND("市",J6)),J6))</f>
        <v/>
      </c>
      <c r="V6" s="15">
        <f>IFERROR(
IFERROR(
IFERROR(
MID(J6,FIND("市",J6)+1,IF(FIND("區",J6)-FIND("市",J6)&gt;3,FIND("鄉",J6)-FIND("市",J6),FIND("區",J6)-FIND("市",J6))),
MID(J6,FIND("市",J6)+1,IF(FIND("鎮",J6)-FIND("市",J6)&gt;3,FIND("鄉",J6)-FIND("市",J6),FIND("鎮",J6)-FIND("市",J6)))
),
MID(J6,FIND("市",J6)+1,IF(FIND("鄉",J6)-FIND("市",J6)&gt;3,FIND("區",J6)-FIND("市",J6),FIND("鄉",J6)-FIND("市",J6)))
),
IFERROR(
IFERROR(
IFERROR(
MID(J6,FIND("縣",J6)+1,IF(FIND("區",J6)-FIND("縣",J6)&gt;3,FIND("鄉",J6)-FIND("縣",J6),FIND("區",J6)-FIND("縣",J6))),
MID(J6,FIND("縣",J6)+1,IF(FIND("鎮",J6)-FIND("縣",J6)&gt;3,FIND("鄉",J6)-FIND("縣",J6),FIND("鎮",J6)-FIND("縣",J6)))
),
MID(J6,FIND("縣",J6)+1,IF(FIND("鄉",J6)-FIND("縣",J6)&gt;3,FIND("區",J6)-FIND("縣",J6),FIND("鄉",J6)-FIND("縣",J6)))
),
IFERROR(
MID(J6,FIND("市",J6)+1,IF(FIND("縣",J6)-FIND("市",J6)&gt;3,FIND("鄉",J6)-FIND("市",J6),FIND("縣",J6)-FIND("市",J6))),
MID(J6,FIND("縣",J6)+1,IF(FIND("市",J6)-FIND("縣",J6)&gt;3,FIND("鄉",J6)-FIND("縣",J6),FIND("市",J6)-FIND("縣",J6)))
)))</f>
        <v/>
      </c>
      <c r="W6" s="15">
        <f>IFERROR(MID(J6,IFERROR(FIND("鄉",J6),IFERROR(FIND("鎮",J6),FIND("區",J6)))+1,LEN(J6)),IFERROR(MID(J6,FIND("市",J6)+1,LEN(J6)),MID(J6,FIND("縣",J6)+1,LEN(J6))))</f>
        <v/>
      </c>
      <c r="X6" s="16">
        <f>VLOOKUP(U6&amp;V6,部門對應!$B:$I,8,FALSE)</f>
        <v/>
      </c>
      <c r="Y6" s="16">
        <f>VLOOKUP(V6,區域表!A:B,2,FALSE)</f>
        <v/>
      </c>
      <c r="Z6" s="106">
        <f>IF(D6="FVC7", IF(COUNTIF(特殊門市清單!N:N, B6)=0, "FVC7", VLOOKUP(B6,特殊門市清單!N:T,7,FALSE)), IF(AA6="v","Peplink",""))</f>
        <v/>
      </c>
      <c r="AB6" s="100">
        <f>VLOOKUP(B6,門市主檔!A:B,2,FALSE)</f>
        <v/>
      </c>
      <c r="AC6" s="100" t="n"/>
      <c r="AD6" s="100" t="n"/>
    </row>
    <row r="7" ht="15" customHeight="1" s="127">
      <c r="A7" s="3" t="n">
        <v>6</v>
      </c>
      <c r="B7" s="3" t="n">
        <v>2224</v>
      </c>
      <c r="C7" s="11" t="inlineStr">
        <is>
          <t>板橋莒光店</t>
        </is>
      </c>
      <c r="D7" s="3" t="inlineStr">
        <is>
          <t>RC</t>
        </is>
      </c>
      <c r="E7" s="324" t="n"/>
      <c r="F7" s="3" t="inlineStr">
        <is>
          <t>北一一部</t>
        </is>
      </c>
      <c r="G7" s="3" t="inlineStr">
        <is>
          <t>AD</t>
        </is>
      </c>
      <c r="H7" s="98" t="inlineStr">
        <is>
          <t>郭哲銘</t>
        </is>
      </c>
      <c r="I7" s="11" t="inlineStr">
        <is>
          <t>(02)22537956</t>
        </is>
      </c>
      <c r="J7" s="12" t="inlineStr">
        <is>
          <t>新北市板橋區文化路二段78號</t>
        </is>
      </c>
      <c r="L7" s="371" t="n"/>
      <c r="N7" s="371" t="n"/>
      <c r="O7" s="13" t="n"/>
      <c r="R7" s="13" t="n"/>
      <c r="T7" s="13" t="n"/>
      <c r="U7" s="14">
        <f>IFERROR(LEFT(J7,FIND("縣",J7)),IFERROR(LEFT(J7,FIND("市",J7)),J7))</f>
        <v/>
      </c>
      <c r="V7" s="15">
        <f>IFERROR(
IFERROR(
IFERROR(
MID(J7,FIND("市",J7)+1,IF(FIND("區",J7)-FIND("市",J7)&gt;3,FIND("鄉",J7)-FIND("市",J7),FIND("區",J7)-FIND("市",J7))),
MID(J7,FIND("市",J7)+1,IF(FIND("鎮",J7)-FIND("市",J7)&gt;3,FIND("鄉",J7)-FIND("市",J7),FIND("鎮",J7)-FIND("市",J7)))
),
MID(J7,FIND("市",J7)+1,IF(FIND("鄉",J7)-FIND("市",J7)&gt;3,FIND("區",J7)-FIND("市",J7),FIND("鄉",J7)-FIND("市",J7)))
),
IFERROR(
IFERROR(
IFERROR(
MID(J7,FIND("縣",J7)+1,IF(FIND("區",J7)-FIND("縣",J7)&gt;3,FIND("鄉",J7)-FIND("縣",J7),FIND("區",J7)-FIND("縣",J7))),
MID(J7,FIND("縣",J7)+1,IF(FIND("鎮",J7)-FIND("縣",J7)&gt;3,FIND("鄉",J7)-FIND("縣",J7),FIND("鎮",J7)-FIND("縣",J7)))
),
MID(J7,FIND("縣",J7)+1,IF(FIND("鄉",J7)-FIND("縣",J7)&gt;3,FIND("區",J7)-FIND("縣",J7),FIND("鄉",J7)-FIND("縣",J7)))
),
IFERROR(
MID(J7,FIND("市",J7)+1,IF(FIND("縣",J7)-FIND("市",J7)&gt;3,FIND("鄉",J7)-FIND("市",J7),FIND("縣",J7)-FIND("市",J7))),
MID(J7,FIND("縣",J7)+1,IF(FIND("市",J7)-FIND("縣",J7)&gt;3,FIND("鄉",J7)-FIND("縣",J7),FIND("市",J7)-FIND("縣",J7)))
)))</f>
        <v/>
      </c>
      <c r="W7" s="15">
        <f>IFERROR(MID(J7,IFERROR(FIND("鄉",J7),IFERROR(FIND("鎮",J7),FIND("區",J7)))+1,LEN(J7)),IFERROR(MID(J7,FIND("市",J7)+1,LEN(J7)),MID(J7,FIND("縣",J7)+1,LEN(J7))))</f>
        <v/>
      </c>
      <c r="X7" s="16">
        <f>VLOOKUP(U7&amp;V7,部門對應!$B:$I,8,FALSE)</f>
        <v/>
      </c>
      <c r="Y7" s="16">
        <f>VLOOKUP(V7,區域表!A:B,2,FALSE)</f>
        <v/>
      </c>
      <c r="Z7" s="106">
        <f>IF(D7="FVC7", IF(COUNTIF(特殊門市清單!N:N, B7)=0, "FVC7", VLOOKUP(B7,特殊門市清單!N:T,7,FALSE)), IF(AA7="v","Peplink",""))</f>
        <v/>
      </c>
      <c r="AB7" s="100">
        <f>VLOOKUP(B7,門市主檔!A:B,2,FALSE)</f>
        <v/>
      </c>
      <c r="AC7" s="100" t="n"/>
      <c r="AD7" s="100" t="n"/>
    </row>
    <row r="8" ht="15" customHeight="1" s="127">
      <c r="A8" s="3" t="n">
        <v>7</v>
      </c>
      <c r="B8" s="3" t="n">
        <v>2746</v>
      </c>
      <c r="C8" s="11" t="inlineStr">
        <is>
          <t>北縣板嘉店</t>
        </is>
      </c>
      <c r="D8" s="3" t="inlineStr">
        <is>
          <t>FCA</t>
        </is>
      </c>
      <c r="E8" s="324" t="n"/>
      <c r="F8" s="3" t="inlineStr">
        <is>
          <t>北一一部</t>
        </is>
      </c>
      <c r="G8" s="3" t="inlineStr">
        <is>
          <t>AD</t>
        </is>
      </c>
      <c r="H8" s="98" t="inlineStr">
        <is>
          <t>郭哲銘</t>
        </is>
      </c>
      <c r="I8" s="11" t="inlineStr">
        <is>
          <t>(02)22591727</t>
        </is>
      </c>
      <c r="J8" s="12" t="inlineStr">
        <is>
          <t>新北市板橋區雙十路三段29號</t>
        </is>
      </c>
      <c r="L8" s="371" t="n"/>
      <c r="N8" s="371" t="n"/>
      <c r="O8" s="13" t="n"/>
      <c r="R8" s="13" t="n"/>
      <c r="T8" s="13" t="n"/>
      <c r="U8" s="14">
        <f>IFERROR(LEFT(J8,FIND("縣",J8)),IFERROR(LEFT(J8,FIND("市",J8)),J8))</f>
        <v/>
      </c>
      <c r="V8" s="15">
        <f>IFERROR(
IFERROR(
IFERROR(
MID(J8,FIND("市",J8)+1,IF(FIND("區",J8)-FIND("市",J8)&gt;3,FIND("鄉",J8)-FIND("市",J8),FIND("區",J8)-FIND("市",J8))),
MID(J8,FIND("市",J8)+1,IF(FIND("鎮",J8)-FIND("市",J8)&gt;3,FIND("鄉",J8)-FIND("市",J8),FIND("鎮",J8)-FIND("市",J8)))
),
MID(J8,FIND("市",J8)+1,IF(FIND("鄉",J8)-FIND("市",J8)&gt;3,FIND("區",J8)-FIND("市",J8),FIND("鄉",J8)-FIND("市",J8)))
),
IFERROR(
IFERROR(
IFERROR(
MID(J8,FIND("縣",J8)+1,IF(FIND("區",J8)-FIND("縣",J8)&gt;3,FIND("鄉",J8)-FIND("縣",J8),FIND("區",J8)-FIND("縣",J8))),
MID(J8,FIND("縣",J8)+1,IF(FIND("鎮",J8)-FIND("縣",J8)&gt;3,FIND("鄉",J8)-FIND("縣",J8),FIND("鎮",J8)-FIND("縣",J8)))
),
MID(J8,FIND("縣",J8)+1,IF(FIND("鄉",J8)-FIND("縣",J8)&gt;3,FIND("區",J8)-FIND("縣",J8),FIND("鄉",J8)-FIND("縣",J8)))
),
IFERROR(
MID(J8,FIND("市",J8)+1,IF(FIND("縣",J8)-FIND("市",J8)&gt;3,FIND("鄉",J8)-FIND("市",J8),FIND("縣",J8)-FIND("市",J8))),
MID(J8,FIND("縣",J8)+1,IF(FIND("市",J8)-FIND("縣",J8)&gt;3,FIND("鄉",J8)-FIND("縣",J8),FIND("市",J8)-FIND("縣",J8)))
)))</f>
        <v/>
      </c>
      <c r="W8" s="15">
        <f>IFERROR(MID(J8,IFERROR(FIND("鄉",J8),IFERROR(FIND("鎮",J8),FIND("區",J8)))+1,LEN(J8)),IFERROR(MID(J8,FIND("市",J8)+1,LEN(J8)),MID(J8,FIND("縣",J8)+1,LEN(J8))))</f>
        <v/>
      </c>
      <c r="X8" s="16">
        <f>VLOOKUP(U8&amp;V8,部門對應!$B:$I,8,FALSE)</f>
        <v/>
      </c>
      <c r="Y8" s="16">
        <f>VLOOKUP(V8,區域表!A:B,2,FALSE)</f>
        <v/>
      </c>
      <c r="Z8" s="106">
        <f>IF(D8="FVC7", IF(COUNTIF(特殊門市清單!N:N, B8)=0, "FVC7", VLOOKUP(B8,特殊門市清單!N:T,7,FALSE)), IF(AA8="v","Peplink",""))</f>
        <v/>
      </c>
      <c r="AB8" s="100">
        <f>VLOOKUP(B8,門市主檔!A:B,2,FALSE)</f>
        <v/>
      </c>
      <c r="AC8" s="100" t="n"/>
      <c r="AD8" s="100" t="n"/>
    </row>
    <row r="9" ht="15" customHeight="1" s="127">
      <c r="A9" s="3" t="n">
        <v>8</v>
      </c>
      <c r="B9" s="3" t="n">
        <v>3399</v>
      </c>
      <c r="C9" s="11" t="inlineStr">
        <is>
          <t>板橋藝文中心</t>
        </is>
      </c>
      <c r="D9" s="3" t="inlineStr">
        <is>
          <t>RC</t>
        </is>
      </c>
      <c r="E9" s="324" t="n"/>
      <c r="F9" s="3" t="inlineStr">
        <is>
          <t>北一一部</t>
        </is>
      </c>
      <c r="G9" s="3" t="inlineStr">
        <is>
          <t>AD</t>
        </is>
      </c>
      <c r="H9" s="98" t="inlineStr">
        <is>
          <t>郭哲銘</t>
        </is>
      </c>
      <c r="I9" s="11" t="inlineStr">
        <is>
          <t>(02)22541240</t>
        </is>
      </c>
      <c r="J9" s="12" t="inlineStr">
        <is>
          <t>新北市板橋區莊敬路77號</t>
        </is>
      </c>
      <c r="L9" s="371" t="n"/>
      <c r="N9" s="371" t="n"/>
      <c r="O9" s="13" t="n"/>
      <c r="R9" s="13" t="n"/>
      <c r="T9" s="13" t="n"/>
      <c r="U9" s="14">
        <f>IFERROR(LEFT(J9,FIND("縣",J9)),IFERROR(LEFT(J9,FIND("市",J9)),J9))</f>
        <v/>
      </c>
      <c r="V9" s="15">
        <f>IFERROR(
IFERROR(
IFERROR(
MID(J9,FIND("市",J9)+1,IF(FIND("區",J9)-FIND("市",J9)&gt;3,FIND("鄉",J9)-FIND("市",J9),FIND("區",J9)-FIND("市",J9))),
MID(J9,FIND("市",J9)+1,IF(FIND("鎮",J9)-FIND("市",J9)&gt;3,FIND("鄉",J9)-FIND("市",J9),FIND("鎮",J9)-FIND("市",J9)))
),
MID(J9,FIND("市",J9)+1,IF(FIND("鄉",J9)-FIND("市",J9)&gt;3,FIND("區",J9)-FIND("市",J9),FIND("鄉",J9)-FIND("市",J9)))
),
IFERROR(
IFERROR(
IFERROR(
MID(J9,FIND("縣",J9)+1,IF(FIND("區",J9)-FIND("縣",J9)&gt;3,FIND("鄉",J9)-FIND("縣",J9),FIND("區",J9)-FIND("縣",J9))),
MID(J9,FIND("縣",J9)+1,IF(FIND("鎮",J9)-FIND("縣",J9)&gt;3,FIND("鄉",J9)-FIND("縣",J9),FIND("鎮",J9)-FIND("縣",J9)))
),
MID(J9,FIND("縣",J9)+1,IF(FIND("鄉",J9)-FIND("縣",J9)&gt;3,FIND("區",J9)-FIND("縣",J9),FIND("鄉",J9)-FIND("縣",J9)))
),
IFERROR(
MID(J9,FIND("市",J9)+1,IF(FIND("縣",J9)-FIND("市",J9)&gt;3,FIND("鄉",J9)-FIND("市",J9),FIND("縣",J9)-FIND("市",J9))),
MID(J9,FIND("縣",J9)+1,IF(FIND("市",J9)-FIND("縣",J9)&gt;3,FIND("鄉",J9)-FIND("縣",J9),FIND("市",J9)-FIND("縣",J9)))
)))</f>
        <v/>
      </c>
      <c r="W9" s="15">
        <f>IFERROR(MID(J9,IFERROR(FIND("鄉",J9),IFERROR(FIND("鎮",J9),FIND("區",J9)))+1,LEN(J9)),IFERROR(MID(J9,FIND("市",J9)+1,LEN(J9)),MID(J9,FIND("縣",J9)+1,LEN(J9))))</f>
        <v/>
      </c>
      <c r="X9" s="16">
        <f>VLOOKUP(U9&amp;V9,部門對應!$B:$I,8,FALSE)</f>
        <v/>
      </c>
      <c r="Y9" s="16">
        <f>VLOOKUP(V9,區域表!A:B,2,FALSE)</f>
        <v/>
      </c>
      <c r="Z9" s="106">
        <f>IF(D9="FVC7", IF(COUNTIF(特殊門市清單!N:N, B9)=0, "FVC7", VLOOKUP(B9,特殊門市清單!N:T,7,FALSE)), IF(AA9="v","Peplink",""))</f>
        <v/>
      </c>
      <c r="AB9" s="100">
        <f>VLOOKUP(B9,門市主檔!A:B,2,FALSE)</f>
        <v/>
      </c>
      <c r="AC9" s="100" t="n"/>
      <c r="AD9" s="100" t="n"/>
    </row>
    <row r="10" ht="15" customHeight="1" s="127">
      <c r="A10" s="3" t="n">
        <v>9</v>
      </c>
      <c r="B10" s="3" t="n">
        <v>3955</v>
      </c>
      <c r="C10" s="11" t="inlineStr">
        <is>
          <t>板橋海龍店</t>
        </is>
      </c>
      <c r="D10" s="3" t="inlineStr">
        <is>
          <t>RC</t>
        </is>
      </c>
      <c r="E10" s="324" t="n"/>
      <c r="F10" s="3" t="inlineStr">
        <is>
          <t>北一一部</t>
        </is>
      </c>
      <c r="G10" s="3" t="inlineStr">
        <is>
          <t>AD</t>
        </is>
      </c>
      <c r="H10" s="98" t="inlineStr">
        <is>
          <t>郭哲銘</t>
        </is>
      </c>
      <c r="I10" s="11" t="inlineStr">
        <is>
          <t>(02)22583642</t>
        </is>
      </c>
      <c r="J10" s="12" t="inlineStr">
        <is>
          <t>新北市板橋區新海路393、395號一樓全部</t>
        </is>
      </c>
      <c r="L10" s="371" t="n"/>
      <c r="N10" s="371" t="n"/>
      <c r="O10" s="13" t="n"/>
      <c r="R10" s="13" t="n"/>
      <c r="T10" s="13" t="n"/>
      <c r="U10" s="14">
        <f>IFERROR(LEFT(J10,FIND("縣",J10)),IFERROR(LEFT(J10,FIND("市",J10)),J10))</f>
        <v/>
      </c>
      <c r="V10" s="15">
        <f>IFERROR(
IFERROR(
IFERROR(
MID(J10,FIND("市",J10)+1,IF(FIND("區",J10)-FIND("市",J10)&gt;3,FIND("鄉",J10)-FIND("市",J10),FIND("區",J10)-FIND("市",J10))),
MID(J10,FIND("市",J10)+1,IF(FIND("鎮",J10)-FIND("市",J10)&gt;3,FIND("鄉",J10)-FIND("市",J10),FIND("鎮",J10)-FIND("市",J10)))
),
MID(J10,FIND("市",J10)+1,IF(FIND("鄉",J10)-FIND("市",J10)&gt;3,FIND("區",J10)-FIND("市",J10),FIND("鄉",J10)-FIND("市",J10)))
),
IFERROR(
IFERROR(
IFERROR(
MID(J10,FIND("縣",J10)+1,IF(FIND("區",J10)-FIND("縣",J10)&gt;3,FIND("鄉",J10)-FIND("縣",J10),FIND("區",J10)-FIND("縣",J10))),
MID(J10,FIND("縣",J10)+1,IF(FIND("鎮",J10)-FIND("縣",J10)&gt;3,FIND("鄉",J10)-FIND("縣",J10),FIND("鎮",J10)-FIND("縣",J10)))
),
MID(J10,FIND("縣",J10)+1,IF(FIND("鄉",J10)-FIND("縣",J10)&gt;3,FIND("區",J10)-FIND("縣",J10),FIND("鄉",J10)-FIND("縣",J10)))
),
IFERROR(
MID(J10,FIND("市",J10)+1,IF(FIND("縣",J10)-FIND("市",J10)&gt;3,FIND("鄉",J10)-FIND("市",J10),FIND("縣",J10)-FIND("市",J10))),
MID(J10,FIND("縣",J10)+1,IF(FIND("市",J10)-FIND("縣",J10)&gt;3,FIND("鄉",J10)-FIND("縣",J10),FIND("市",J10)-FIND("縣",J10)))
)))</f>
        <v/>
      </c>
      <c r="W10" s="15">
        <f>IFERROR(MID(J10,IFERROR(FIND("鄉",J10),IFERROR(FIND("鎮",J10),FIND("區",J10)))+1,LEN(J10)),IFERROR(MID(J10,FIND("市",J10)+1,LEN(J10)),MID(J10,FIND("縣",J10)+1,LEN(J10))))</f>
        <v/>
      </c>
      <c r="X10" s="16">
        <f>VLOOKUP(U10&amp;V10,部門對應!$B:$I,8,FALSE)</f>
        <v/>
      </c>
      <c r="Y10" s="16">
        <f>VLOOKUP(V10,區域表!A:B,2,FALSE)</f>
        <v/>
      </c>
      <c r="Z10" s="106">
        <f>IF(D10="FVC7", IF(COUNTIF(特殊門市清單!N:N, B10)=0, "FVC7", VLOOKUP(B10,特殊門市清單!N:T,7,FALSE)), IF(AA10="v","Peplink",""))</f>
        <v/>
      </c>
      <c r="AB10" s="100">
        <f>VLOOKUP(B10,門市主檔!A:B,2,FALSE)</f>
        <v/>
      </c>
      <c r="AC10" s="100" t="n"/>
      <c r="AD10" s="100" t="n"/>
    </row>
    <row r="11" ht="15" customHeight="1" s="127">
      <c r="A11" s="3" t="n">
        <v>10</v>
      </c>
      <c r="B11" s="3" t="n">
        <v>3962</v>
      </c>
      <c r="C11" s="11" t="inlineStr">
        <is>
          <t>板橋仁化店</t>
        </is>
      </c>
      <c r="D11" s="3" t="inlineStr">
        <is>
          <t>FCA</t>
        </is>
      </c>
      <c r="E11" s="324" t="n"/>
      <c r="F11" s="3" t="inlineStr">
        <is>
          <t>北一一部</t>
        </is>
      </c>
      <c r="G11" s="3" t="inlineStr">
        <is>
          <t>AD</t>
        </is>
      </c>
      <c r="H11" s="98" t="inlineStr">
        <is>
          <t>郭哲銘</t>
        </is>
      </c>
      <c r="I11" s="11" t="inlineStr">
        <is>
          <t>(02)89783335</t>
        </is>
      </c>
      <c r="J11" s="12" t="inlineStr">
        <is>
          <t>新北市板橋區仁化街186號一樓全部</t>
        </is>
      </c>
      <c r="L11" s="371" t="n"/>
      <c r="N11" s="371" t="n"/>
      <c r="O11" s="13" t="n"/>
      <c r="R11" s="13" t="n"/>
      <c r="T11" s="13" t="n"/>
      <c r="U11" s="14">
        <f>IFERROR(LEFT(J11,FIND("縣",J11)),IFERROR(LEFT(J11,FIND("市",J11)),J11))</f>
        <v/>
      </c>
      <c r="V11" s="15">
        <f>IFERROR(
IFERROR(
IFERROR(
MID(J11,FIND("市",J11)+1,IF(FIND("區",J11)-FIND("市",J11)&gt;3,FIND("鄉",J11)-FIND("市",J11),FIND("區",J11)-FIND("市",J11))),
MID(J11,FIND("市",J11)+1,IF(FIND("鎮",J11)-FIND("市",J11)&gt;3,FIND("鄉",J11)-FIND("市",J11),FIND("鎮",J11)-FIND("市",J11)))
),
MID(J11,FIND("市",J11)+1,IF(FIND("鄉",J11)-FIND("市",J11)&gt;3,FIND("區",J11)-FIND("市",J11),FIND("鄉",J11)-FIND("市",J11)))
),
IFERROR(
IFERROR(
IFERROR(
MID(J11,FIND("縣",J11)+1,IF(FIND("區",J11)-FIND("縣",J11)&gt;3,FIND("鄉",J11)-FIND("縣",J11),FIND("區",J11)-FIND("縣",J11))),
MID(J11,FIND("縣",J11)+1,IF(FIND("鎮",J11)-FIND("縣",J11)&gt;3,FIND("鄉",J11)-FIND("縣",J11),FIND("鎮",J11)-FIND("縣",J11)))
),
MID(J11,FIND("縣",J11)+1,IF(FIND("鄉",J11)-FIND("縣",J11)&gt;3,FIND("區",J11)-FIND("縣",J11),FIND("鄉",J11)-FIND("縣",J11)))
),
IFERROR(
MID(J11,FIND("市",J11)+1,IF(FIND("縣",J11)-FIND("市",J11)&gt;3,FIND("鄉",J11)-FIND("市",J11),FIND("縣",J11)-FIND("市",J11))),
MID(J11,FIND("縣",J11)+1,IF(FIND("市",J11)-FIND("縣",J11)&gt;3,FIND("鄉",J11)-FIND("縣",J11),FIND("市",J11)-FIND("縣",J11)))
)))</f>
        <v/>
      </c>
      <c r="W11" s="15">
        <f>IFERROR(MID(J11,IFERROR(FIND("鄉",J11),IFERROR(FIND("鎮",J11),FIND("區",J11)))+1,LEN(J11)),IFERROR(MID(J11,FIND("市",J11)+1,LEN(J11)),MID(J11,FIND("縣",J11)+1,LEN(J11))))</f>
        <v/>
      </c>
      <c r="X11" s="16">
        <f>VLOOKUP(U11&amp;V11,部門對應!$B:$I,8,FALSE)</f>
        <v/>
      </c>
      <c r="Y11" s="16">
        <f>VLOOKUP(V11,區域表!A:B,2,FALSE)</f>
        <v/>
      </c>
      <c r="Z11" s="106">
        <f>IF(D11="FVC7", IF(COUNTIF(特殊門市清單!N:N, B11)=0, "FVC7", VLOOKUP(B11,特殊門市清單!N:T,7,FALSE)), IF(AA11="v","Peplink",""))</f>
        <v/>
      </c>
      <c r="AB11" s="100">
        <f>VLOOKUP(B11,門市主檔!A:B,2,FALSE)</f>
        <v/>
      </c>
      <c r="AC11" s="100" t="n"/>
      <c r="AD11" s="100" t="n"/>
    </row>
    <row r="12" ht="15" customHeight="1" s="127">
      <c r="A12" s="3" t="n">
        <v>11</v>
      </c>
      <c r="B12" s="3" t="n">
        <v>3965</v>
      </c>
      <c r="C12" s="11" t="inlineStr">
        <is>
          <t>板橋民治店</t>
        </is>
      </c>
      <c r="D12" s="3" t="inlineStr">
        <is>
          <t>FCA</t>
        </is>
      </c>
      <c r="E12" s="324" t="n"/>
      <c r="F12" s="3" t="inlineStr">
        <is>
          <t>北一一部</t>
        </is>
      </c>
      <c r="G12" s="3" t="inlineStr">
        <is>
          <t>AD</t>
        </is>
      </c>
      <c r="H12" s="3" t="inlineStr">
        <is>
          <t>郭哲銘</t>
        </is>
      </c>
      <c r="I12" s="11" t="inlineStr">
        <is>
          <t>(02)89782441</t>
        </is>
      </c>
      <c r="J12" s="12" t="inlineStr">
        <is>
          <t>新北市板橋區民治街57巷2號、59號</t>
        </is>
      </c>
      <c r="L12" s="371" t="n"/>
      <c r="N12" s="371" t="n"/>
      <c r="O12" s="13" t="n"/>
      <c r="R12" s="13" t="n"/>
      <c r="T12" s="13" t="n"/>
      <c r="U12" s="14">
        <f>IFERROR(LEFT(J12,FIND("縣",J12)),IFERROR(LEFT(J12,FIND("市",J12)),J12))</f>
        <v/>
      </c>
      <c r="V12" s="15">
        <f>IFERROR(
IFERROR(
IFERROR(
MID(J12,FIND("市",J12)+1,IF(FIND("區",J12)-FIND("市",J12)&gt;3,FIND("鄉",J12)-FIND("市",J12),FIND("區",J12)-FIND("市",J12))),
MID(J12,FIND("市",J12)+1,IF(FIND("鎮",J12)-FIND("市",J12)&gt;3,FIND("鄉",J12)-FIND("市",J12),FIND("鎮",J12)-FIND("市",J12)))
),
MID(J12,FIND("市",J12)+1,IF(FIND("鄉",J12)-FIND("市",J12)&gt;3,FIND("區",J12)-FIND("市",J12),FIND("鄉",J12)-FIND("市",J12)))
),
IFERROR(
IFERROR(
IFERROR(
MID(J12,FIND("縣",J12)+1,IF(FIND("區",J12)-FIND("縣",J12)&gt;3,FIND("鄉",J12)-FIND("縣",J12),FIND("區",J12)-FIND("縣",J12))),
MID(J12,FIND("縣",J12)+1,IF(FIND("鎮",J12)-FIND("縣",J12)&gt;3,FIND("鄉",J12)-FIND("縣",J12),FIND("鎮",J12)-FIND("縣",J12)))
),
MID(J12,FIND("縣",J12)+1,IF(FIND("鄉",J12)-FIND("縣",J12)&gt;3,FIND("區",J12)-FIND("縣",J12),FIND("鄉",J12)-FIND("縣",J12)))
),
IFERROR(
MID(J12,FIND("市",J12)+1,IF(FIND("縣",J12)-FIND("市",J12)&gt;3,FIND("鄉",J12)-FIND("市",J12),FIND("縣",J12)-FIND("市",J12))),
MID(J12,FIND("縣",J12)+1,IF(FIND("市",J12)-FIND("縣",J12)&gt;3,FIND("鄉",J12)-FIND("縣",J12),FIND("市",J12)-FIND("縣",J12)))
)))</f>
        <v/>
      </c>
      <c r="W12" s="15">
        <f>IFERROR(MID(J12,IFERROR(FIND("鄉",J12),IFERROR(FIND("鎮",J12),FIND("區",J12)))+1,LEN(J12)),IFERROR(MID(J12,FIND("市",J12)+1,LEN(J12)),MID(J12,FIND("縣",J12)+1,LEN(J12))))</f>
        <v/>
      </c>
      <c r="X12" s="16">
        <f>VLOOKUP(U12&amp;V12,部門對應!$B:$I,8,FALSE)</f>
        <v/>
      </c>
      <c r="Y12" s="16">
        <f>VLOOKUP(V12,區域表!A:B,2,FALSE)</f>
        <v/>
      </c>
      <c r="Z12" s="106">
        <f>IF(D12="FVC7", IF(COUNTIF(特殊門市清單!N:N, B12)=0, "FVC7", VLOOKUP(B12,特殊門市清單!N:T,7,FALSE)), IF(AA12="v","Peplink",""))</f>
        <v/>
      </c>
      <c r="AB12" s="100">
        <f>VLOOKUP(B12,門市主檔!A:B,2,FALSE)</f>
        <v/>
      </c>
      <c r="AC12" s="100" t="n"/>
      <c r="AD12" s="100" t="n"/>
    </row>
    <row r="13" ht="15" customHeight="1" s="127">
      <c r="A13" s="3" t="n">
        <v>12</v>
      </c>
      <c r="B13" s="3" t="n">
        <v>4680</v>
      </c>
      <c r="C13" s="11" t="inlineStr">
        <is>
          <t>板橋江寧店</t>
        </is>
      </c>
      <c r="D13" s="3" t="inlineStr">
        <is>
          <t>FCA</t>
        </is>
      </c>
      <c r="E13" s="324" t="n"/>
      <c r="F13" s="3" t="inlineStr">
        <is>
          <t>北一一部</t>
        </is>
      </c>
      <c r="G13" s="3" t="inlineStr">
        <is>
          <t>AD</t>
        </is>
      </c>
      <c r="H13" s="98" t="inlineStr">
        <is>
          <t>郭哲銘</t>
        </is>
      </c>
      <c r="I13" s="11" t="inlineStr">
        <is>
          <t>(02)22522325</t>
        </is>
      </c>
      <c r="J13" s="12" t="inlineStr">
        <is>
          <t>新北市板橋區江寧路三段49、51號一樓</t>
        </is>
      </c>
      <c r="L13" s="371" t="n"/>
      <c r="N13" s="371" t="n"/>
      <c r="O13" s="13" t="n"/>
      <c r="R13" s="13" t="n"/>
      <c r="T13" s="13" t="n"/>
      <c r="U13" s="14">
        <f>IFERROR(LEFT(J13,FIND("縣",J13)),IFERROR(LEFT(J13,FIND("市",J13)),J13))</f>
        <v/>
      </c>
      <c r="V13" s="15">
        <f>IFERROR(
IFERROR(
IFERROR(
MID(J13,FIND("市",J13)+1,IF(FIND("區",J13)-FIND("市",J13)&gt;3,FIND("鄉",J13)-FIND("市",J13),FIND("區",J13)-FIND("市",J13))),
MID(J13,FIND("市",J13)+1,IF(FIND("鎮",J13)-FIND("市",J13)&gt;3,FIND("鄉",J13)-FIND("市",J13),FIND("鎮",J13)-FIND("市",J13)))
),
MID(J13,FIND("市",J13)+1,IF(FIND("鄉",J13)-FIND("市",J13)&gt;3,FIND("區",J13)-FIND("市",J13),FIND("鄉",J13)-FIND("市",J13)))
),
IFERROR(
IFERROR(
IFERROR(
MID(J13,FIND("縣",J13)+1,IF(FIND("區",J13)-FIND("縣",J13)&gt;3,FIND("鄉",J13)-FIND("縣",J13),FIND("區",J13)-FIND("縣",J13))),
MID(J13,FIND("縣",J13)+1,IF(FIND("鎮",J13)-FIND("縣",J13)&gt;3,FIND("鄉",J13)-FIND("縣",J13),FIND("鎮",J13)-FIND("縣",J13)))
),
MID(J13,FIND("縣",J13)+1,IF(FIND("鄉",J13)-FIND("縣",J13)&gt;3,FIND("區",J13)-FIND("縣",J13),FIND("鄉",J13)-FIND("縣",J13)))
),
IFERROR(
MID(J13,FIND("市",J13)+1,IF(FIND("縣",J13)-FIND("市",J13)&gt;3,FIND("鄉",J13)-FIND("市",J13),FIND("縣",J13)-FIND("市",J13))),
MID(J13,FIND("縣",J13)+1,IF(FIND("市",J13)-FIND("縣",J13)&gt;3,FIND("鄉",J13)-FIND("縣",J13),FIND("市",J13)-FIND("縣",J13)))
)))</f>
        <v/>
      </c>
      <c r="W13" s="15">
        <f>IFERROR(MID(J13,IFERROR(FIND("鄉",J13),IFERROR(FIND("鎮",J13),FIND("區",J13)))+1,LEN(J13)),IFERROR(MID(J13,FIND("市",J13)+1,LEN(J13)),MID(J13,FIND("縣",J13)+1,LEN(J13))))</f>
        <v/>
      </c>
      <c r="X13" s="16">
        <f>VLOOKUP(U13&amp;V13,部門對應!$B:$I,8,FALSE)</f>
        <v/>
      </c>
      <c r="Y13" s="16">
        <f>VLOOKUP(V13,區域表!A:B,2,FALSE)</f>
        <v/>
      </c>
      <c r="Z13" s="106">
        <f>IF(D13="FVC7", IF(COUNTIF(特殊門市清單!N:N, B13)=0, "FVC7", VLOOKUP(B13,特殊門市清單!N:T,7,FALSE)), IF(AA13="v","Peplink",""))</f>
        <v/>
      </c>
      <c r="AB13" s="100">
        <f>VLOOKUP(B13,門市主檔!A:B,2,FALSE)</f>
        <v/>
      </c>
      <c r="AC13" s="100" t="n"/>
      <c r="AD13" s="232" t="inlineStr">
        <is>
          <t>機上盒</t>
        </is>
      </c>
    </row>
    <row r="14" ht="15" customHeight="1" s="127">
      <c r="A14" s="3" t="n">
        <v>13</v>
      </c>
      <c r="B14" s="3" t="n">
        <v>4917</v>
      </c>
      <c r="C14" s="11" t="inlineStr">
        <is>
          <t>板橋翠華店</t>
        </is>
      </c>
      <c r="D14" s="3" t="inlineStr">
        <is>
          <t>FCB</t>
        </is>
      </c>
      <c r="E14" s="324" t="n"/>
      <c r="F14" s="3" t="inlineStr">
        <is>
          <t>北一一部</t>
        </is>
      </c>
      <c r="G14" s="3" t="inlineStr">
        <is>
          <t>AD</t>
        </is>
      </c>
      <c r="H14" s="98" t="inlineStr">
        <is>
          <t>郭哲銘</t>
        </is>
      </c>
      <c r="I14" s="11" t="inlineStr">
        <is>
          <t>(02)29559476</t>
        </is>
      </c>
      <c r="J14" s="12" t="inlineStr">
        <is>
          <t>新北市板橋區翠華街6巷1號1樓</t>
        </is>
      </c>
      <c r="L14" s="371" t="n"/>
      <c r="N14" s="371" t="n"/>
      <c r="O14" s="13" t="n"/>
      <c r="R14" s="13" t="n"/>
      <c r="T14" s="13" t="n"/>
      <c r="U14" s="14">
        <f>IFERROR(LEFT(J14,FIND("縣",J14)),IFERROR(LEFT(J14,FIND("市",J14)),J14))</f>
        <v/>
      </c>
      <c r="V14" s="15">
        <f>IFERROR(
IFERROR(
IFERROR(
MID(J14,FIND("市",J14)+1,IF(FIND("區",J14)-FIND("市",J14)&gt;3,FIND("鄉",J14)-FIND("市",J14),FIND("區",J14)-FIND("市",J14))),
MID(J14,FIND("市",J14)+1,IF(FIND("鎮",J14)-FIND("市",J14)&gt;3,FIND("鄉",J14)-FIND("市",J14),FIND("鎮",J14)-FIND("市",J14)))
),
MID(J14,FIND("市",J14)+1,IF(FIND("鄉",J14)-FIND("市",J14)&gt;3,FIND("區",J14)-FIND("市",J14),FIND("鄉",J14)-FIND("市",J14)))
),
IFERROR(
IFERROR(
IFERROR(
MID(J14,FIND("縣",J14)+1,IF(FIND("區",J14)-FIND("縣",J14)&gt;3,FIND("鄉",J14)-FIND("縣",J14),FIND("區",J14)-FIND("縣",J14))),
MID(J14,FIND("縣",J14)+1,IF(FIND("鎮",J14)-FIND("縣",J14)&gt;3,FIND("鄉",J14)-FIND("縣",J14),FIND("鎮",J14)-FIND("縣",J14)))
),
MID(J14,FIND("縣",J14)+1,IF(FIND("鄉",J14)-FIND("縣",J14)&gt;3,FIND("區",J14)-FIND("縣",J14),FIND("鄉",J14)-FIND("縣",J14)))
),
IFERROR(
MID(J14,FIND("市",J14)+1,IF(FIND("縣",J14)-FIND("市",J14)&gt;3,FIND("鄉",J14)-FIND("市",J14),FIND("縣",J14)-FIND("市",J14))),
MID(J14,FIND("縣",J14)+1,IF(FIND("市",J14)-FIND("縣",J14)&gt;3,FIND("鄉",J14)-FIND("縣",J14),FIND("市",J14)-FIND("縣",J14)))
)))</f>
        <v/>
      </c>
      <c r="W14" s="15">
        <f>IFERROR(MID(J14,IFERROR(FIND("鄉",J14),IFERROR(FIND("鎮",J14),FIND("區",J14)))+1,LEN(J14)),IFERROR(MID(J14,FIND("市",J14)+1,LEN(J14)),MID(J14,FIND("縣",J14)+1,LEN(J14))))</f>
        <v/>
      </c>
      <c r="X14" s="16">
        <f>VLOOKUP(U14&amp;V14,部門對應!$B:$I,8,FALSE)</f>
        <v/>
      </c>
      <c r="Y14" s="16">
        <f>VLOOKUP(V14,區域表!A:B,2,FALSE)</f>
        <v/>
      </c>
      <c r="Z14" s="106">
        <f>IF(D14="FVC7", IF(COUNTIF(特殊門市清單!N:N, B14)=0, "FVC7", VLOOKUP(B14,特殊門市清單!N:T,7,FALSE)), IF(AA14="v","Peplink",""))</f>
        <v/>
      </c>
      <c r="AB14" s="100">
        <f>VLOOKUP(B14,門市主檔!A:B,2,FALSE)</f>
        <v/>
      </c>
      <c r="AC14" s="100" t="n"/>
      <c r="AD14" s="232" t="inlineStr">
        <is>
          <t>機上盒</t>
        </is>
      </c>
    </row>
    <row r="15" ht="15" customHeight="1" s="127">
      <c r="A15" s="3" t="n">
        <v>14</v>
      </c>
      <c r="B15" s="3" t="inlineStr">
        <is>
          <t>D767</t>
        </is>
      </c>
      <c r="C15" s="11" t="inlineStr">
        <is>
          <t>板橋寶翠店</t>
        </is>
      </c>
      <c r="D15" s="3" t="inlineStr">
        <is>
          <t>FCB</t>
        </is>
      </c>
      <c r="E15" s="324" t="n"/>
      <c r="F15" s="3" t="inlineStr">
        <is>
          <t>北一一部</t>
        </is>
      </c>
      <c r="G15" s="3" t="inlineStr">
        <is>
          <t>AD</t>
        </is>
      </c>
      <c r="H15" s="98" t="inlineStr">
        <is>
          <t>郭哲銘</t>
        </is>
      </c>
      <c r="I15" s="11" t="inlineStr">
        <is>
          <t>(02)22562057</t>
        </is>
      </c>
      <c r="J15" s="12" t="inlineStr">
        <is>
          <t>新北市板橋區文化路二段439之1號</t>
        </is>
      </c>
      <c r="L15" s="371" t="n"/>
      <c r="N15" s="371" t="n"/>
      <c r="O15" s="13" t="n"/>
      <c r="R15" s="13" t="n"/>
      <c r="T15" s="13" t="n"/>
      <c r="U15" s="14">
        <f>IFERROR(LEFT(J15,FIND("縣",J15)),IFERROR(LEFT(J15,FIND("市",J15)),J15))</f>
        <v/>
      </c>
      <c r="V15" s="15">
        <f>IFERROR(
IFERROR(
IFERROR(
MID(J15,FIND("市",J15)+1,IF(FIND("區",J15)-FIND("市",J15)&gt;3,FIND("鄉",J15)-FIND("市",J15),FIND("區",J15)-FIND("市",J15))),
MID(J15,FIND("市",J15)+1,IF(FIND("鎮",J15)-FIND("市",J15)&gt;3,FIND("鄉",J15)-FIND("市",J15),FIND("鎮",J15)-FIND("市",J15)))
),
MID(J15,FIND("市",J15)+1,IF(FIND("鄉",J15)-FIND("市",J15)&gt;3,FIND("區",J15)-FIND("市",J15),FIND("鄉",J15)-FIND("市",J15)))
),
IFERROR(
IFERROR(
IFERROR(
MID(J15,FIND("縣",J15)+1,IF(FIND("區",J15)-FIND("縣",J15)&gt;3,FIND("鄉",J15)-FIND("縣",J15),FIND("區",J15)-FIND("縣",J15))),
MID(J15,FIND("縣",J15)+1,IF(FIND("鎮",J15)-FIND("縣",J15)&gt;3,FIND("鄉",J15)-FIND("縣",J15),FIND("鎮",J15)-FIND("縣",J15)))
),
MID(J15,FIND("縣",J15)+1,IF(FIND("鄉",J15)-FIND("縣",J15)&gt;3,FIND("區",J15)-FIND("縣",J15),FIND("鄉",J15)-FIND("縣",J15)))
),
IFERROR(
MID(J15,FIND("市",J15)+1,IF(FIND("縣",J15)-FIND("市",J15)&gt;3,FIND("鄉",J15)-FIND("市",J15),FIND("縣",J15)-FIND("市",J15))),
MID(J15,FIND("縣",J15)+1,IF(FIND("市",J15)-FIND("縣",J15)&gt;3,FIND("鄉",J15)-FIND("縣",J15),FIND("市",J15)-FIND("縣",J15)))
)))</f>
        <v/>
      </c>
      <c r="W15" s="15">
        <f>IFERROR(MID(J15,IFERROR(FIND("鄉",J15),IFERROR(FIND("鎮",J15),FIND("區",J15)))+1,LEN(J15)),IFERROR(MID(J15,FIND("市",J15)+1,LEN(J15)),MID(J15,FIND("縣",J15)+1,LEN(J15))))</f>
        <v/>
      </c>
      <c r="X15" s="16">
        <f>VLOOKUP(U15&amp;V15,部門對應!$B:$I,8,FALSE)</f>
        <v/>
      </c>
      <c r="Y15" s="16">
        <f>VLOOKUP(V15,區域表!A:B,2,FALSE)</f>
        <v/>
      </c>
      <c r="Z15" s="106">
        <f>IF(D15="FVC7", IF(COUNTIF(特殊門市清單!N:N, B15)=0, "FVC7", VLOOKUP(B15,特殊門市清單!N:T,7,FALSE)), IF(AA15="v","Peplink",""))</f>
        <v/>
      </c>
      <c r="AB15" s="100">
        <f>VLOOKUP(B15,門市主檔!A:B,2,FALSE)</f>
        <v/>
      </c>
      <c r="AC15" s="100" t="n"/>
      <c r="AD15" s="100" t="n"/>
    </row>
    <row r="16" ht="15" customHeight="1" s="127">
      <c r="A16" s="3" t="n">
        <v>15</v>
      </c>
      <c r="B16" s="3" t="n">
        <v>3147</v>
      </c>
      <c r="C16" s="11" t="inlineStr">
        <is>
          <t>北縣板明店</t>
        </is>
      </c>
      <c r="D16" s="3" t="inlineStr">
        <is>
          <t>FCA</t>
        </is>
      </c>
      <c r="E16" s="324" t="n"/>
      <c r="F16" s="3" t="inlineStr">
        <is>
          <t>北一一部</t>
        </is>
      </c>
      <c r="G16" s="3" t="inlineStr">
        <is>
          <t>AE</t>
        </is>
      </c>
      <c r="H16" s="98" t="inlineStr">
        <is>
          <t>李佩洹</t>
        </is>
      </c>
      <c r="I16" s="11" t="inlineStr">
        <is>
          <t>(02)22553748</t>
        </is>
      </c>
      <c r="J16" s="12" t="inlineStr">
        <is>
          <t>新北市板橋區陽明街52號+自由路1號</t>
        </is>
      </c>
      <c r="L16" s="371" t="n"/>
      <c r="N16" s="371" t="n"/>
      <c r="O16" s="13" t="n"/>
      <c r="R16" s="13" t="n"/>
      <c r="T16" s="13" t="n"/>
      <c r="U16" s="14">
        <f>IFERROR(LEFT(J16,FIND("縣",J16)),IFERROR(LEFT(J16,FIND("市",J16)),J16))</f>
        <v/>
      </c>
      <c r="V16" s="15">
        <f>IFERROR(
IFERROR(
IFERROR(
MID(J16,FIND("市",J16)+1,IF(FIND("區",J16)-FIND("市",J16)&gt;3,FIND("鄉",J16)-FIND("市",J16),FIND("區",J16)-FIND("市",J16))),
MID(J16,FIND("市",J16)+1,IF(FIND("鎮",J16)-FIND("市",J16)&gt;3,FIND("鄉",J16)-FIND("市",J16),FIND("鎮",J16)-FIND("市",J16)))
),
MID(J16,FIND("市",J16)+1,IF(FIND("鄉",J16)-FIND("市",J16)&gt;3,FIND("區",J16)-FIND("市",J16),FIND("鄉",J16)-FIND("市",J16)))
),
IFERROR(
IFERROR(
IFERROR(
MID(J16,FIND("縣",J16)+1,IF(FIND("區",J16)-FIND("縣",J16)&gt;3,FIND("鄉",J16)-FIND("縣",J16),FIND("區",J16)-FIND("縣",J16))),
MID(J16,FIND("縣",J16)+1,IF(FIND("鎮",J16)-FIND("縣",J16)&gt;3,FIND("鄉",J16)-FIND("縣",J16),FIND("鎮",J16)-FIND("縣",J16)))
),
MID(J16,FIND("縣",J16)+1,IF(FIND("鄉",J16)-FIND("縣",J16)&gt;3,FIND("區",J16)-FIND("縣",J16),FIND("鄉",J16)-FIND("縣",J16)))
),
IFERROR(
MID(J16,FIND("市",J16)+1,IF(FIND("縣",J16)-FIND("市",J16)&gt;3,FIND("鄉",J16)-FIND("市",J16),FIND("縣",J16)-FIND("市",J16))),
MID(J16,FIND("縣",J16)+1,IF(FIND("市",J16)-FIND("縣",J16)&gt;3,FIND("鄉",J16)-FIND("縣",J16),FIND("市",J16)-FIND("縣",J16)))
)))</f>
        <v/>
      </c>
      <c r="W16" s="15">
        <f>IFERROR(MID(J16,IFERROR(FIND("鄉",J16),IFERROR(FIND("鎮",J16),FIND("區",J16)))+1,LEN(J16)),IFERROR(MID(J16,FIND("市",J16)+1,LEN(J16)),MID(J16,FIND("縣",J16)+1,LEN(J16))))</f>
        <v/>
      </c>
      <c r="X16" s="16">
        <f>VLOOKUP(U16&amp;V16,部門對應!$B:$I,8,FALSE)</f>
        <v/>
      </c>
      <c r="Y16" s="16">
        <f>VLOOKUP(V16,區域表!A:B,2,FALSE)</f>
        <v/>
      </c>
      <c r="Z16" s="106">
        <f>IF(D16="FVC7", IF(COUNTIF(特殊門市清單!N:N, B16)=0, "FVC7", VLOOKUP(B16,特殊門市清單!N:T,7,FALSE)), IF(AA16="v","Peplink",""))</f>
        <v/>
      </c>
      <c r="AB16" s="100">
        <f>VLOOKUP(B16,門市主檔!A:B,2,FALSE)</f>
        <v/>
      </c>
      <c r="AC16" s="100" t="n"/>
      <c r="AD16" s="100" t="n"/>
    </row>
    <row r="17" ht="15" customHeight="1" s="127">
      <c r="A17" s="3" t="n">
        <v>16</v>
      </c>
      <c r="B17" s="3" t="n">
        <v>3183</v>
      </c>
      <c r="C17" s="11" t="inlineStr">
        <is>
          <t>北縣板好店</t>
        </is>
      </c>
      <c r="D17" s="3" t="inlineStr">
        <is>
          <t>RC</t>
        </is>
      </c>
      <c r="E17" s="324" t="n"/>
      <c r="F17" s="3" t="inlineStr">
        <is>
          <t>北一一部</t>
        </is>
      </c>
      <c r="G17" s="3" t="inlineStr">
        <is>
          <t>AE</t>
        </is>
      </c>
      <c r="H17" s="98" t="inlineStr">
        <is>
          <t>李佩洹</t>
        </is>
      </c>
      <c r="I17" s="11" t="inlineStr">
        <is>
          <t>(02)89682040</t>
        </is>
      </c>
      <c r="J17" s="12" t="inlineStr">
        <is>
          <t>新北市板橋區中正路341巷37號</t>
        </is>
      </c>
      <c r="L17" s="371" t="n"/>
      <c r="N17" s="371" t="n"/>
      <c r="O17" s="13" t="n"/>
      <c r="R17" s="13" t="n"/>
      <c r="T17" s="13" t="n"/>
      <c r="U17" s="14">
        <f>IFERROR(LEFT(J17,FIND("縣",J17)),IFERROR(LEFT(J17,FIND("市",J17)),J17))</f>
        <v/>
      </c>
      <c r="V17" s="15">
        <f>IFERROR(
IFERROR(
IFERROR(
MID(J17,FIND("市",J17)+1,IF(FIND("區",J17)-FIND("市",J17)&gt;3,FIND("鄉",J17)-FIND("市",J17),FIND("區",J17)-FIND("市",J17))),
MID(J17,FIND("市",J17)+1,IF(FIND("鎮",J17)-FIND("市",J17)&gt;3,FIND("鄉",J17)-FIND("市",J17),FIND("鎮",J17)-FIND("市",J17)))
),
MID(J17,FIND("市",J17)+1,IF(FIND("鄉",J17)-FIND("市",J17)&gt;3,FIND("區",J17)-FIND("市",J17),FIND("鄉",J17)-FIND("市",J17)))
),
IFERROR(
IFERROR(
IFERROR(
MID(J17,FIND("縣",J17)+1,IF(FIND("區",J17)-FIND("縣",J17)&gt;3,FIND("鄉",J17)-FIND("縣",J17),FIND("區",J17)-FIND("縣",J17))),
MID(J17,FIND("縣",J17)+1,IF(FIND("鎮",J17)-FIND("縣",J17)&gt;3,FIND("鄉",J17)-FIND("縣",J17),FIND("鎮",J17)-FIND("縣",J17)))
),
MID(J17,FIND("縣",J17)+1,IF(FIND("鄉",J17)-FIND("縣",J17)&gt;3,FIND("區",J17)-FIND("縣",J17),FIND("鄉",J17)-FIND("縣",J17)))
),
IFERROR(
MID(J17,FIND("市",J17)+1,IF(FIND("縣",J17)-FIND("市",J17)&gt;3,FIND("鄉",J17)-FIND("市",J17),FIND("縣",J17)-FIND("市",J17))),
MID(J17,FIND("縣",J17)+1,IF(FIND("市",J17)-FIND("縣",J17)&gt;3,FIND("鄉",J17)-FIND("縣",J17),FIND("市",J17)-FIND("縣",J17)))
)))</f>
        <v/>
      </c>
      <c r="W17" s="15">
        <f>IFERROR(MID(J17,IFERROR(FIND("鄉",J17),IFERROR(FIND("鎮",J17),FIND("區",J17)))+1,LEN(J17)),IFERROR(MID(J17,FIND("市",J17)+1,LEN(J17)),MID(J17,FIND("縣",J17)+1,LEN(J17))))</f>
        <v/>
      </c>
      <c r="X17" s="16">
        <f>VLOOKUP(U17&amp;V17,部門對應!$B:$I,8,FALSE)</f>
        <v/>
      </c>
      <c r="Y17" s="16">
        <f>VLOOKUP(V17,區域表!A:B,2,FALSE)</f>
        <v/>
      </c>
      <c r="Z17" s="106">
        <f>IF(D17="FVC7", IF(COUNTIF(特殊門市清單!N:N, B17)=0, "FVC7", VLOOKUP(B17,特殊門市清單!N:T,7,FALSE)), IF(AA17="v","Peplink",""))</f>
        <v/>
      </c>
      <c r="AB17" s="100">
        <f>VLOOKUP(B17,門市主檔!A:B,2,FALSE)</f>
        <v/>
      </c>
      <c r="AC17" s="100" t="n"/>
      <c r="AD17" s="100" t="n"/>
    </row>
    <row r="18" ht="15" customHeight="1" s="127">
      <c r="A18" s="3" t="n">
        <v>17</v>
      </c>
      <c r="B18" s="3" t="n">
        <v>3551</v>
      </c>
      <c r="C18" s="11" t="inlineStr">
        <is>
          <t>北縣板豐店</t>
        </is>
      </c>
      <c r="D18" s="3" t="inlineStr">
        <is>
          <t>FCB</t>
        </is>
      </c>
      <c r="E18" s="324" t="n"/>
      <c r="F18" s="3" t="inlineStr">
        <is>
          <t>北一一部</t>
        </is>
      </c>
      <c r="G18" s="3" t="inlineStr">
        <is>
          <t>AE</t>
        </is>
      </c>
      <c r="H18" s="98" t="inlineStr">
        <is>
          <t>李佩洹</t>
        </is>
      </c>
      <c r="I18" s="11" t="inlineStr">
        <is>
          <t>(02)29545105</t>
        </is>
      </c>
      <c r="J18" s="12" t="inlineStr">
        <is>
          <t>新北市板橋區永豐街51-1.51-2號一樓全部</t>
        </is>
      </c>
      <c r="L18" s="371" t="n"/>
      <c r="N18" s="371" t="n"/>
      <c r="O18" s="13" t="n"/>
      <c r="R18" s="13" t="n"/>
      <c r="T18" s="13" t="n"/>
      <c r="U18" s="14">
        <f>IFERROR(LEFT(J18,FIND("縣",J18)),IFERROR(LEFT(J18,FIND("市",J18)),J18))</f>
        <v/>
      </c>
      <c r="V18" s="15">
        <f>IFERROR(
IFERROR(
IFERROR(
MID(J18,FIND("市",J18)+1,IF(FIND("區",J18)-FIND("市",J18)&gt;3,FIND("鄉",J18)-FIND("市",J18),FIND("區",J18)-FIND("市",J18))),
MID(J18,FIND("市",J18)+1,IF(FIND("鎮",J18)-FIND("市",J18)&gt;3,FIND("鄉",J18)-FIND("市",J18),FIND("鎮",J18)-FIND("市",J18)))
),
MID(J18,FIND("市",J18)+1,IF(FIND("鄉",J18)-FIND("市",J18)&gt;3,FIND("區",J18)-FIND("市",J18),FIND("鄉",J18)-FIND("市",J18)))
),
IFERROR(
IFERROR(
IFERROR(
MID(J18,FIND("縣",J18)+1,IF(FIND("區",J18)-FIND("縣",J18)&gt;3,FIND("鄉",J18)-FIND("縣",J18),FIND("區",J18)-FIND("縣",J18))),
MID(J18,FIND("縣",J18)+1,IF(FIND("鎮",J18)-FIND("縣",J18)&gt;3,FIND("鄉",J18)-FIND("縣",J18),FIND("鎮",J18)-FIND("縣",J18)))
),
MID(J18,FIND("縣",J18)+1,IF(FIND("鄉",J18)-FIND("縣",J18)&gt;3,FIND("區",J18)-FIND("縣",J18),FIND("鄉",J18)-FIND("縣",J18)))
),
IFERROR(
MID(J18,FIND("市",J18)+1,IF(FIND("縣",J18)-FIND("市",J18)&gt;3,FIND("鄉",J18)-FIND("市",J18),FIND("縣",J18)-FIND("市",J18))),
MID(J18,FIND("縣",J18)+1,IF(FIND("市",J18)-FIND("縣",J18)&gt;3,FIND("鄉",J18)-FIND("縣",J18),FIND("市",J18)-FIND("縣",J18)))
)))</f>
        <v/>
      </c>
      <c r="W18" s="15">
        <f>IFERROR(MID(J18,IFERROR(FIND("鄉",J18),IFERROR(FIND("鎮",J18),FIND("區",J18)))+1,LEN(J18)),IFERROR(MID(J18,FIND("市",J18)+1,LEN(J18)),MID(J18,FIND("縣",J18)+1,LEN(J18))))</f>
        <v/>
      </c>
      <c r="X18" s="16">
        <f>VLOOKUP(U18&amp;V18,部門對應!$B:$I,8,FALSE)</f>
        <v/>
      </c>
      <c r="Y18" s="16">
        <f>VLOOKUP(V18,區域表!A:B,2,FALSE)</f>
        <v/>
      </c>
      <c r="Z18" s="106">
        <f>IF(D18="FVC7", IF(COUNTIF(特殊門市清單!N:N, B18)=0, "FVC7", VLOOKUP(B18,特殊門市清單!N:T,7,FALSE)), IF(AA18="v","Peplink",""))</f>
        <v/>
      </c>
      <c r="AB18" s="100">
        <f>VLOOKUP(B18,門市主檔!A:B,2,FALSE)</f>
        <v/>
      </c>
      <c r="AC18" s="100" t="n"/>
      <c r="AD18" s="100" t="n"/>
    </row>
    <row r="19" ht="15" customHeight="1" s="127">
      <c r="A19" s="3" t="n">
        <v>18</v>
      </c>
      <c r="B19" s="3" t="n">
        <v>3818</v>
      </c>
      <c r="C19" s="11" t="inlineStr">
        <is>
          <t>板橋漢江店</t>
        </is>
      </c>
      <c r="D19" s="3" t="inlineStr">
        <is>
          <t>FCA</t>
        </is>
      </c>
      <c r="E19" s="324" t="n"/>
      <c r="F19" s="3" t="inlineStr">
        <is>
          <t>北一一部</t>
        </is>
      </c>
      <c r="G19" s="3" t="inlineStr">
        <is>
          <t>AE</t>
        </is>
      </c>
      <c r="H19" s="98" t="inlineStr">
        <is>
          <t>李佩洹</t>
        </is>
      </c>
      <c r="I19" s="11" t="inlineStr">
        <is>
          <t>(02)22549655</t>
        </is>
      </c>
      <c r="J19" s="12" t="inlineStr">
        <is>
          <t>新北市板橋區長江路2段2號一樓</t>
        </is>
      </c>
      <c r="L19" s="371" t="n"/>
      <c r="N19" s="371" t="n"/>
      <c r="O19" s="13" t="n"/>
      <c r="R19" s="13" t="n"/>
      <c r="T19" s="13" t="n"/>
      <c r="U19" s="14">
        <f>IFERROR(LEFT(J19,FIND("縣",J19)),IFERROR(LEFT(J19,FIND("市",J19)),J19))</f>
        <v/>
      </c>
      <c r="V19" s="15">
        <f>IFERROR(
IFERROR(
IFERROR(
MID(J19,FIND("市",J19)+1,IF(FIND("區",J19)-FIND("市",J19)&gt;3,FIND("鄉",J19)-FIND("市",J19),FIND("區",J19)-FIND("市",J19))),
MID(J19,FIND("市",J19)+1,IF(FIND("鎮",J19)-FIND("市",J19)&gt;3,FIND("鄉",J19)-FIND("市",J19),FIND("鎮",J19)-FIND("市",J19)))
),
MID(J19,FIND("市",J19)+1,IF(FIND("鄉",J19)-FIND("市",J19)&gt;3,FIND("區",J19)-FIND("市",J19),FIND("鄉",J19)-FIND("市",J19)))
),
IFERROR(
IFERROR(
IFERROR(
MID(J19,FIND("縣",J19)+1,IF(FIND("區",J19)-FIND("縣",J19)&gt;3,FIND("鄉",J19)-FIND("縣",J19),FIND("區",J19)-FIND("縣",J19))),
MID(J19,FIND("縣",J19)+1,IF(FIND("鎮",J19)-FIND("縣",J19)&gt;3,FIND("鄉",J19)-FIND("縣",J19),FIND("鎮",J19)-FIND("縣",J19)))
),
MID(J19,FIND("縣",J19)+1,IF(FIND("鄉",J19)-FIND("縣",J19)&gt;3,FIND("區",J19)-FIND("縣",J19),FIND("鄉",J19)-FIND("縣",J19)))
),
IFERROR(
MID(J19,FIND("市",J19)+1,IF(FIND("縣",J19)-FIND("市",J19)&gt;3,FIND("鄉",J19)-FIND("市",J19),FIND("縣",J19)-FIND("市",J19))),
MID(J19,FIND("縣",J19)+1,IF(FIND("市",J19)-FIND("縣",J19)&gt;3,FIND("鄉",J19)-FIND("縣",J19),FIND("市",J19)-FIND("縣",J19)))
)))</f>
        <v/>
      </c>
      <c r="W19" s="15">
        <f>IFERROR(MID(J19,IFERROR(FIND("鄉",J19),IFERROR(FIND("鎮",J19),FIND("區",J19)))+1,LEN(J19)),IFERROR(MID(J19,FIND("市",J19)+1,LEN(J19)),MID(J19,FIND("縣",J19)+1,LEN(J19))))</f>
        <v/>
      </c>
      <c r="X19" s="16">
        <f>VLOOKUP(U19&amp;V19,部門對應!$B:$I,8,FALSE)</f>
        <v/>
      </c>
      <c r="Y19" s="16">
        <f>VLOOKUP(V19,區域表!A:B,2,FALSE)</f>
        <v/>
      </c>
      <c r="Z19" s="106">
        <f>IF(D19="FVC7", IF(COUNTIF(特殊門市清單!N:N, B19)=0, "FVC7", VLOOKUP(B19,特殊門市清單!N:T,7,FALSE)), IF(AA19="v","Peplink",""))</f>
        <v/>
      </c>
      <c r="AB19" s="100">
        <f>VLOOKUP(B19,門市主檔!A:B,2,FALSE)</f>
        <v/>
      </c>
      <c r="AC19" s="100" t="n"/>
      <c r="AD19" s="100" t="n"/>
    </row>
    <row r="20" ht="15" customHeight="1" s="127">
      <c r="A20" s="3" t="n">
        <v>19</v>
      </c>
      <c r="B20" s="3" t="n">
        <v>3853</v>
      </c>
      <c r="C20" s="11" t="inlineStr">
        <is>
          <t>板橋互助店</t>
        </is>
      </c>
      <c r="D20" s="3" t="inlineStr">
        <is>
          <t>FCA</t>
        </is>
      </c>
      <c r="E20" s="324" t="n"/>
      <c r="F20" s="3" t="inlineStr">
        <is>
          <t>北一一部</t>
        </is>
      </c>
      <c r="G20" s="3" t="inlineStr">
        <is>
          <t>AE</t>
        </is>
      </c>
      <c r="H20" s="98" t="inlineStr">
        <is>
          <t>李佩洹</t>
        </is>
      </c>
      <c r="I20" s="11" t="inlineStr">
        <is>
          <t>(02)22584769</t>
        </is>
      </c>
      <c r="J20" s="12" t="inlineStr">
        <is>
          <t>新北市板橋區互助街48號一樓全部及50號一樓及地下室全部</t>
        </is>
      </c>
      <c r="L20" s="371" t="n"/>
      <c r="N20" s="371" t="n"/>
      <c r="O20" s="13" t="n"/>
      <c r="R20" s="13" t="n"/>
      <c r="T20" s="13" t="n"/>
      <c r="U20" s="14">
        <f>IFERROR(LEFT(J20,FIND("縣",J20)),IFERROR(LEFT(J20,FIND("市",J20)),J20))</f>
        <v/>
      </c>
      <c r="V20" s="15">
        <f>IFERROR(
IFERROR(
IFERROR(
MID(J20,FIND("市",J20)+1,IF(FIND("區",J20)-FIND("市",J20)&gt;3,FIND("鄉",J20)-FIND("市",J20),FIND("區",J20)-FIND("市",J20))),
MID(J20,FIND("市",J20)+1,IF(FIND("鎮",J20)-FIND("市",J20)&gt;3,FIND("鄉",J20)-FIND("市",J20),FIND("鎮",J20)-FIND("市",J20)))
),
MID(J20,FIND("市",J20)+1,IF(FIND("鄉",J20)-FIND("市",J20)&gt;3,FIND("區",J20)-FIND("市",J20),FIND("鄉",J20)-FIND("市",J20)))
),
IFERROR(
IFERROR(
IFERROR(
MID(J20,FIND("縣",J20)+1,IF(FIND("區",J20)-FIND("縣",J20)&gt;3,FIND("鄉",J20)-FIND("縣",J20),FIND("區",J20)-FIND("縣",J20))),
MID(J20,FIND("縣",J20)+1,IF(FIND("鎮",J20)-FIND("縣",J20)&gt;3,FIND("鄉",J20)-FIND("縣",J20),FIND("鎮",J20)-FIND("縣",J20)))
),
MID(J20,FIND("縣",J20)+1,IF(FIND("鄉",J20)-FIND("縣",J20)&gt;3,FIND("區",J20)-FIND("縣",J20),FIND("鄉",J20)-FIND("縣",J20)))
),
IFERROR(
MID(J20,FIND("市",J20)+1,IF(FIND("縣",J20)-FIND("市",J20)&gt;3,FIND("鄉",J20)-FIND("市",J20),FIND("縣",J20)-FIND("市",J20))),
MID(J20,FIND("縣",J20)+1,IF(FIND("市",J20)-FIND("縣",J20)&gt;3,FIND("鄉",J20)-FIND("縣",J20),FIND("市",J20)-FIND("縣",J20)))
)))</f>
        <v/>
      </c>
      <c r="W20" s="15">
        <f>IFERROR(MID(J20,IFERROR(FIND("鄉",J20),IFERROR(FIND("鎮",J20),FIND("區",J20)))+1,LEN(J20)),IFERROR(MID(J20,FIND("市",J20)+1,LEN(J20)),MID(J20,FIND("縣",J20)+1,LEN(J20))))</f>
        <v/>
      </c>
      <c r="X20" s="16">
        <f>VLOOKUP(U20&amp;V20,部門對應!$B:$I,8,FALSE)</f>
        <v/>
      </c>
      <c r="Y20" s="16">
        <f>VLOOKUP(V20,區域表!A:B,2,FALSE)</f>
        <v/>
      </c>
      <c r="Z20" s="106">
        <f>IF(D20="FVC7", IF(COUNTIF(特殊門市清單!N:N, B20)=0, "FVC7", VLOOKUP(B20,特殊門市清單!N:T,7,FALSE)), IF(AA20="v","Peplink",""))</f>
        <v/>
      </c>
      <c r="AB20" s="100">
        <f>VLOOKUP(B20,門市主檔!A:B,2,FALSE)</f>
        <v/>
      </c>
      <c r="AC20" s="100" t="n"/>
      <c r="AD20" s="100" t="n"/>
    </row>
    <row r="21" ht="15" customHeight="1" s="127">
      <c r="A21" s="3" t="n">
        <v>20</v>
      </c>
      <c r="B21" s="3" t="n">
        <v>4167</v>
      </c>
      <c r="C21" s="11" t="inlineStr">
        <is>
          <t>板橋松翠店</t>
        </is>
      </c>
      <c r="D21" s="3" t="inlineStr">
        <is>
          <t>RC</t>
        </is>
      </c>
      <c r="E21" s="324" t="n"/>
      <c r="F21" s="3" t="inlineStr">
        <is>
          <t>北一一部</t>
        </is>
      </c>
      <c r="G21" s="3" t="inlineStr">
        <is>
          <t>AE</t>
        </is>
      </c>
      <c r="H21" s="98" t="inlineStr">
        <is>
          <t>李佩洹</t>
        </is>
      </c>
      <c r="I21" s="11" t="inlineStr">
        <is>
          <t>(02)89783428</t>
        </is>
      </c>
      <c r="J21" s="12" t="inlineStr">
        <is>
          <t>新北市板橋區松江街52、54號1樓</t>
        </is>
      </c>
      <c r="L21" s="371" t="n"/>
      <c r="N21" s="371" t="n"/>
      <c r="O21" s="13" t="n"/>
      <c r="R21" s="13" t="n"/>
      <c r="T21" s="13" t="n"/>
      <c r="U21" s="14">
        <f>IFERROR(LEFT(J21,FIND("縣",J21)),IFERROR(LEFT(J21,FIND("市",J21)),J21))</f>
        <v/>
      </c>
      <c r="V21" s="15">
        <f>IFERROR(
IFERROR(
IFERROR(
MID(J21,FIND("市",J21)+1,IF(FIND("區",J21)-FIND("市",J21)&gt;3,FIND("鄉",J21)-FIND("市",J21),FIND("區",J21)-FIND("市",J21))),
MID(J21,FIND("市",J21)+1,IF(FIND("鎮",J21)-FIND("市",J21)&gt;3,FIND("鄉",J21)-FIND("市",J21),FIND("鎮",J21)-FIND("市",J21)))
),
MID(J21,FIND("市",J21)+1,IF(FIND("鄉",J21)-FIND("市",J21)&gt;3,FIND("區",J21)-FIND("市",J21),FIND("鄉",J21)-FIND("市",J21)))
),
IFERROR(
IFERROR(
IFERROR(
MID(J21,FIND("縣",J21)+1,IF(FIND("區",J21)-FIND("縣",J21)&gt;3,FIND("鄉",J21)-FIND("縣",J21),FIND("區",J21)-FIND("縣",J21))),
MID(J21,FIND("縣",J21)+1,IF(FIND("鎮",J21)-FIND("縣",J21)&gt;3,FIND("鄉",J21)-FIND("縣",J21),FIND("鎮",J21)-FIND("縣",J21)))
),
MID(J21,FIND("縣",J21)+1,IF(FIND("鄉",J21)-FIND("縣",J21)&gt;3,FIND("區",J21)-FIND("縣",J21),FIND("鄉",J21)-FIND("縣",J21)))
),
IFERROR(
MID(J21,FIND("市",J21)+1,IF(FIND("縣",J21)-FIND("市",J21)&gt;3,FIND("鄉",J21)-FIND("市",J21),FIND("縣",J21)-FIND("市",J21))),
MID(J21,FIND("縣",J21)+1,IF(FIND("市",J21)-FIND("縣",J21)&gt;3,FIND("鄉",J21)-FIND("縣",J21),FIND("市",J21)-FIND("縣",J21)))
)))</f>
        <v/>
      </c>
      <c r="W21" s="15">
        <f>IFERROR(MID(J21,IFERROR(FIND("鄉",J21),IFERROR(FIND("鎮",J21),FIND("區",J21)))+1,LEN(J21)),IFERROR(MID(J21,FIND("市",J21)+1,LEN(J21)),MID(J21,FIND("縣",J21)+1,LEN(J21))))</f>
        <v/>
      </c>
      <c r="X21" s="16">
        <f>VLOOKUP(U21&amp;V21,部門對應!$B:$I,8,FALSE)</f>
        <v/>
      </c>
      <c r="Y21" s="16">
        <f>VLOOKUP(V21,區域表!A:B,2,FALSE)</f>
        <v/>
      </c>
      <c r="Z21" s="106">
        <f>IF(D21="FVC7", IF(COUNTIF(特殊門市清單!N:N, B21)=0, "FVC7", VLOOKUP(B21,特殊門市清單!N:T,7,FALSE)), IF(AA21="v","Peplink",""))</f>
        <v/>
      </c>
      <c r="AB21" s="100">
        <f>VLOOKUP(B21,門市主檔!A:B,2,FALSE)</f>
        <v/>
      </c>
      <c r="AC21" s="100" t="n"/>
      <c r="AD21" s="100" t="n"/>
    </row>
    <row r="22" ht="15" customHeight="1" s="127">
      <c r="A22" s="3" t="n">
        <v>21</v>
      </c>
      <c r="B22" s="3" t="n">
        <v>4983</v>
      </c>
      <c r="C22" s="11" t="inlineStr">
        <is>
          <t>板橋藝文店</t>
        </is>
      </c>
      <c r="D22" s="3" t="inlineStr">
        <is>
          <t>FCA</t>
        </is>
      </c>
      <c r="E22" s="324" t="n"/>
      <c r="F22" s="3" t="inlineStr">
        <is>
          <t>北一一部</t>
        </is>
      </c>
      <c r="G22" s="3" t="inlineStr">
        <is>
          <t>AE</t>
        </is>
      </c>
      <c r="H22" s="98" t="inlineStr">
        <is>
          <t>李佩洹</t>
        </is>
      </c>
      <c r="I22" s="11" t="inlineStr">
        <is>
          <t>(02)29689211</t>
        </is>
      </c>
      <c r="J22" s="12" t="inlineStr">
        <is>
          <t>新北市板橋區藝文街171號一樓</t>
        </is>
      </c>
      <c r="L22" s="371" t="n"/>
      <c r="N22" s="371" t="n"/>
      <c r="O22" s="13" t="n"/>
      <c r="R22" s="13" t="n"/>
      <c r="T22" s="13" t="n"/>
      <c r="U22" s="14">
        <f>IFERROR(LEFT(J22,FIND("縣",J22)),IFERROR(LEFT(J22,FIND("市",J22)),J22))</f>
        <v/>
      </c>
      <c r="V22" s="15">
        <f>IFERROR(
IFERROR(
IFERROR(
MID(J22,FIND("市",J22)+1,IF(FIND("區",J22)-FIND("市",J22)&gt;3,FIND("鄉",J22)-FIND("市",J22),FIND("區",J22)-FIND("市",J22))),
MID(J22,FIND("市",J22)+1,IF(FIND("鎮",J22)-FIND("市",J22)&gt;3,FIND("鄉",J22)-FIND("市",J22),FIND("鎮",J22)-FIND("市",J22)))
),
MID(J22,FIND("市",J22)+1,IF(FIND("鄉",J22)-FIND("市",J22)&gt;3,FIND("區",J22)-FIND("市",J22),FIND("鄉",J22)-FIND("市",J22)))
),
IFERROR(
IFERROR(
IFERROR(
MID(J22,FIND("縣",J22)+1,IF(FIND("區",J22)-FIND("縣",J22)&gt;3,FIND("鄉",J22)-FIND("縣",J22),FIND("區",J22)-FIND("縣",J22))),
MID(J22,FIND("縣",J22)+1,IF(FIND("鎮",J22)-FIND("縣",J22)&gt;3,FIND("鄉",J22)-FIND("縣",J22),FIND("鎮",J22)-FIND("縣",J22)))
),
MID(J22,FIND("縣",J22)+1,IF(FIND("鄉",J22)-FIND("縣",J22)&gt;3,FIND("區",J22)-FIND("縣",J22),FIND("鄉",J22)-FIND("縣",J22)))
),
IFERROR(
MID(J22,FIND("市",J22)+1,IF(FIND("縣",J22)-FIND("市",J22)&gt;3,FIND("鄉",J22)-FIND("市",J22),FIND("縣",J22)-FIND("市",J22))),
MID(J22,FIND("縣",J22)+1,IF(FIND("市",J22)-FIND("縣",J22)&gt;3,FIND("鄉",J22)-FIND("縣",J22),FIND("市",J22)-FIND("縣",J22)))
)))</f>
        <v/>
      </c>
      <c r="W22" s="15">
        <f>IFERROR(MID(J22,IFERROR(FIND("鄉",J22),IFERROR(FIND("鎮",J22),FIND("區",J22)))+1,LEN(J22)),IFERROR(MID(J22,FIND("市",J22)+1,LEN(J22)),MID(J22,FIND("縣",J22)+1,LEN(J22))))</f>
        <v/>
      </c>
      <c r="X22" s="16">
        <f>VLOOKUP(U22&amp;V22,部門對應!$B:$I,8,FALSE)</f>
        <v/>
      </c>
      <c r="Y22" s="16">
        <f>VLOOKUP(V22,區域表!A:B,2,FALSE)</f>
        <v/>
      </c>
      <c r="Z22" s="106">
        <f>IF(D22="FVC7", IF(COUNTIF(特殊門市清單!N:N, B22)=0, "FVC7", VLOOKUP(B22,特殊門市清單!N:T,7,FALSE)), IF(AA22="v","Peplink",""))</f>
        <v/>
      </c>
      <c r="AB22" s="100">
        <f>VLOOKUP(B22,門市主檔!A:B,2,FALSE)</f>
        <v/>
      </c>
      <c r="AC22" s="100" t="n"/>
      <c r="AD22" s="232" t="inlineStr">
        <is>
          <t>機上盒</t>
        </is>
      </c>
    </row>
    <row r="23" ht="15" customHeight="1" s="127">
      <c r="A23" s="3" t="n">
        <v>22</v>
      </c>
      <c r="B23" s="3" t="inlineStr">
        <is>
          <t>D072</t>
        </is>
      </c>
      <c r="C23" s="11" t="inlineStr">
        <is>
          <t>北縣僑福店</t>
        </is>
      </c>
      <c r="D23" s="3" t="inlineStr">
        <is>
          <t>FCA</t>
        </is>
      </c>
      <c r="E23" s="324" t="n"/>
      <c r="F23" s="3" t="inlineStr">
        <is>
          <t>北一一部</t>
        </is>
      </c>
      <c r="G23" s="3" t="inlineStr">
        <is>
          <t>AE</t>
        </is>
      </c>
      <c r="H23" s="98" t="inlineStr">
        <is>
          <t>李佩洹</t>
        </is>
      </c>
      <c r="I23" s="11" t="inlineStr">
        <is>
          <t>(02)22590856</t>
        </is>
      </c>
      <c r="J23" s="12" t="inlineStr">
        <is>
          <t>新北市板橋區幸褔路70巷1號</t>
        </is>
      </c>
      <c r="L23" s="371" t="n"/>
      <c r="N23" s="371" t="n"/>
      <c r="O23" s="13" t="n"/>
      <c r="R23" s="13" t="n"/>
      <c r="T23" s="13" t="n"/>
      <c r="U23" s="14">
        <f>IFERROR(LEFT(J23,FIND("縣",J23)),IFERROR(LEFT(J23,FIND("市",J23)),J23))</f>
        <v/>
      </c>
      <c r="V23" s="15">
        <f>IFERROR(
IFERROR(
IFERROR(
MID(J23,FIND("市",J23)+1,IF(FIND("區",J23)-FIND("市",J23)&gt;3,FIND("鄉",J23)-FIND("市",J23),FIND("區",J23)-FIND("市",J23))),
MID(J23,FIND("市",J23)+1,IF(FIND("鎮",J23)-FIND("市",J23)&gt;3,FIND("鄉",J23)-FIND("市",J23),FIND("鎮",J23)-FIND("市",J23)))
),
MID(J23,FIND("市",J23)+1,IF(FIND("鄉",J23)-FIND("市",J23)&gt;3,FIND("區",J23)-FIND("市",J23),FIND("鄉",J23)-FIND("市",J23)))
),
IFERROR(
IFERROR(
IFERROR(
MID(J23,FIND("縣",J23)+1,IF(FIND("區",J23)-FIND("縣",J23)&gt;3,FIND("鄉",J23)-FIND("縣",J23),FIND("區",J23)-FIND("縣",J23))),
MID(J23,FIND("縣",J23)+1,IF(FIND("鎮",J23)-FIND("縣",J23)&gt;3,FIND("鄉",J23)-FIND("縣",J23),FIND("鎮",J23)-FIND("縣",J23)))
),
MID(J23,FIND("縣",J23)+1,IF(FIND("鄉",J23)-FIND("縣",J23)&gt;3,FIND("區",J23)-FIND("縣",J23),FIND("鄉",J23)-FIND("縣",J23)))
),
IFERROR(
MID(J23,FIND("市",J23)+1,IF(FIND("縣",J23)-FIND("市",J23)&gt;3,FIND("鄉",J23)-FIND("市",J23),FIND("縣",J23)-FIND("市",J23))),
MID(J23,FIND("縣",J23)+1,IF(FIND("市",J23)-FIND("縣",J23)&gt;3,FIND("鄉",J23)-FIND("縣",J23),FIND("市",J23)-FIND("縣",J23)))
)))</f>
        <v/>
      </c>
      <c r="W23" s="15">
        <f>IFERROR(MID(J23,IFERROR(FIND("鄉",J23),IFERROR(FIND("鎮",J23),FIND("區",J23)))+1,LEN(J23)),IFERROR(MID(J23,FIND("市",J23)+1,LEN(J23)),MID(J23,FIND("縣",J23)+1,LEN(J23))))</f>
        <v/>
      </c>
      <c r="X23" s="16">
        <f>VLOOKUP(U23&amp;V23,部門對應!$B:$I,8,FALSE)</f>
        <v/>
      </c>
      <c r="Y23" s="16">
        <f>VLOOKUP(V23,區域表!A:B,2,FALSE)</f>
        <v/>
      </c>
      <c r="Z23" s="106">
        <f>IF(D23="FVC7", IF(COUNTIF(特殊門市清單!N:N, B23)=0, "FVC7", VLOOKUP(B23,特殊門市清單!N:T,7,FALSE)), IF(AA23="v","Peplink",""))</f>
        <v/>
      </c>
      <c r="AB23" s="100">
        <f>VLOOKUP(B23,門市主檔!A:B,2,FALSE)</f>
        <v/>
      </c>
      <c r="AC23" s="100" t="n"/>
      <c r="AD23" s="232" t="inlineStr">
        <is>
          <t>機上盒</t>
        </is>
      </c>
    </row>
    <row r="24" ht="15" customHeight="1" s="127">
      <c r="A24" s="3" t="n">
        <v>23</v>
      </c>
      <c r="B24" s="3" t="inlineStr">
        <is>
          <t>D111</t>
        </is>
      </c>
      <c r="C24" s="11" t="inlineStr">
        <is>
          <t>北縣府中店</t>
        </is>
      </c>
      <c r="D24" s="3" t="inlineStr">
        <is>
          <t>FCB</t>
        </is>
      </c>
      <c r="E24" s="324" t="n"/>
      <c r="F24" s="3" t="inlineStr">
        <is>
          <t>北一一部</t>
        </is>
      </c>
      <c r="G24" s="3" t="inlineStr">
        <is>
          <t>AE</t>
        </is>
      </c>
      <c r="H24" s="98" t="inlineStr">
        <is>
          <t>李佩洹</t>
        </is>
      </c>
      <c r="I24" s="11" t="inlineStr">
        <is>
          <t>(02)22722034</t>
        </is>
      </c>
      <c r="J24" s="12" t="inlineStr">
        <is>
          <t>新北市板橋區府中路24號</t>
        </is>
      </c>
      <c r="L24" s="371" t="n"/>
      <c r="N24" s="371" t="n"/>
      <c r="O24" s="13" t="n"/>
      <c r="R24" s="13" t="n"/>
      <c r="T24" s="13" t="n"/>
      <c r="U24" s="14">
        <f>IFERROR(LEFT(J24,FIND("縣",J24)),IFERROR(LEFT(J24,FIND("市",J24)),J24))</f>
        <v/>
      </c>
      <c r="V24" s="15">
        <f>IFERROR(
IFERROR(
IFERROR(
MID(J24,FIND("市",J24)+1,IF(FIND("區",J24)-FIND("市",J24)&gt;3,FIND("鄉",J24)-FIND("市",J24),FIND("區",J24)-FIND("市",J24))),
MID(J24,FIND("市",J24)+1,IF(FIND("鎮",J24)-FIND("市",J24)&gt;3,FIND("鄉",J24)-FIND("市",J24),FIND("鎮",J24)-FIND("市",J24)))
),
MID(J24,FIND("市",J24)+1,IF(FIND("鄉",J24)-FIND("市",J24)&gt;3,FIND("區",J24)-FIND("市",J24),FIND("鄉",J24)-FIND("市",J24)))
),
IFERROR(
IFERROR(
IFERROR(
MID(J24,FIND("縣",J24)+1,IF(FIND("區",J24)-FIND("縣",J24)&gt;3,FIND("鄉",J24)-FIND("縣",J24),FIND("區",J24)-FIND("縣",J24))),
MID(J24,FIND("縣",J24)+1,IF(FIND("鎮",J24)-FIND("縣",J24)&gt;3,FIND("鄉",J24)-FIND("縣",J24),FIND("鎮",J24)-FIND("縣",J24)))
),
MID(J24,FIND("縣",J24)+1,IF(FIND("鄉",J24)-FIND("縣",J24)&gt;3,FIND("區",J24)-FIND("縣",J24),FIND("鄉",J24)-FIND("縣",J24)))
),
IFERROR(
MID(J24,FIND("市",J24)+1,IF(FIND("縣",J24)-FIND("市",J24)&gt;3,FIND("鄉",J24)-FIND("市",J24),FIND("縣",J24)-FIND("市",J24))),
MID(J24,FIND("縣",J24)+1,IF(FIND("市",J24)-FIND("縣",J24)&gt;3,FIND("鄉",J24)-FIND("縣",J24),FIND("市",J24)-FIND("縣",J24)))
)))</f>
        <v/>
      </c>
      <c r="W24" s="15">
        <f>IFERROR(MID(J24,IFERROR(FIND("鄉",J24),IFERROR(FIND("鎮",J24),FIND("區",J24)))+1,LEN(J24)),IFERROR(MID(J24,FIND("市",J24)+1,LEN(J24)),MID(J24,FIND("縣",J24)+1,LEN(J24))))</f>
        <v/>
      </c>
      <c r="X24" s="16">
        <f>VLOOKUP(U24&amp;V24,部門對應!$B:$I,8,FALSE)</f>
        <v/>
      </c>
      <c r="Y24" s="16">
        <f>VLOOKUP(V24,區域表!A:B,2,FALSE)</f>
        <v/>
      </c>
      <c r="Z24" s="106">
        <f>IF(D24="FVC7", IF(COUNTIF(特殊門市清單!N:N, B24)=0, "FVC7", VLOOKUP(B24,特殊門市清單!N:T,7,FALSE)), IF(AA24="v","Peplink",""))</f>
        <v/>
      </c>
      <c r="AB24" s="100">
        <f>VLOOKUP(B24,門市主檔!A:B,2,FALSE)</f>
        <v/>
      </c>
      <c r="AC24" s="100" t="n"/>
      <c r="AD24" s="100" t="n"/>
    </row>
    <row r="25" ht="15" customHeight="1" s="127">
      <c r="A25" s="3" t="n">
        <v>24</v>
      </c>
      <c r="B25" s="3" t="inlineStr">
        <is>
          <t>D349</t>
        </is>
      </c>
      <c r="C25" s="11" t="inlineStr">
        <is>
          <t>板橋成都店</t>
        </is>
      </c>
      <c r="D25" s="3" t="inlineStr">
        <is>
          <t>FCB</t>
        </is>
      </c>
      <c r="E25" s="324" t="n"/>
      <c r="F25" s="3" t="inlineStr">
        <is>
          <t>北一一部</t>
        </is>
      </c>
      <c r="G25" s="3" t="inlineStr">
        <is>
          <t>AE</t>
        </is>
      </c>
      <c r="H25" s="98" t="inlineStr">
        <is>
          <t>李佩洹</t>
        </is>
      </c>
      <c r="I25" s="11" t="inlineStr">
        <is>
          <t>(02)29511286</t>
        </is>
      </c>
      <c r="J25" s="12" t="inlineStr">
        <is>
          <t>新北市板橋區重慶路245巷61號</t>
        </is>
      </c>
      <c r="L25" s="371" t="n"/>
      <c r="N25" s="371" t="n"/>
      <c r="O25" s="13" t="n"/>
      <c r="R25" s="13" t="n"/>
      <c r="T25" s="13" t="n"/>
      <c r="U25" s="14">
        <f>IFERROR(LEFT(J25,FIND("縣",J25)),IFERROR(LEFT(J25,FIND("市",J25)),J25))</f>
        <v/>
      </c>
      <c r="V25" s="15">
        <f>IFERROR(
IFERROR(
IFERROR(
MID(J25,FIND("市",J25)+1,IF(FIND("區",J25)-FIND("市",J25)&gt;3,FIND("鄉",J25)-FIND("市",J25),FIND("區",J25)-FIND("市",J25))),
MID(J25,FIND("市",J25)+1,IF(FIND("鎮",J25)-FIND("市",J25)&gt;3,FIND("鄉",J25)-FIND("市",J25),FIND("鎮",J25)-FIND("市",J25)))
),
MID(J25,FIND("市",J25)+1,IF(FIND("鄉",J25)-FIND("市",J25)&gt;3,FIND("區",J25)-FIND("市",J25),FIND("鄉",J25)-FIND("市",J25)))
),
IFERROR(
IFERROR(
IFERROR(
MID(J25,FIND("縣",J25)+1,IF(FIND("區",J25)-FIND("縣",J25)&gt;3,FIND("鄉",J25)-FIND("縣",J25),FIND("區",J25)-FIND("縣",J25))),
MID(J25,FIND("縣",J25)+1,IF(FIND("鎮",J25)-FIND("縣",J25)&gt;3,FIND("鄉",J25)-FIND("縣",J25),FIND("鎮",J25)-FIND("縣",J25)))
),
MID(J25,FIND("縣",J25)+1,IF(FIND("鄉",J25)-FIND("縣",J25)&gt;3,FIND("區",J25)-FIND("縣",J25),FIND("鄉",J25)-FIND("縣",J25)))
),
IFERROR(
MID(J25,FIND("市",J25)+1,IF(FIND("縣",J25)-FIND("市",J25)&gt;3,FIND("鄉",J25)-FIND("市",J25),FIND("縣",J25)-FIND("市",J25))),
MID(J25,FIND("縣",J25)+1,IF(FIND("市",J25)-FIND("縣",J25)&gt;3,FIND("鄉",J25)-FIND("縣",J25),FIND("市",J25)-FIND("縣",J25)))
)))</f>
        <v/>
      </c>
      <c r="W25" s="15">
        <f>IFERROR(MID(J25,IFERROR(FIND("鄉",J25),IFERROR(FIND("鎮",J25),FIND("區",J25)))+1,LEN(J25)),IFERROR(MID(J25,FIND("市",J25)+1,LEN(J25)),MID(J25,FIND("縣",J25)+1,LEN(J25))))</f>
        <v/>
      </c>
      <c r="X25" s="16">
        <f>VLOOKUP(U25&amp;V25,部門對應!$B:$I,8,FALSE)</f>
        <v/>
      </c>
      <c r="Y25" s="16">
        <f>VLOOKUP(V25,區域表!A:B,2,FALSE)</f>
        <v/>
      </c>
      <c r="Z25" s="106">
        <f>IF(D25="FVC7", IF(COUNTIF(特殊門市清單!N:N, B25)=0, "FVC7", VLOOKUP(B25,特殊門市清單!N:T,7,FALSE)), IF(AA25="v","Peplink",""))</f>
        <v/>
      </c>
      <c r="AB25" s="100">
        <f>VLOOKUP(B25,門市主檔!A:B,2,FALSE)</f>
        <v/>
      </c>
      <c r="AC25" s="100" t="n"/>
      <c r="AD25" s="232" t="inlineStr">
        <is>
          <t>機上盒</t>
        </is>
      </c>
    </row>
    <row r="26" ht="15" customHeight="1" s="127">
      <c r="A26" s="3" t="n">
        <v>25</v>
      </c>
      <c r="B26" s="3" t="inlineStr">
        <is>
          <t>L501</t>
        </is>
      </c>
      <c r="C26" s="11" t="inlineStr">
        <is>
          <t>車麗屋板橋店</t>
        </is>
      </c>
      <c r="D26" s="3" t="inlineStr">
        <is>
          <t>FVC7</t>
        </is>
      </c>
      <c r="E26" s="324" t="n"/>
      <c r="F26" s="3" t="inlineStr">
        <is>
          <t>北一一部</t>
        </is>
      </c>
      <c r="G26" s="3" t="inlineStr">
        <is>
          <t>AE</t>
        </is>
      </c>
      <c r="H26" s="98" t="inlineStr">
        <is>
          <t>李佩洹</t>
        </is>
      </c>
      <c r="I26" s="11" t="inlineStr">
        <is>
          <t>(02)89535377</t>
        </is>
      </c>
      <c r="J26" s="12" t="inlineStr">
        <is>
          <t>新北市板橋區中山路一段279號</t>
        </is>
      </c>
      <c r="L26" s="371" t="n"/>
      <c r="N26" s="371" t="n"/>
      <c r="O26" s="13" t="n"/>
      <c r="R26" s="13" t="n"/>
      <c r="T26" s="13" t="n"/>
      <c r="U26" s="14">
        <f>IFERROR(LEFT(J26,FIND("縣",J26)),IFERROR(LEFT(J26,FIND("市",J26)),J26))</f>
        <v/>
      </c>
      <c r="V26" s="15">
        <f>IFERROR(
IFERROR(
IFERROR(
MID(J26,FIND("市",J26)+1,IF(FIND("區",J26)-FIND("市",J26)&gt;3,FIND("鄉",J26)-FIND("市",J26),FIND("區",J26)-FIND("市",J26))),
MID(J26,FIND("市",J26)+1,IF(FIND("鎮",J26)-FIND("市",J26)&gt;3,FIND("鄉",J26)-FIND("市",J26),FIND("鎮",J26)-FIND("市",J26)))
),
MID(J26,FIND("市",J26)+1,IF(FIND("鄉",J26)-FIND("市",J26)&gt;3,FIND("區",J26)-FIND("市",J26),FIND("鄉",J26)-FIND("市",J26)))
),
IFERROR(
IFERROR(
IFERROR(
MID(J26,FIND("縣",J26)+1,IF(FIND("區",J26)-FIND("縣",J26)&gt;3,FIND("鄉",J26)-FIND("縣",J26),FIND("區",J26)-FIND("縣",J26))),
MID(J26,FIND("縣",J26)+1,IF(FIND("鎮",J26)-FIND("縣",J26)&gt;3,FIND("鄉",J26)-FIND("縣",J26),FIND("鎮",J26)-FIND("縣",J26)))
),
MID(J26,FIND("縣",J26)+1,IF(FIND("鄉",J26)-FIND("縣",J26)&gt;3,FIND("區",J26)-FIND("縣",J26),FIND("鄉",J26)-FIND("縣",J26)))
),
IFERROR(
MID(J26,FIND("市",J26)+1,IF(FIND("縣",J26)-FIND("市",J26)&gt;3,FIND("鄉",J26)-FIND("市",J26),FIND("縣",J26)-FIND("市",J26))),
MID(J26,FIND("縣",J26)+1,IF(FIND("市",J26)-FIND("縣",J26)&gt;3,FIND("鄉",J26)-FIND("縣",J26),FIND("市",J26)-FIND("縣",J26)))
)))</f>
        <v/>
      </c>
      <c r="W26" s="15">
        <f>IFERROR(MID(J26,IFERROR(FIND("鄉",J26),IFERROR(FIND("鎮",J26),FIND("區",J26)))+1,LEN(J26)),IFERROR(MID(J26,FIND("市",J26)+1,LEN(J26)),MID(J26,FIND("縣",J26)+1,LEN(J26))))</f>
        <v/>
      </c>
      <c r="X26" s="16">
        <f>VLOOKUP(U26&amp;V26,部門對應!$B:$I,8,FALSE)</f>
        <v/>
      </c>
      <c r="Y26" s="16">
        <f>VLOOKUP(V26,區域表!A:B,2,FALSE)</f>
        <v/>
      </c>
      <c r="Z26" s="106">
        <f>IF(D26="FVC7", IF(COUNTIF(特殊門市清單!N:N, B26)=0, "FVC7", VLOOKUP(B26,特殊門市清單!N:T,7,FALSE)), IF(AA26="v","Peplink",""))</f>
        <v/>
      </c>
      <c r="AB26" s="100">
        <f>VLOOKUP(B26,門市主檔!A:B,2,FALSE)</f>
        <v/>
      </c>
      <c r="AC26" s="100" t="n"/>
      <c r="AD26" s="100" t="n"/>
    </row>
    <row r="27" ht="15" customHeight="1" s="127">
      <c r="A27" s="3" t="n">
        <v>26</v>
      </c>
      <c r="B27" s="3" t="n">
        <v>2403</v>
      </c>
      <c r="C27" s="11" t="inlineStr">
        <is>
          <t>北縣板龍店</t>
        </is>
      </c>
      <c r="D27" s="3" t="inlineStr">
        <is>
          <t>FCA</t>
        </is>
      </c>
      <c r="E27" s="324" t="n"/>
      <c r="F27" s="3" t="inlineStr">
        <is>
          <t>北一一部</t>
        </is>
      </c>
      <c r="G27" s="3" t="inlineStr">
        <is>
          <t>AF</t>
        </is>
      </c>
      <c r="H27" s="98" t="inlineStr">
        <is>
          <t>陳聰雄</t>
        </is>
      </c>
      <c r="I27" s="11" t="inlineStr">
        <is>
          <t>(02)22725923</t>
        </is>
      </c>
      <c r="J27" s="12" t="inlineStr">
        <is>
          <t>新北市板橋區龍興街73巷2、4號1樓</t>
        </is>
      </c>
      <c r="L27" s="371" t="n"/>
      <c r="N27" s="371" t="n"/>
      <c r="O27" s="13" t="n"/>
      <c r="R27" s="13" t="n"/>
      <c r="T27" s="13" t="n"/>
      <c r="U27" s="14">
        <f>IFERROR(LEFT(J27,FIND("縣",J27)),IFERROR(LEFT(J27,FIND("市",J27)),J27))</f>
        <v/>
      </c>
      <c r="V27" s="15">
        <f>IFERROR(
IFERROR(
IFERROR(
MID(J27,FIND("市",J27)+1,IF(FIND("區",J27)-FIND("市",J27)&gt;3,FIND("鄉",J27)-FIND("市",J27),FIND("區",J27)-FIND("市",J27))),
MID(J27,FIND("市",J27)+1,IF(FIND("鎮",J27)-FIND("市",J27)&gt;3,FIND("鄉",J27)-FIND("市",J27),FIND("鎮",J27)-FIND("市",J27)))
),
MID(J27,FIND("市",J27)+1,IF(FIND("鄉",J27)-FIND("市",J27)&gt;3,FIND("區",J27)-FIND("市",J27),FIND("鄉",J27)-FIND("市",J27)))
),
IFERROR(
IFERROR(
IFERROR(
MID(J27,FIND("縣",J27)+1,IF(FIND("區",J27)-FIND("縣",J27)&gt;3,FIND("鄉",J27)-FIND("縣",J27),FIND("區",J27)-FIND("縣",J27))),
MID(J27,FIND("縣",J27)+1,IF(FIND("鎮",J27)-FIND("縣",J27)&gt;3,FIND("鄉",J27)-FIND("縣",J27),FIND("鎮",J27)-FIND("縣",J27)))
),
MID(J27,FIND("縣",J27)+1,IF(FIND("鄉",J27)-FIND("縣",J27)&gt;3,FIND("區",J27)-FIND("縣",J27),FIND("鄉",J27)-FIND("縣",J27)))
),
IFERROR(
MID(J27,FIND("市",J27)+1,IF(FIND("縣",J27)-FIND("市",J27)&gt;3,FIND("鄉",J27)-FIND("市",J27),FIND("縣",J27)-FIND("市",J27))),
MID(J27,FIND("縣",J27)+1,IF(FIND("市",J27)-FIND("縣",J27)&gt;3,FIND("鄉",J27)-FIND("縣",J27),FIND("市",J27)-FIND("縣",J27)))
)))</f>
        <v/>
      </c>
      <c r="W27" s="15">
        <f>IFERROR(MID(J27,IFERROR(FIND("鄉",J27),IFERROR(FIND("鎮",J27),FIND("區",J27)))+1,LEN(J27)),IFERROR(MID(J27,FIND("市",J27)+1,LEN(J27)),MID(J27,FIND("縣",J27)+1,LEN(J27))))</f>
        <v/>
      </c>
      <c r="X27" s="16">
        <f>VLOOKUP(U27&amp;V27,部門對應!$B:$I,8,FALSE)</f>
        <v/>
      </c>
      <c r="Y27" s="16">
        <f>VLOOKUP(V27,區域表!A:B,2,FALSE)</f>
        <v/>
      </c>
      <c r="Z27" s="106">
        <f>IF(D27="FVC7", IF(COUNTIF(特殊門市清單!N:N, B27)=0, "FVC7", VLOOKUP(B27,特殊門市清單!N:T,7,FALSE)), IF(AA27="v","Peplink",""))</f>
        <v/>
      </c>
      <c r="AB27" s="100">
        <f>VLOOKUP(B27,門市主檔!A:B,2,FALSE)</f>
        <v/>
      </c>
      <c r="AC27" s="100" t="n"/>
      <c r="AD27" s="100" t="n"/>
    </row>
    <row r="28" ht="15" customHeight="1" s="127">
      <c r="A28" s="3" t="n">
        <v>27</v>
      </c>
      <c r="B28" s="3" t="n">
        <v>2422</v>
      </c>
      <c r="C28" s="11" t="inlineStr">
        <is>
          <t>北縣板億店</t>
        </is>
      </c>
      <c r="D28" s="3" t="inlineStr">
        <is>
          <t>FCA</t>
        </is>
      </c>
      <c r="E28" s="324" t="n"/>
      <c r="F28" s="3" t="inlineStr">
        <is>
          <t>北一一部</t>
        </is>
      </c>
      <c r="G28" s="3" t="inlineStr">
        <is>
          <t>AF</t>
        </is>
      </c>
      <c r="H28" s="98" t="inlineStr">
        <is>
          <t>陳聰雄</t>
        </is>
      </c>
      <c r="I28" s="11" t="inlineStr">
        <is>
          <t>(02)26870839</t>
        </is>
      </c>
      <c r="J28" s="12" t="inlineStr">
        <is>
          <t>新北市板橋區大觀路3段160巷31弄1號</t>
        </is>
      </c>
      <c r="L28" s="371" t="n"/>
      <c r="N28" s="371" t="n"/>
      <c r="O28" s="13" t="n"/>
      <c r="R28" s="13" t="n"/>
      <c r="T28" s="13" t="n"/>
      <c r="U28" s="14">
        <f>IFERROR(LEFT(J28,FIND("縣",J28)),IFERROR(LEFT(J28,FIND("市",J28)),J28))</f>
        <v/>
      </c>
      <c r="V28" s="15">
        <f>IFERROR(
IFERROR(
IFERROR(
MID(J28,FIND("市",J28)+1,IF(FIND("區",J28)-FIND("市",J28)&gt;3,FIND("鄉",J28)-FIND("市",J28),FIND("區",J28)-FIND("市",J28))),
MID(J28,FIND("市",J28)+1,IF(FIND("鎮",J28)-FIND("市",J28)&gt;3,FIND("鄉",J28)-FIND("市",J28),FIND("鎮",J28)-FIND("市",J28)))
),
MID(J28,FIND("市",J28)+1,IF(FIND("鄉",J28)-FIND("市",J28)&gt;3,FIND("區",J28)-FIND("市",J28),FIND("鄉",J28)-FIND("市",J28)))
),
IFERROR(
IFERROR(
IFERROR(
MID(J28,FIND("縣",J28)+1,IF(FIND("區",J28)-FIND("縣",J28)&gt;3,FIND("鄉",J28)-FIND("縣",J28),FIND("區",J28)-FIND("縣",J28))),
MID(J28,FIND("縣",J28)+1,IF(FIND("鎮",J28)-FIND("縣",J28)&gt;3,FIND("鄉",J28)-FIND("縣",J28),FIND("鎮",J28)-FIND("縣",J28)))
),
MID(J28,FIND("縣",J28)+1,IF(FIND("鄉",J28)-FIND("縣",J28)&gt;3,FIND("區",J28)-FIND("縣",J28),FIND("鄉",J28)-FIND("縣",J28)))
),
IFERROR(
MID(J28,FIND("市",J28)+1,IF(FIND("縣",J28)-FIND("市",J28)&gt;3,FIND("鄉",J28)-FIND("市",J28),FIND("縣",J28)-FIND("市",J28))),
MID(J28,FIND("縣",J28)+1,IF(FIND("市",J28)-FIND("縣",J28)&gt;3,FIND("鄉",J28)-FIND("縣",J28),FIND("市",J28)-FIND("縣",J28)))
)))</f>
        <v/>
      </c>
      <c r="W28" s="15">
        <f>IFERROR(MID(J28,IFERROR(FIND("鄉",J28),IFERROR(FIND("鎮",J28),FIND("區",J28)))+1,LEN(J28)),IFERROR(MID(J28,FIND("市",J28)+1,LEN(J28)),MID(J28,FIND("縣",J28)+1,LEN(J28))))</f>
        <v/>
      </c>
      <c r="X28" s="16">
        <f>VLOOKUP(U28&amp;V28,部門對應!$B:$I,8,FALSE)</f>
        <v/>
      </c>
      <c r="Y28" s="16">
        <f>VLOOKUP(V28,區域表!A:B,2,FALSE)</f>
        <v/>
      </c>
      <c r="Z28" s="106">
        <f>IF(D28="FVC7", IF(COUNTIF(特殊門市清單!N:N, B28)=0, "FVC7", VLOOKUP(B28,特殊門市清單!N:T,7,FALSE)), IF(AA28="v","Peplink",""))</f>
        <v/>
      </c>
      <c r="AB28" s="100">
        <f>VLOOKUP(B28,門市主檔!A:B,2,FALSE)</f>
        <v/>
      </c>
      <c r="AC28" s="100" t="n"/>
      <c r="AD28" s="100" t="n"/>
    </row>
    <row r="29" ht="15" customHeight="1" s="127">
      <c r="A29" s="3" t="n">
        <v>28</v>
      </c>
      <c r="B29" s="3" t="n">
        <v>2995</v>
      </c>
      <c r="C29" s="11" t="inlineStr">
        <is>
          <t>板橋湳雅夜市</t>
        </is>
      </c>
      <c r="D29" s="3" t="inlineStr">
        <is>
          <t>FCA</t>
        </is>
      </c>
      <c r="E29" s="324" t="n"/>
      <c r="F29" s="3" t="inlineStr">
        <is>
          <t>北一一部</t>
        </is>
      </c>
      <c r="G29" s="3" t="inlineStr">
        <is>
          <t>AF</t>
        </is>
      </c>
      <c r="H29" s="98" t="inlineStr">
        <is>
          <t>陳聰雄</t>
        </is>
      </c>
      <c r="I29" s="11" t="inlineStr">
        <is>
          <t>(02)29693681</t>
        </is>
      </c>
      <c r="J29" s="12" t="inlineStr">
        <is>
          <t>新北市板橋區南雅東路100巷3號一樓</t>
        </is>
      </c>
      <c r="L29" s="371" t="n"/>
      <c r="N29" s="371" t="n"/>
      <c r="O29" s="13" t="n"/>
      <c r="R29" s="13" t="n"/>
      <c r="T29" s="13" t="n"/>
      <c r="U29" s="14">
        <f>IFERROR(LEFT(J29,FIND("縣",J29)),IFERROR(LEFT(J29,FIND("市",J29)),J29))</f>
        <v/>
      </c>
      <c r="V29" s="15">
        <f>IFERROR(
IFERROR(
IFERROR(
MID(J29,FIND("市",J29)+1,IF(FIND("區",J29)-FIND("市",J29)&gt;3,FIND("鄉",J29)-FIND("市",J29),FIND("區",J29)-FIND("市",J29))),
MID(J29,FIND("市",J29)+1,IF(FIND("鎮",J29)-FIND("市",J29)&gt;3,FIND("鄉",J29)-FIND("市",J29),FIND("鎮",J29)-FIND("市",J29)))
),
MID(J29,FIND("市",J29)+1,IF(FIND("鄉",J29)-FIND("市",J29)&gt;3,FIND("區",J29)-FIND("市",J29),FIND("鄉",J29)-FIND("市",J29)))
),
IFERROR(
IFERROR(
IFERROR(
MID(J29,FIND("縣",J29)+1,IF(FIND("區",J29)-FIND("縣",J29)&gt;3,FIND("鄉",J29)-FIND("縣",J29),FIND("區",J29)-FIND("縣",J29))),
MID(J29,FIND("縣",J29)+1,IF(FIND("鎮",J29)-FIND("縣",J29)&gt;3,FIND("鄉",J29)-FIND("縣",J29),FIND("鎮",J29)-FIND("縣",J29)))
),
MID(J29,FIND("縣",J29)+1,IF(FIND("鄉",J29)-FIND("縣",J29)&gt;3,FIND("區",J29)-FIND("縣",J29),FIND("鄉",J29)-FIND("縣",J29)))
),
IFERROR(
MID(J29,FIND("市",J29)+1,IF(FIND("縣",J29)-FIND("市",J29)&gt;3,FIND("鄉",J29)-FIND("市",J29),FIND("縣",J29)-FIND("市",J29))),
MID(J29,FIND("縣",J29)+1,IF(FIND("市",J29)-FIND("縣",J29)&gt;3,FIND("鄉",J29)-FIND("縣",J29),FIND("市",J29)-FIND("縣",J29)))
)))</f>
        <v/>
      </c>
      <c r="W29" s="15">
        <f>IFERROR(MID(J29,IFERROR(FIND("鄉",J29),IFERROR(FIND("鎮",J29),FIND("區",J29)))+1,LEN(J29)),IFERROR(MID(J29,FIND("市",J29)+1,LEN(J29)),MID(J29,FIND("縣",J29)+1,LEN(J29))))</f>
        <v/>
      </c>
      <c r="X29" s="16">
        <f>VLOOKUP(U29&amp;V29,部門對應!$B:$I,8,FALSE)</f>
        <v/>
      </c>
      <c r="Y29" s="16">
        <f>VLOOKUP(V29,區域表!A:B,2,FALSE)</f>
        <v/>
      </c>
      <c r="Z29" s="106">
        <f>IF(D29="FVC7", IF(COUNTIF(特殊門市清單!N:N, B29)=0, "FVC7", VLOOKUP(B29,特殊門市清單!N:T,7,FALSE)), IF(AA29="v","Peplink",""))</f>
        <v/>
      </c>
      <c r="AB29" s="100">
        <f>VLOOKUP(B29,門市主檔!A:B,2,FALSE)</f>
        <v/>
      </c>
      <c r="AC29" s="100" t="n"/>
      <c r="AD29" s="232" t="inlineStr">
        <is>
          <t>機上盒</t>
        </is>
      </c>
    </row>
    <row r="30" ht="15" customHeight="1" s="127">
      <c r="A30" s="3" t="n">
        <v>29</v>
      </c>
      <c r="B30" s="3" t="n">
        <v>3416</v>
      </c>
      <c r="C30" s="11" t="inlineStr">
        <is>
          <t>板橋國慶店</t>
        </is>
      </c>
      <c r="D30" s="3" t="inlineStr">
        <is>
          <t>FCB</t>
        </is>
      </c>
      <c r="E30" s="324" t="n"/>
      <c r="F30" s="3" t="inlineStr">
        <is>
          <t>北一一部</t>
        </is>
      </c>
      <c r="G30" s="3" t="inlineStr">
        <is>
          <t>AF</t>
        </is>
      </c>
      <c r="H30" s="98" t="inlineStr">
        <is>
          <t>陳聰雄</t>
        </is>
      </c>
      <c r="I30" s="11" t="inlineStr">
        <is>
          <t>(02)29514481</t>
        </is>
      </c>
      <c r="J30" s="12" t="inlineStr">
        <is>
          <t>新北市板橋區國慶路180號</t>
        </is>
      </c>
      <c r="L30" s="371" t="n"/>
      <c r="N30" s="371" t="n"/>
      <c r="O30" s="13" t="n"/>
      <c r="R30" s="13" t="n"/>
      <c r="T30" s="13" t="n"/>
      <c r="U30" s="14">
        <f>IFERROR(LEFT(J30,FIND("縣",J30)),IFERROR(LEFT(J30,FIND("市",J30)),J30))</f>
        <v/>
      </c>
      <c r="V30" s="15">
        <f>IFERROR(
IFERROR(
IFERROR(
MID(J30,FIND("市",J30)+1,IF(FIND("區",J30)-FIND("市",J30)&gt;3,FIND("鄉",J30)-FIND("市",J30),FIND("區",J30)-FIND("市",J30))),
MID(J30,FIND("市",J30)+1,IF(FIND("鎮",J30)-FIND("市",J30)&gt;3,FIND("鄉",J30)-FIND("市",J30),FIND("鎮",J30)-FIND("市",J30)))
),
MID(J30,FIND("市",J30)+1,IF(FIND("鄉",J30)-FIND("市",J30)&gt;3,FIND("區",J30)-FIND("市",J30),FIND("鄉",J30)-FIND("市",J30)))
),
IFERROR(
IFERROR(
IFERROR(
MID(J30,FIND("縣",J30)+1,IF(FIND("區",J30)-FIND("縣",J30)&gt;3,FIND("鄉",J30)-FIND("縣",J30),FIND("區",J30)-FIND("縣",J30))),
MID(J30,FIND("縣",J30)+1,IF(FIND("鎮",J30)-FIND("縣",J30)&gt;3,FIND("鄉",J30)-FIND("縣",J30),FIND("鎮",J30)-FIND("縣",J30)))
),
MID(J30,FIND("縣",J30)+1,IF(FIND("鄉",J30)-FIND("縣",J30)&gt;3,FIND("區",J30)-FIND("縣",J30),FIND("鄉",J30)-FIND("縣",J30)))
),
IFERROR(
MID(J30,FIND("市",J30)+1,IF(FIND("縣",J30)-FIND("市",J30)&gt;3,FIND("鄉",J30)-FIND("市",J30),FIND("縣",J30)-FIND("市",J30))),
MID(J30,FIND("縣",J30)+1,IF(FIND("市",J30)-FIND("縣",J30)&gt;3,FIND("鄉",J30)-FIND("縣",J30),FIND("市",J30)-FIND("縣",J30)))
)))</f>
        <v/>
      </c>
      <c r="W30" s="15">
        <f>IFERROR(MID(J30,IFERROR(FIND("鄉",J30),IFERROR(FIND("鎮",J30),FIND("區",J30)))+1,LEN(J30)),IFERROR(MID(J30,FIND("市",J30)+1,LEN(J30)),MID(J30,FIND("縣",J30)+1,LEN(J30))))</f>
        <v/>
      </c>
      <c r="X30" s="16">
        <f>VLOOKUP(U30&amp;V30,部門對應!$B:$I,8,FALSE)</f>
        <v/>
      </c>
      <c r="Y30" s="16">
        <f>VLOOKUP(V30,區域表!A:B,2,FALSE)</f>
        <v/>
      </c>
      <c r="Z30" s="106">
        <f>IF(D30="FVC7", IF(COUNTIF(特殊門市清單!N:N, B30)=0, "FVC7", VLOOKUP(B30,特殊門市清單!N:T,7,FALSE)), IF(AA30="v","Peplink",""))</f>
        <v/>
      </c>
      <c r="AB30" s="100">
        <f>VLOOKUP(B30,門市主檔!A:B,2,FALSE)</f>
        <v/>
      </c>
      <c r="AC30" s="100" t="n"/>
      <c r="AD30" s="100" t="n"/>
    </row>
    <row r="31" ht="15" customHeight="1" s="127">
      <c r="A31" s="3" t="n">
        <v>30</v>
      </c>
      <c r="B31" s="3" t="n">
        <v>3977</v>
      </c>
      <c r="C31" s="11" t="inlineStr">
        <is>
          <t>板橋玉川店</t>
        </is>
      </c>
      <c r="D31" s="3" t="inlineStr">
        <is>
          <t>FCB</t>
        </is>
      </c>
      <c r="E31" s="324" t="n"/>
      <c r="F31" s="3" t="inlineStr">
        <is>
          <t>北一一部</t>
        </is>
      </c>
      <c r="G31" s="3" t="inlineStr">
        <is>
          <t>AF</t>
        </is>
      </c>
      <c r="H31" s="98" t="inlineStr">
        <is>
          <t>陳聰雄</t>
        </is>
      </c>
      <c r="I31" s="11" t="inlineStr">
        <is>
          <t>(02)89783501</t>
        </is>
      </c>
      <c r="J31" s="12" t="inlineStr">
        <is>
          <t>新北市板橋區四川路一段483一樓、485號一、二、三樓</t>
        </is>
      </c>
      <c r="L31" s="371" t="n"/>
      <c r="N31" s="371" t="n"/>
      <c r="O31" s="13" t="n"/>
      <c r="R31" s="13" t="n"/>
      <c r="T31" s="13" t="n"/>
      <c r="U31" s="14">
        <f>IFERROR(LEFT(J31,FIND("縣",J31)),IFERROR(LEFT(J31,FIND("市",J31)),J31))</f>
        <v/>
      </c>
      <c r="V31" s="15">
        <f>IFERROR(
IFERROR(
IFERROR(
MID(J31,FIND("市",J31)+1,IF(FIND("區",J31)-FIND("市",J31)&gt;3,FIND("鄉",J31)-FIND("市",J31),FIND("區",J31)-FIND("市",J31))),
MID(J31,FIND("市",J31)+1,IF(FIND("鎮",J31)-FIND("市",J31)&gt;3,FIND("鄉",J31)-FIND("市",J31),FIND("鎮",J31)-FIND("市",J31)))
),
MID(J31,FIND("市",J31)+1,IF(FIND("鄉",J31)-FIND("市",J31)&gt;3,FIND("區",J31)-FIND("市",J31),FIND("鄉",J31)-FIND("市",J31)))
),
IFERROR(
IFERROR(
IFERROR(
MID(J31,FIND("縣",J31)+1,IF(FIND("區",J31)-FIND("縣",J31)&gt;3,FIND("鄉",J31)-FIND("縣",J31),FIND("區",J31)-FIND("縣",J31))),
MID(J31,FIND("縣",J31)+1,IF(FIND("鎮",J31)-FIND("縣",J31)&gt;3,FIND("鄉",J31)-FIND("縣",J31),FIND("鎮",J31)-FIND("縣",J31)))
),
MID(J31,FIND("縣",J31)+1,IF(FIND("鄉",J31)-FIND("縣",J31)&gt;3,FIND("區",J31)-FIND("縣",J31),FIND("鄉",J31)-FIND("縣",J31)))
),
IFERROR(
MID(J31,FIND("市",J31)+1,IF(FIND("縣",J31)-FIND("市",J31)&gt;3,FIND("鄉",J31)-FIND("市",J31),FIND("縣",J31)-FIND("市",J31))),
MID(J31,FIND("縣",J31)+1,IF(FIND("市",J31)-FIND("縣",J31)&gt;3,FIND("鄉",J31)-FIND("縣",J31),FIND("市",J31)-FIND("縣",J31)))
)))</f>
        <v/>
      </c>
      <c r="W31" s="15">
        <f>IFERROR(MID(J31,IFERROR(FIND("鄉",J31),IFERROR(FIND("鎮",J31),FIND("區",J31)))+1,LEN(J31)),IFERROR(MID(J31,FIND("市",J31)+1,LEN(J31)),MID(J31,FIND("縣",J31)+1,LEN(J31))))</f>
        <v/>
      </c>
      <c r="X31" s="16">
        <f>VLOOKUP(U31&amp;V31,部門對應!$B:$I,8,FALSE)</f>
        <v/>
      </c>
      <c r="Y31" s="16">
        <f>VLOOKUP(V31,區域表!A:B,2,FALSE)</f>
        <v/>
      </c>
      <c r="Z31" s="106">
        <f>IF(D31="FVC7", IF(COUNTIF(特殊門市清單!N:N, B31)=0, "FVC7", VLOOKUP(B31,特殊門市清單!N:T,7,FALSE)), IF(AA31="v","Peplink",""))</f>
        <v/>
      </c>
      <c r="AB31" s="100">
        <f>VLOOKUP(B31,門市主檔!A:B,2,FALSE)</f>
        <v/>
      </c>
      <c r="AC31" s="100" t="n"/>
      <c r="AD31" s="100" t="n"/>
    </row>
    <row r="32" ht="15" customHeight="1" s="127">
      <c r="A32" s="3" t="n">
        <v>31</v>
      </c>
      <c r="B32" s="3" t="n">
        <v>4046</v>
      </c>
      <c r="C32" s="11" t="inlineStr">
        <is>
          <t>板橋福康店</t>
        </is>
      </c>
      <c r="D32" s="3" t="inlineStr">
        <is>
          <t>RC</t>
        </is>
      </c>
      <c r="E32" s="324" t="n"/>
      <c r="F32" s="3" t="inlineStr">
        <is>
          <t>北一一部</t>
        </is>
      </c>
      <c r="G32" s="3" t="inlineStr">
        <is>
          <t>AF</t>
        </is>
      </c>
      <c r="H32" s="98" t="inlineStr">
        <is>
          <t>陳聰雄</t>
        </is>
      </c>
      <c r="I32" s="11" t="inlineStr">
        <is>
          <t>(02)89785452</t>
        </is>
      </c>
      <c r="J32" s="12" t="inlineStr">
        <is>
          <t>新北市板橋區僑中一街124巷11弄1、3號一樓全部</t>
        </is>
      </c>
      <c r="L32" s="371" t="n"/>
      <c r="N32" s="371" t="n"/>
      <c r="O32" s="13" t="n"/>
      <c r="R32" s="13" t="n"/>
      <c r="T32" s="13" t="n"/>
      <c r="U32" s="14">
        <f>IFERROR(LEFT(J32,FIND("縣",J32)),IFERROR(LEFT(J32,FIND("市",J32)),J32))</f>
        <v/>
      </c>
      <c r="V32" s="15">
        <f>IFERROR(
IFERROR(
IFERROR(
MID(J32,FIND("市",J32)+1,IF(FIND("區",J32)-FIND("市",J32)&gt;3,FIND("鄉",J32)-FIND("市",J32),FIND("區",J32)-FIND("市",J32))),
MID(J32,FIND("市",J32)+1,IF(FIND("鎮",J32)-FIND("市",J32)&gt;3,FIND("鄉",J32)-FIND("市",J32),FIND("鎮",J32)-FIND("市",J32)))
),
MID(J32,FIND("市",J32)+1,IF(FIND("鄉",J32)-FIND("市",J32)&gt;3,FIND("區",J32)-FIND("市",J32),FIND("鄉",J32)-FIND("市",J32)))
),
IFERROR(
IFERROR(
IFERROR(
MID(J32,FIND("縣",J32)+1,IF(FIND("區",J32)-FIND("縣",J32)&gt;3,FIND("鄉",J32)-FIND("縣",J32),FIND("區",J32)-FIND("縣",J32))),
MID(J32,FIND("縣",J32)+1,IF(FIND("鎮",J32)-FIND("縣",J32)&gt;3,FIND("鄉",J32)-FIND("縣",J32),FIND("鎮",J32)-FIND("縣",J32)))
),
MID(J32,FIND("縣",J32)+1,IF(FIND("鄉",J32)-FIND("縣",J32)&gt;3,FIND("區",J32)-FIND("縣",J32),FIND("鄉",J32)-FIND("縣",J32)))
),
IFERROR(
MID(J32,FIND("市",J32)+1,IF(FIND("縣",J32)-FIND("市",J32)&gt;3,FIND("鄉",J32)-FIND("市",J32),FIND("縣",J32)-FIND("市",J32))),
MID(J32,FIND("縣",J32)+1,IF(FIND("市",J32)-FIND("縣",J32)&gt;3,FIND("鄉",J32)-FIND("縣",J32),FIND("市",J32)-FIND("縣",J32)))
)))</f>
        <v/>
      </c>
      <c r="W32" s="15">
        <f>IFERROR(MID(J32,IFERROR(FIND("鄉",J32),IFERROR(FIND("鎮",J32),FIND("區",J32)))+1,LEN(J32)),IFERROR(MID(J32,FIND("市",J32)+1,LEN(J32)),MID(J32,FIND("縣",J32)+1,LEN(J32))))</f>
        <v/>
      </c>
      <c r="X32" s="16">
        <f>VLOOKUP(U32&amp;V32,部門對應!$B:$I,8,FALSE)</f>
        <v/>
      </c>
      <c r="Y32" s="16">
        <f>VLOOKUP(V32,區域表!A:B,2,FALSE)</f>
        <v/>
      </c>
      <c r="Z32" s="106">
        <f>IF(D32="FVC7", IF(COUNTIF(特殊門市清單!N:N, B32)=0, "FVC7", VLOOKUP(B32,特殊門市清單!N:T,7,FALSE)), IF(AA32="v","Peplink",""))</f>
        <v/>
      </c>
      <c r="AB32" s="100">
        <f>VLOOKUP(B32,門市主檔!A:B,2,FALSE)</f>
        <v/>
      </c>
      <c r="AC32" s="100" t="n"/>
      <c r="AD32" s="100" t="n"/>
    </row>
    <row r="33" ht="15" customHeight="1" s="127">
      <c r="A33" s="3" t="n">
        <v>32</v>
      </c>
      <c r="B33" s="3" t="n">
        <v>4145</v>
      </c>
      <c r="C33" s="11" t="inlineStr">
        <is>
          <t>板橋僑興店</t>
        </is>
      </c>
      <c r="D33" s="3" t="inlineStr">
        <is>
          <t>FCA</t>
        </is>
      </c>
      <c r="E33" s="324" t="n"/>
      <c r="F33" s="3" t="inlineStr">
        <is>
          <t>北一一部</t>
        </is>
      </c>
      <c r="G33" s="3" t="inlineStr">
        <is>
          <t>AF</t>
        </is>
      </c>
      <c r="H33" s="98" t="inlineStr">
        <is>
          <t>陳聰雄</t>
        </is>
      </c>
      <c r="I33" s="11" t="inlineStr">
        <is>
          <t>(02)89786792</t>
        </is>
      </c>
      <c r="J33" s="12" t="inlineStr">
        <is>
          <t>新北市板橋區僑中二街104巷1、3號一樓部份</t>
        </is>
      </c>
      <c r="L33" s="371" t="n"/>
      <c r="N33" s="371" t="n"/>
      <c r="O33" s="13" t="n"/>
      <c r="R33" s="13" t="n"/>
      <c r="T33" s="13" t="n"/>
      <c r="U33" s="14">
        <f>IFERROR(LEFT(J33,FIND("縣",J33)),IFERROR(LEFT(J33,FIND("市",J33)),J33))</f>
        <v/>
      </c>
      <c r="V33" s="15">
        <f>IFERROR(
IFERROR(
IFERROR(
MID(J33,FIND("市",J33)+1,IF(FIND("區",J33)-FIND("市",J33)&gt;3,FIND("鄉",J33)-FIND("市",J33),FIND("區",J33)-FIND("市",J33))),
MID(J33,FIND("市",J33)+1,IF(FIND("鎮",J33)-FIND("市",J33)&gt;3,FIND("鄉",J33)-FIND("市",J33),FIND("鎮",J33)-FIND("市",J33)))
),
MID(J33,FIND("市",J33)+1,IF(FIND("鄉",J33)-FIND("市",J33)&gt;3,FIND("區",J33)-FIND("市",J33),FIND("鄉",J33)-FIND("市",J33)))
),
IFERROR(
IFERROR(
IFERROR(
MID(J33,FIND("縣",J33)+1,IF(FIND("區",J33)-FIND("縣",J33)&gt;3,FIND("鄉",J33)-FIND("縣",J33),FIND("區",J33)-FIND("縣",J33))),
MID(J33,FIND("縣",J33)+1,IF(FIND("鎮",J33)-FIND("縣",J33)&gt;3,FIND("鄉",J33)-FIND("縣",J33),FIND("鎮",J33)-FIND("縣",J33)))
),
MID(J33,FIND("縣",J33)+1,IF(FIND("鄉",J33)-FIND("縣",J33)&gt;3,FIND("區",J33)-FIND("縣",J33),FIND("鄉",J33)-FIND("縣",J33)))
),
IFERROR(
MID(J33,FIND("市",J33)+1,IF(FIND("縣",J33)-FIND("市",J33)&gt;3,FIND("鄉",J33)-FIND("市",J33),FIND("縣",J33)-FIND("市",J33))),
MID(J33,FIND("縣",J33)+1,IF(FIND("市",J33)-FIND("縣",J33)&gt;3,FIND("鄉",J33)-FIND("縣",J33),FIND("市",J33)-FIND("縣",J33)))
)))</f>
        <v/>
      </c>
      <c r="W33" s="15">
        <f>IFERROR(MID(J33,IFERROR(FIND("鄉",J33),IFERROR(FIND("鎮",J33),FIND("區",J33)))+1,LEN(J33)),IFERROR(MID(J33,FIND("市",J33)+1,LEN(J33)),MID(J33,FIND("縣",J33)+1,LEN(J33))))</f>
        <v/>
      </c>
      <c r="X33" s="16">
        <f>VLOOKUP(U33&amp;V33,部門對應!$B:$I,8,FALSE)</f>
        <v/>
      </c>
      <c r="Y33" s="16">
        <f>VLOOKUP(V33,區域表!A:B,2,FALSE)</f>
        <v/>
      </c>
      <c r="Z33" s="106">
        <f>IF(D33="FVC7", IF(COUNTIF(特殊門市清單!N:N, B33)=0, "FVC7", VLOOKUP(B33,特殊門市清單!N:T,7,FALSE)), IF(AA33="v","Peplink",""))</f>
        <v/>
      </c>
      <c r="AB33" s="100">
        <f>VLOOKUP(B33,門市主檔!A:B,2,FALSE)</f>
        <v/>
      </c>
      <c r="AC33" s="100" t="n"/>
      <c r="AD33" s="100" t="n"/>
    </row>
    <row r="34" ht="15" customHeight="1" s="127">
      <c r="A34" s="3" t="n">
        <v>33</v>
      </c>
      <c r="B34" s="3" t="n">
        <v>4422</v>
      </c>
      <c r="C34" s="11" t="inlineStr">
        <is>
          <t>板橋合安店</t>
        </is>
      </c>
      <c r="D34" s="3" t="inlineStr">
        <is>
          <t>FCA</t>
        </is>
      </c>
      <c r="E34" s="324" t="n"/>
      <c r="F34" s="3" t="inlineStr">
        <is>
          <t>北一一部</t>
        </is>
      </c>
      <c r="G34" s="3" t="inlineStr">
        <is>
          <t>AF</t>
        </is>
      </c>
      <c r="H34" s="98" t="inlineStr">
        <is>
          <t>陳聰雄</t>
        </is>
      </c>
      <c r="I34" s="11" t="inlineStr">
        <is>
          <t>(02)89789286</t>
        </is>
      </c>
      <c r="J34" s="12" t="inlineStr">
        <is>
          <t>新北市板橋區合安一路61號一樓全部</t>
        </is>
      </c>
      <c r="L34" s="371" t="n"/>
      <c r="N34" s="371" t="n"/>
      <c r="O34" s="13" t="n"/>
      <c r="R34" s="13" t="n"/>
      <c r="T34" s="13" t="n"/>
      <c r="U34" s="14">
        <f>IFERROR(LEFT(J34,FIND("縣",J34)),IFERROR(LEFT(J34,FIND("市",J34)),J34))</f>
        <v/>
      </c>
      <c r="V34" s="15">
        <f>IFERROR(
IFERROR(
IFERROR(
MID(J34,FIND("市",J34)+1,IF(FIND("區",J34)-FIND("市",J34)&gt;3,FIND("鄉",J34)-FIND("市",J34),FIND("區",J34)-FIND("市",J34))),
MID(J34,FIND("市",J34)+1,IF(FIND("鎮",J34)-FIND("市",J34)&gt;3,FIND("鄉",J34)-FIND("市",J34),FIND("鎮",J34)-FIND("市",J34)))
),
MID(J34,FIND("市",J34)+1,IF(FIND("鄉",J34)-FIND("市",J34)&gt;3,FIND("區",J34)-FIND("市",J34),FIND("鄉",J34)-FIND("市",J34)))
),
IFERROR(
IFERROR(
IFERROR(
MID(J34,FIND("縣",J34)+1,IF(FIND("區",J34)-FIND("縣",J34)&gt;3,FIND("鄉",J34)-FIND("縣",J34),FIND("區",J34)-FIND("縣",J34))),
MID(J34,FIND("縣",J34)+1,IF(FIND("鎮",J34)-FIND("縣",J34)&gt;3,FIND("鄉",J34)-FIND("縣",J34),FIND("鎮",J34)-FIND("縣",J34)))
),
MID(J34,FIND("縣",J34)+1,IF(FIND("鄉",J34)-FIND("縣",J34)&gt;3,FIND("區",J34)-FIND("縣",J34),FIND("鄉",J34)-FIND("縣",J34)))
),
IFERROR(
MID(J34,FIND("市",J34)+1,IF(FIND("縣",J34)-FIND("市",J34)&gt;3,FIND("鄉",J34)-FIND("市",J34),FIND("縣",J34)-FIND("市",J34))),
MID(J34,FIND("縣",J34)+1,IF(FIND("市",J34)-FIND("縣",J34)&gt;3,FIND("鄉",J34)-FIND("縣",J34),FIND("市",J34)-FIND("縣",J34)))
)))</f>
        <v/>
      </c>
      <c r="W34" s="15">
        <f>IFERROR(MID(J34,IFERROR(FIND("鄉",J34),IFERROR(FIND("鎮",J34),FIND("區",J34)))+1,LEN(J34)),IFERROR(MID(J34,FIND("市",J34)+1,LEN(J34)),MID(J34,FIND("縣",J34)+1,LEN(J34))))</f>
        <v/>
      </c>
      <c r="X34" s="16">
        <f>VLOOKUP(U34&amp;V34,部門對應!$B:$I,8,FALSE)</f>
        <v/>
      </c>
      <c r="Y34" s="16">
        <f>VLOOKUP(V34,區域表!A:B,2,FALSE)</f>
        <v/>
      </c>
      <c r="Z34" s="106">
        <f>IF(D34="FVC7", IF(COUNTIF(特殊門市清單!N:N, B34)=0, "FVC7", VLOOKUP(B34,特殊門市清單!N:T,7,FALSE)), IF(AA34="v","Peplink",""))</f>
        <v/>
      </c>
      <c r="AB34" s="100">
        <f>VLOOKUP(B34,門市主檔!A:B,2,FALSE)</f>
        <v/>
      </c>
      <c r="AC34" s="100" t="n"/>
      <c r="AD34" s="100" t="n"/>
    </row>
    <row r="35" ht="15" customHeight="1" s="127">
      <c r="A35" s="3" t="n">
        <v>34</v>
      </c>
      <c r="B35" s="3" t="inlineStr">
        <is>
          <t>D161</t>
        </is>
      </c>
      <c r="C35" s="11" t="inlineStr">
        <is>
          <t>北縣僑中三店</t>
        </is>
      </c>
      <c r="D35" s="3" t="inlineStr">
        <is>
          <t>FCA</t>
        </is>
      </c>
      <c r="E35" s="324" t="n"/>
      <c r="F35" s="3" t="inlineStr">
        <is>
          <t>北一一部</t>
        </is>
      </c>
      <c r="G35" s="3" t="inlineStr">
        <is>
          <t>AF</t>
        </is>
      </c>
      <c r="H35" s="98" t="inlineStr">
        <is>
          <t>陳聰雄</t>
        </is>
      </c>
      <c r="I35" s="11" t="inlineStr">
        <is>
          <t>(02)29663657</t>
        </is>
      </c>
      <c r="J35" s="12" t="inlineStr">
        <is>
          <t>新北市板橋區僑中一街125巷8弄2號</t>
        </is>
      </c>
      <c r="L35" s="371" t="n"/>
      <c r="N35" s="371" t="n"/>
      <c r="O35" s="13" t="n"/>
      <c r="R35" s="13" t="n"/>
      <c r="T35" s="13" t="n"/>
      <c r="U35" s="14">
        <f>IFERROR(LEFT(J35,FIND("縣",J35)),IFERROR(LEFT(J35,FIND("市",J35)),J35))</f>
        <v/>
      </c>
      <c r="V35" s="15">
        <f>IFERROR(
IFERROR(
IFERROR(
MID(J35,FIND("市",J35)+1,IF(FIND("區",J35)-FIND("市",J35)&gt;3,FIND("鄉",J35)-FIND("市",J35),FIND("區",J35)-FIND("市",J35))),
MID(J35,FIND("市",J35)+1,IF(FIND("鎮",J35)-FIND("市",J35)&gt;3,FIND("鄉",J35)-FIND("市",J35),FIND("鎮",J35)-FIND("市",J35)))
),
MID(J35,FIND("市",J35)+1,IF(FIND("鄉",J35)-FIND("市",J35)&gt;3,FIND("區",J35)-FIND("市",J35),FIND("鄉",J35)-FIND("市",J35)))
),
IFERROR(
IFERROR(
IFERROR(
MID(J35,FIND("縣",J35)+1,IF(FIND("區",J35)-FIND("縣",J35)&gt;3,FIND("鄉",J35)-FIND("縣",J35),FIND("區",J35)-FIND("縣",J35))),
MID(J35,FIND("縣",J35)+1,IF(FIND("鎮",J35)-FIND("縣",J35)&gt;3,FIND("鄉",J35)-FIND("縣",J35),FIND("鎮",J35)-FIND("縣",J35)))
),
MID(J35,FIND("縣",J35)+1,IF(FIND("鄉",J35)-FIND("縣",J35)&gt;3,FIND("區",J35)-FIND("縣",J35),FIND("鄉",J35)-FIND("縣",J35)))
),
IFERROR(
MID(J35,FIND("市",J35)+1,IF(FIND("縣",J35)-FIND("市",J35)&gt;3,FIND("鄉",J35)-FIND("市",J35),FIND("縣",J35)-FIND("市",J35))),
MID(J35,FIND("縣",J35)+1,IF(FIND("市",J35)-FIND("縣",J35)&gt;3,FIND("鄉",J35)-FIND("縣",J35),FIND("市",J35)-FIND("縣",J35)))
)))</f>
        <v/>
      </c>
      <c r="W35" s="15">
        <f>IFERROR(MID(J35,IFERROR(FIND("鄉",J35),IFERROR(FIND("鎮",J35),FIND("區",J35)))+1,LEN(J35)),IFERROR(MID(J35,FIND("市",J35)+1,LEN(J35)),MID(J35,FIND("縣",J35)+1,LEN(J35))))</f>
        <v/>
      </c>
      <c r="X35" s="16">
        <f>VLOOKUP(U35&amp;V35,部門對應!$B:$I,8,FALSE)</f>
        <v/>
      </c>
      <c r="Y35" s="16">
        <f>VLOOKUP(V35,區域表!A:B,2,FALSE)</f>
        <v/>
      </c>
      <c r="Z35" s="106">
        <f>IF(D35="FVC7", IF(COUNTIF(特殊門市清單!N:N, B35)=0, "FVC7", VLOOKUP(B35,特殊門市清單!N:T,7,FALSE)), IF(AA35="v","Peplink",""))</f>
        <v/>
      </c>
      <c r="AB35" s="100">
        <f>VLOOKUP(B35,門市主檔!A:B,2,FALSE)</f>
        <v/>
      </c>
      <c r="AC35" s="100" t="n"/>
      <c r="AD35" s="100" t="n"/>
    </row>
    <row r="36" ht="15" customHeight="1" s="127">
      <c r="A36" s="3" t="n">
        <v>35</v>
      </c>
      <c r="B36" s="3" t="inlineStr">
        <is>
          <t>D609</t>
        </is>
      </c>
      <c r="C36" s="11" t="inlineStr">
        <is>
          <t>板橋大興店</t>
        </is>
      </c>
      <c r="D36" s="3" t="inlineStr">
        <is>
          <t>FCB</t>
        </is>
      </c>
      <c r="E36" s="324" t="n"/>
      <c r="F36" s="3" t="inlineStr">
        <is>
          <t>北一一部</t>
        </is>
      </c>
      <c r="G36" s="3" t="inlineStr">
        <is>
          <t>AF</t>
        </is>
      </c>
      <c r="H36" s="98" t="inlineStr">
        <is>
          <t>陳聰雄</t>
        </is>
      </c>
      <c r="I36" s="11" t="inlineStr">
        <is>
          <t>(02)29603265</t>
        </is>
      </c>
      <c r="J36" s="12" t="inlineStr">
        <is>
          <t>新北市板橋區大觀路二段142之2號</t>
        </is>
      </c>
      <c r="L36" s="371" t="n"/>
      <c r="N36" s="371" t="n"/>
      <c r="O36" s="13" t="n"/>
      <c r="R36" s="13" t="n"/>
      <c r="T36" s="13" t="n"/>
      <c r="U36" s="14">
        <f>IFERROR(LEFT(J36,FIND("縣",J36)),IFERROR(LEFT(J36,FIND("市",J36)),J36))</f>
        <v/>
      </c>
      <c r="V36" s="15">
        <f>IFERROR(
IFERROR(
IFERROR(
MID(J36,FIND("市",J36)+1,IF(FIND("區",J36)-FIND("市",J36)&gt;3,FIND("鄉",J36)-FIND("市",J36),FIND("區",J36)-FIND("市",J36))),
MID(J36,FIND("市",J36)+1,IF(FIND("鎮",J36)-FIND("市",J36)&gt;3,FIND("鄉",J36)-FIND("市",J36),FIND("鎮",J36)-FIND("市",J36)))
),
MID(J36,FIND("市",J36)+1,IF(FIND("鄉",J36)-FIND("市",J36)&gt;3,FIND("區",J36)-FIND("市",J36),FIND("鄉",J36)-FIND("市",J36)))
),
IFERROR(
IFERROR(
IFERROR(
MID(J36,FIND("縣",J36)+1,IF(FIND("區",J36)-FIND("縣",J36)&gt;3,FIND("鄉",J36)-FIND("縣",J36),FIND("區",J36)-FIND("縣",J36))),
MID(J36,FIND("縣",J36)+1,IF(FIND("鎮",J36)-FIND("縣",J36)&gt;3,FIND("鄉",J36)-FIND("縣",J36),FIND("鎮",J36)-FIND("縣",J36)))
),
MID(J36,FIND("縣",J36)+1,IF(FIND("鄉",J36)-FIND("縣",J36)&gt;3,FIND("區",J36)-FIND("縣",J36),FIND("鄉",J36)-FIND("縣",J36)))
),
IFERROR(
MID(J36,FIND("市",J36)+1,IF(FIND("縣",J36)-FIND("市",J36)&gt;3,FIND("鄉",J36)-FIND("市",J36),FIND("縣",J36)-FIND("市",J36))),
MID(J36,FIND("縣",J36)+1,IF(FIND("市",J36)-FIND("縣",J36)&gt;3,FIND("鄉",J36)-FIND("縣",J36),FIND("市",J36)-FIND("縣",J36)))
)))</f>
        <v/>
      </c>
      <c r="W36" s="15">
        <f>IFERROR(MID(J36,IFERROR(FIND("鄉",J36),IFERROR(FIND("鎮",J36),FIND("區",J36)))+1,LEN(J36)),IFERROR(MID(J36,FIND("市",J36)+1,LEN(J36)),MID(J36,FIND("縣",J36)+1,LEN(J36))))</f>
        <v/>
      </c>
      <c r="X36" s="16">
        <f>VLOOKUP(U36&amp;V36,部門對應!$B:$I,8,FALSE)</f>
        <v/>
      </c>
      <c r="Y36" s="16">
        <f>VLOOKUP(V36,區域表!A:B,2,FALSE)</f>
        <v/>
      </c>
      <c r="Z36" s="106">
        <f>IF(D36="FVC7", IF(COUNTIF(特殊門市清單!N:N, B36)=0, "FVC7", VLOOKUP(B36,特殊門市清單!N:T,7,FALSE)), IF(AA36="v","Peplink",""))</f>
        <v/>
      </c>
      <c r="AB36" s="100">
        <f>VLOOKUP(B36,門市主檔!A:B,2,FALSE)</f>
        <v/>
      </c>
      <c r="AC36" s="100" t="n"/>
      <c r="AD36" s="232" t="inlineStr">
        <is>
          <t>機上盒</t>
        </is>
      </c>
    </row>
    <row r="37" ht="15.6" customHeight="1" s="127">
      <c r="A37" s="3" t="n">
        <v>36</v>
      </c>
      <c r="B37" s="3" t="n">
        <v>2237</v>
      </c>
      <c r="C37" s="11" t="inlineStr">
        <is>
          <t>北縣芝蘭店</t>
        </is>
      </c>
      <c r="D37" s="3" t="inlineStr">
        <is>
          <t>FCA</t>
        </is>
      </c>
      <c r="E37" s="322" t="n"/>
      <c r="F37" s="3" t="inlineStr">
        <is>
          <t>北二三部</t>
        </is>
      </c>
      <c r="G37" s="3" t="inlineStr">
        <is>
          <t>HB</t>
        </is>
      </c>
      <c r="H37" s="98" t="inlineStr">
        <is>
          <t>林啟弘</t>
        </is>
      </c>
      <c r="I37" s="11" t="inlineStr">
        <is>
          <t>(02)26364609</t>
        </is>
      </c>
      <c r="J37" s="12" t="inlineStr">
        <is>
          <t>新北市三芝區中正路一段68號</t>
        </is>
      </c>
      <c r="U37" s="14">
        <f>IFERROR(LEFT(J37,FIND("縣",J37)),IFERROR(LEFT(J37,FIND("市",J37)),J37))</f>
        <v/>
      </c>
      <c r="V37" s="15">
        <f>IFERROR(
IFERROR(
IFERROR(
MID(J37,FIND("市",J37)+1,IF(FIND("區",J37)-FIND("市",J37)&gt;3,FIND("鄉",J37)-FIND("市",J37),FIND("區",J37)-FIND("市",J37))),
MID(J37,FIND("市",J37)+1,IF(FIND("鎮",J37)-FIND("市",J37)&gt;3,FIND("鄉",J37)-FIND("市",J37),FIND("鎮",J37)-FIND("市",J37)))
),
MID(J37,FIND("市",J37)+1,IF(FIND("鄉",J37)-FIND("市",J37)&gt;3,FIND("區",J37)-FIND("市",J37),FIND("鄉",J37)-FIND("市",J37)))
),
IFERROR(
IFERROR(
IFERROR(
MID(J37,FIND("縣",J37)+1,IF(FIND("區",J37)-FIND("縣",J37)&gt;3,FIND("鄉",J37)-FIND("縣",J37),FIND("區",J37)-FIND("縣",J37))),
MID(J37,FIND("縣",J37)+1,IF(FIND("鎮",J37)-FIND("縣",J37)&gt;3,FIND("鄉",J37)-FIND("縣",J37),FIND("鎮",J37)-FIND("縣",J37)))
),
MID(J37,FIND("縣",J37)+1,IF(FIND("鄉",J37)-FIND("縣",J37)&gt;3,FIND("區",J37)-FIND("縣",J37),FIND("鄉",J37)-FIND("縣",J37)))
),
IFERROR(
MID(J37,FIND("市",J37)+1,IF(FIND("縣",J37)-FIND("市",J37)&gt;3,FIND("鄉",J37)-FIND("市",J37),FIND("縣",J37)-FIND("市",J37))),
MID(J37,FIND("縣",J37)+1,IF(FIND("市",J37)-FIND("縣",J37)&gt;3,FIND("鄉",J37)-FIND("縣",J37),FIND("市",J37)-FIND("縣",J37)))
)))</f>
        <v/>
      </c>
      <c r="W37" s="15">
        <f>IFERROR(MID(J37,IFERROR(FIND("鄉",J37),IFERROR(FIND("鎮",J37),FIND("區",J37)))+1,LEN(J37)),IFERROR(MID(J37,FIND("市",J37)+1,LEN(J37)),MID(J37,FIND("縣",J37)+1,LEN(J37))))</f>
        <v/>
      </c>
      <c r="X37" s="16">
        <f>VLOOKUP(U37&amp;V37,部門對應!$B:$I,8,FALSE)</f>
        <v/>
      </c>
      <c r="Y37" s="16">
        <f>VLOOKUP(V37,區域表!A:B,2,FALSE)</f>
        <v/>
      </c>
      <c r="Z37" s="106">
        <f>IF(D37="FVC7", IF(COUNTIF(特殊門市清單!N:N, B37)=0, "FVC7", VLOOKUP(B37,特殊門市清單!N:T,7,FALSE)), IF(AA37="v","Peplink",""))</f>
        <v/>
      </c>
      <c r="AB37" s="100">
        <f>VLOOKUP(B37,門市主檔!A:B,2,FALSE)</f>
        <v/>
      </c>
      <c r="AC37" s="100" t="n"/>
      <c r="AD37" s="100" t="n"/>
      <c r="AF37" s="106" t="n"/>
    </row>
    <row r="38" ht="15.6" customHeight="1" s="127">
      <c r="A38" s="3" t="n">
        <v>37</v>
      </c>
      <c r="B38" s="3" t="n">
        <v>4844</v>
      </c>
      <c r="C38" s="11" t="inlineStr">
        <is>
          <t>三芝天涯店</t>
        </is>
      </c>
      <c r="D38" s="3" t="inlineStr">
        <is>
          <t>FCA</t>
        </is>
      </c>
      <c r="E38" s="322" t="n"/>
      <c r="F38" s="3" t="inlineStr">
        <is>
          <t>北二三部</t>
        </is>
      </c>
      <c r="G38" s="3" t="inlineStr">
        <is>
          <t>HB</t>
        </is>
      </c>
      <c r="H38" s="98" t="inlineStr">
        <is>
          <t>林啟弘</t>
        </is>
      </c>
      <c r="I38" s="11" t="inlineStr">
        <is>
          <t>(02)26371186</t>
        </is>
      </c>
      <c r="J38" s="12" t="inlineStr">
        <is>
          <t>新北市三芝區田心子2號</t>
        </is>
      </c>
      <c r="U38" s="14">
        <f>IFERROR(LEFT(J38,FIND("縣",J38)),IFERROR(LEFT(J38,FIND("市",J38)),J38))</f>
        <v/>
      </c>
      <c r="V38" s="15">
        <f>IFERROR(
IFERROR(
IFERROR(
MID(J38,FIND("市",J38)+1,IF(FIND("區",J38)-FIND("市",J38)&gt;3,FIND("鄉",J38)-FIND("市",J38),FIND("區",J38)-FIND("市",J38))),
MID(J38,FIND("市",J38)+1,IF(FIND("鎮",J38)-FIND("市",J38)&gt;3,FIND("鄉",J38)-FIND("市",J38),FIND("鎮",J38)-FIND("市",J38)))
),
MID(J38,FIND("市",J38)+1,IF(FIND("鄉",J38)-FIND("市",J38)&gt;3,FIND("區",J38)-FIND("市",J38),FIND("鄉",J38)-FIND("市",J38)))
),
IFERROR(
IFERROR(
IFERROR(
MID(J38,FIND("縣",J38)+1,IF(FIND("區",J38)-FIND("縣",J38)&gt;3,FIND("鄉",J38)-FIND("縣",J38),FIND("區",J38)-FIND("縣",J38))),
MID(J38,FIND("縣",J38)+1,IF(FIND("鎮",J38)-FIND("縣",J38)&gt;3,FIND("鄉",J38)-FIND("縣",J38),FIND("鎮",J38)-FIND("縣",J38)))
),
MID(J38,FIND("縣",J38)+1,IF(FIND("鄉",J38)-FIND("縣",J38)&gt;3,FIND("區",J38)-FIND("縣",J38),FIND("鄉",J38)-FIND("縣",J38)))
),
IFERROR(
MID(J38,FIND("市",J38)+1,IF(FIND("縣",J38)-FIND("市",J38)&gt;3,FIND("鄉",J38)-FIND("市",J38),FIND("縣",J38)-FIND("市",J38))),
MID(J38,FIND("縣",J38)+1,IF(FIND("市",J38)-FIND("縣",J38)&gt;3,FIND("鄉",J38)-FIND("縣",J38),FIND("市",J38)-FIND("縣",J38)))
)))</f>
        <v/>
      </c>
      <c r="W38" s="15">
        <f>IFERROR(MID(J38,IFERROR(FIND("鄉",J38),IFERROR(FIND("鎮",J38),FIND("區",J38)))+1,LEN(J38)),IFERROR(MID(J38,FIND("市",J38)+1,LEN(J38)),MID(J38,FIND("縣",J38)+1,LEN(J38))))</f>
        <v/>
      </c>
      <c r="X38" s="16">
        <f>VLOOKUP(U38&amp;V38,部門對應!$B:$I,8,FALSE)</f>
        <v/>
      </c>
      <c r="Y38" s="16">
        <f>VLOOKUP(V38,區域表!A:B,2,FALSE)</f>
        <v/>
      </c>
      <c r="Z38" s="106">
        <f>IF(D38="FVC7", IF(COUNTIF(特殊門市清單!N:N, B38)=0, "FVC7", VLOOKUP(B38,特殊門市清單!N:T,7,FALSE)), IF(AA38="v","Peplink",""))</f>
        <v/>
      </c>
      <c r="AB38" s="100">
        <f>VLOOKUP(B38,門市主檔!A:B,2,FALSE)</f>
        <v/>
      </c>
      <c r="AC38" s="100" t="n"/>
      <c r="AD38" s="232" t="inlineStr">
        <is>
          <t>機上盒</t>
        </is>
      </c>
      <c r="AF38" s="106" t="n"/>
    </row>
    <row r="39" ht="15.6" customHeight="1" s="127">
      <c r="A39" s="3" t="n">
        <v>38</v>
      </c>
      <c r="B39" s="3" t="n">
        <v>5080</v>
      </c>
      <c r="C39" s="11" t="inlineStr">
        <is>
          <t>三芝楓愛林</t>
        </is>
      </c>
      <c r="D39" s="3" t="inlineStr">
        <is>
          <t>RC</t>
        </is>
      </c>
      <c r="E39" s="322" t="n"/>
      <c r="F39" s="3" t="inlineStr">
        <is>
          <t>北二三部</t>
        </is>
      </c>
      <c r="G39" s="3" t="inlineStr">
        <is>
          <t>HB</t>
        </is>
      </c>
      <c r="H39" s="98" t="inlineStr">
        <is>
          <t>林啟弘</t>
        </is>
      </c>
      <c r="I39" s="11" t="inlineStr">
        <is>
          <t>(02)26372548</t>
        </is>
      </c>
      <c r="J39" s="12" t="inlineStr">
        <is>
          <t>新北市三芝區車埕69之6、7號</t>
        </is>
      </c>
      <c r="U39" s="14">
        <f>IFERROR(LEFT(J39,FIND("縣",J39)),IFERROR(LEFT(J39,FIND("市",J39)),J39))</f>
        <v/>
      </c>
      <c r="V39" s="15">
        <f>IFERROR(
IFERROR(
IFERROR(
MID(J39,FIND("市",J39)+1,IF(FIND("區",J39)-FIND("市",J39)&gt;3,FIND("鄉",J39)-FIND("市",J39),FIND("區",J39)-FIND("市",J39))),
MID(J39,FIND("市",J39)+1,IF(FIND("鎮",J39)-FIND("市",J39)&gt;3,FIND("鄉",J39)-FIND("市",J39),FIND("鎮",J39)-FIND("市",J39)))
),
MID(J39,FIND("市",J39)+1,IF(FIND("鄉",J39)-FIND("市",J39)&gt;3,FIND("區",J39)-FIND("市",J39),FIND("鄉",J39)-FIND("市",J39)))
),
IFERROR(
IFERROR(
IFERROR(
MID(J39,FIND("縣",J39)+1,IF(FIND("區",J39)-FIND("縣",J39)&gt;3,FIND("鄉",J39)-FIND("縣",J39),FIND("區",J39)-FIND("縣",J39))),
MID(J39,FIND("縣",J39)+1,IF(FIND("鎮",J39)-FIND("縣",J39)&gt;3,FIND("鄉",J39)-FIND("縣",J39),FIND("鎮",J39)-FIND("縣",J39)))
),
MID(J39,FIND("縣",J39)+1,IF(FIND("鄉",J39)-FIND("縣",J39)&gt;3,FIND("區",J39)-FIND("縣",J39),FIND("鄉",J39)-FIND("縣",J39)))
),
IFERROR(
MID(J39,FIND("市",J39)+1,IF(FIND("縣",J39)-FIND("市",J39)&gt;3,FIND("鄉",J39)-FIND("市",J39),FIND("縣",J39)-FIND("市",J39))),
MID(J39,FIND("縣",J39)+1,IF(FIND("市",J39)-FIND("縣",J39)&gt;3,FIND("鄉",J39)-FIND("縣",J39),FIND("市",J39)-FIND("縣",J39)))
)))</f>
        <v/>
      </c>
      <c r="W39" s="15">
        <f>IFERROR(MID(J39,IFERROR(FIND("鄉",J39),IFERROR(FIND("鎮",J39),FIND("區",J39)))+1,LEN(J39)),IFERROR(MID(J39,FIND("市",J39)+1,LEN(J39)),MID(J39,FIND("縣",J39)+1,LEN(J39))))</f>
        <v/>
      </c>
      <c r="X39" s="16">
        <f>VLOOKUP(U39&amp;V39,部門對應!$B:$I,8,FALSE)</f>
        <v/>
      </c>
      <c r="Y39" s="16">
        <f>VLOOKUP(V39,區域表!A:B,2,FALSE)</f>
        <v/>
      </c>
      <c r="Z39" s="106">
        <f>IF(D39="FVC7", IF(COUNTIF(特殊門市清單!N:N, B39)=0, "FVC7", VLOOKUP(B39,特殊門市清單!N:T,7,FALSE)), IF(AA39="v","Peplink",""))</f>
        <v/>
      </c>
      <c r="AB39" s="100">
        <f>VLOOKUP(B39,門市主檔!A:B,2,FALSE)</f>
        <v/>
      </c>
      <c r="AC39" s="100" t="n"/>
      <c r="AD39" s="232" t="inlineStr">
        <is>
          <t>機上盒</t>
        </is>
      </c>
      <c r="AF39" s="106" t="n"/>
    </row>
    <row r="40" ht="15.6" customHeight="1" s="127">
      <c r="A40" s="3" t="n">
        <v>39</v>
      </c>
      <c r="B40" s="3" t="n">
        <v>3359</v>
      </c>
      <c r="C40" s="11" t="inlineStr">
        <is>
          <t>三重金陵店</t>
        </is>
      </c>
      <c r="D40" s="3" t="inlineStr">
        <is>
          <t>FCB</t>
        </is>
      </c>
      <c r="E40" s="322" t="n"/>
      <c r="F40" s="3" t="inlineStr">
        <is>
          <t>北二二部</t>
        </is>
      </c>
      <c r="G40" s="3" t="inlineStr">
        <is>
          <t>GA</t>
        </is>
      </c>
      <c r="H40" s="98" t="inlineStr">
        <is>
          <t>蘇哲輝</t>
        </is>
      </c>
      <c r="I40" s="11" t="inlineStr">
        <is>
          <t>(02)29997823</t>
        </is>
      </c>
      <c r="J40" s="12" t="inlineStr">
        <is>
          <t>新北市三重區重新路五段656號</t>
        </is>
      </c>
      <c r="U40" s="14">
        <f>IFERROR(LEFT(J40,FIND("縣",J40)),IFERROR(LEFT(J40,FIND("市",J40)),J40))</f>
        <v/>
      </c>
      <c r="V40" s="15">
        <f>IFERROR(
IFERROR(
IFERROR(
MID(J40,FIND("市",J40)+1,IF(FIND("區",J40)-FIND("市",J40)&gt;3,FIND("鄉",J40)-FIND("市",J40),FIND("區",J40)-FIND("市",J40))),
MID(J40,FIND("市",J40)+1,IF(FIND("鎮",J40)-FIND("市",J40)&gt;3,FIND("鄉",J40)-FIND("市",J40),FIND("鎮",J40)-FIND("市",J40)))
),
MID(J40,FIND("市",J40)+1,IF(FIND("鄉",J40)-FIND("市",J40)&gt;3,FIND("區",J40)-FIND("市",J40),FIND("鄉",J40)-FIND("市",J40)))
),
IFERROR(
IFERROR(
IFERROR(
MID(J40,FIND("縣",J40)+1,IF(FIND("區",J40)-FIND("縣",J40)&gt;3,FIND("鄉",J40)-FIND("縣",J40),FIND("區",J40)-FIND("縣",J40))),
MID(J40,FIND("縣",J40)+1,IF(FIND("鎮",J40)-FIND("縣",J40)&gt;3,FIND("鄉",J40)-FIND("縣",J40),FIND("鎮",J40)-FIND("縣",J40)))
),
MID(J40,FIND("縣",J40)+1,IF(FIND("鄉",J40)-FIND("縣",J40)&gt;3,FIND("區",J40)-FIND("縣",J40),FIND("鄉",J40)-FIND("縣",J40)))
),
IFERROR(
MID(J40,FIND("市",J40)+1,IF(FIND("縣",J40)-FIND("市",J40)&gt;3,FIND("鄉",J40)-FIND("市",J40),FIND("縣",J40)-FIND("市",J40))),
MID(J40,FIND("縣",J40)+1,IF(FIND("市",J40)-FIND("縣",J40)&gt;3,FIND("鄉",J40)-FIND("縣",J40),FIND("市",J40)-FIND("縣",J40)))
)))</f>
        <v/>
      </c>
      <c r="W40" s="15">
        <f>IFERROR(MID(J40,IFERROR(FIND("鄉",J40),IFERROR(FIND("鎮",J40),FIND("區",J40)))+1,LEN(J40)),IFERROR(MID(J40,FIND("市",J40)+1,LEN(J40)),MID(J40,FIND("縣",J40)+1,LEN(J40))))</f>
        <v/>
      </c>
      <c r="X40" s="16">
        <f>VLOOKUP(U40&amp;V40,部門對應!$B:$I,8,FALSE)</f>
        <v/>
      </c>
      <c r="Y40" s="16">
        <f>VLOOKUP(V40,區域表!A:B,2,FALSE)</f>
        <v/>
      </c>
      <c r="Z40" s="106" t="inlineStr">
        <is>
          <t>學校</t>
        </is>
      </c>
      <c r="AB40" s="100">
        <f>VLOOKUP(B40,門市主檔!A:B,2,FALSE)</f>
        <v/>
      </c>
      <c r="AC40" s="100" t="inlineStr">
        <is>
          <t>學校</t>
        </is>
      </c>
      <c r="AD40" s="100" t="n"/>
      <c r="AF40" s="106" t="n"/>
    </row>
    <row r="41" ht="15" customHeight="1" s="127">
      <c r="A41" s="3" t="n">
        <v>40</v>
      </c>
      <c r="B41" s="3" t="n">
        <v>3601</v>
      </c>
      <c r="C41" s="11" t="inlineStr">
        <is>
          <t>北縣重富店</t>
        </is>
      </c>
      <c r="D41" s="3" t="inlineStr">
        <is>
          <t>RC</t>
        </is>
      </c>
      <c r="E41" s="323" t="n"/>
      <c r="F41" s="3" t="inlineStr">
        <is>
          <t>北二二部</t>
        </is>
      </c>
      <c r="G41" s="3" t="inlineStr">
        <is>
          <t>GA</t>
        </is>
      </c>
      <c r="H41" s="98" t="inlineStr">
        <is>
          <t>蘇哲輝</t>
        </is>
      </c>
      <c r="I41" s="11" t="inlineStr">
        <is>
          <t>(02)29996281</t>
        </is>
      </c>
      <c r="J41" s="12" t="inlineStr">
        <is>
          <t>新北市三重區光復路一段85、85-2號</t>
        </is>
      </c>
      <c r="U41" s="14">
        <f>IFERROR(LEFT(J41,FIND("縣",J41)),IFERROR(LEFT(J41,FIND("市",J41)),J41))</f>
        <v/>
      </c>
      <c r="V41" s="15">
        <f>IFERROR(
IFERROR(
IFERROR(
MID(J41,FIND("市",J41)+1,IF(FIND("區",J41)-FIND("市",J41)&gt;3,FIND("鄉",J41)-FIND("市",J41),FIND("區",J41)-FIND("市",J41))),
MID(J41,FIND("市",J41)+1,IF(FIND("鎮",J41)-FIND("市",J41)&gt;3,FIND("鄉",J41)-FIND("市",J41),FIND("鎮",J41)-FIND("市",J41)))
),
MID(J41,FIND("市",J41)+1,IF(FIND("鄉",J41)-FIND("市",J41)&gt;3,FIND("區",J41)-FIND("市",J41),FIND("鄉",J41)-FIND("市",J41)))
),
IFERROR(
IFERROR(
IFERROR(
MID(J41,FIND("縣",J41)+1,IF(FIND("區",J41)-FIND("縣",J41)&gt;3,FIND("鄉",J41)-FIND("縣",J41),FIND("區",J41)-FIND("縣",J41))),
MID(J41,FIND("縣",J41)+1,IF(FIND("鎮",J41)-FIND("縣",J41)&gt;3,FIND("鄉",J41)-FIND("縣",J41),FIND("鎮",J41)-FIND("縣",J41)))
),
MID(J41,FIND("縣",J41)+1,IF(FIND("鄉",J41)-FIND("縣",J41)&gt;3,FIND("區",J41)-FIND("縣",J41),FIND("鄉",J41)-FIND("縣",J41)))
),
IFERROR(
MID(J41,FIND("市",J41)+1,IF(FIND("縣",J41)-FIND("市",J41)&gt;3,FIND("鄉",J41)-FIND("市",J41),FIND("縣",J41)-FIND("市",J41))),
MID(J41,FIND("縣",J41)+1,IF(FIND("市",J41)-FIND("縣",J41)&gt;3,FIND("鄉",J41)-FIND("縣",J41),FIND("市",J41)-FIND("縣",J41)))
)))</f>
        <v/>
      </c>
      <c r="W41" s="15">
        <f>IFERROR(MID(J41,IFERROR(FIND("鄉",J41),IFERROR(FIND("鎮",J41),FIND("區",J41)))+1,LEN(J41)),IFERROR(MID(J41,FIND("市",J41)+1,LEN(J41)),MID(J41,FIND("縣",J41)+1,LEN(J41))))</f>
        <v/>
      </c>
      <c r="X41" s="16">
        <f>VLOOKUP(U41&amp;V41,部門對應!$B:$I,8,FALSE)</f>
        <v/>
      </c>
      <c r="Y41" s="16">
        <f>VLOOKUP(V41,區域表!A:B,2,FALSE)</f>
        <v/>
      </c>
      <c r="Z41" s="106">
        <f>IF(D41="FVC7", IF(COUNTIF(特殊門市清單!N:N, B41)=0, "FVC7", VLOOKUP(B41,特殊門市清單!N:T,7,FALSE)), IF(AA41="v","Peplink",""))</f>
        <v/>
      </c>
      <c r="AB41" s="100">
        <f>VLOOKUP(B41,門市主檔!A:B,2,FALSE)</f>
        <v/>
      </c>
      <c r="AC41" s="100" t="n"/>
      <c r="AD41" s="232" t="inlineStr">
        <is>
          <t>機上盒</t>
        </is>
      </c>
      <c r="AF41" s="106" t="n"/>
    </row>
    <row r="42" ht="15" customHeight="1" s="127">
      <c r="A42" s="3" t="n">
        <v>41</v>
      </c>
      <c r="B42" s="3" t="n">
        <v>3627</v>
      </c>
      <c r="C42" s="11" t="inlineStr">
        <is>
          <t>三重重新橋</t>
        </is>
      </c>
      <c r="D42" s="3" t="inlineStr">
        <is>
          <t>FCA</t>
        </is>
      </c>
      <c r="E42" s="324" t="n"/>
      <c r="F42" s="3" t="inlineStr">
        <is>
          <t>北二二部</t>
        </is>
      </c>
      <c r="G42" s="3" t="inlineStr">
        <is>
          <t>GA</t>
        </is>
      </c>
      <c r="H42" s="98" t="inlineStr">
        <is>
          <t>蘇哲輝</t>
        </is>
      </c>
      <c r="I42" s="11" t="inlineStr">
        <is>
          <t>(02)29752340</t>
        </is>
      </c>
      <c r="J42" s="12" t="inlineStr">
        <is>
          <t>新北市三重區重新路四段176號</t>
        </is>
      </c>
      <c r="U42" s="14">
        <f>IFERROR(LEFT(J42,FIND("縣",J42)),IFERROR(LEFT(J42,FIND("市",J42)),J42))</f>
        <v/>
      </c>
      <c r="V42" s="15">
        <f>IFERROR(
IFERROR(
IFERROR(
MID(J42,FIND("市",J42)+1,IF(FIND("區",J42)-FIND("市",J42)&gt;3,FIND("鄉",J42)-FIND("市",J42),FIND("區",J42)-FIND("市",J42))),
MID(J42,FIND("市",J42)+1,IF(FIND("鎮",J42)-FIND("市",J42)&gt;3,FIND("鄉",J42)-FIND("市",J42),FIND("鎮",J42)-FIND("市",J42)))
),
MID(J42,FIND("市",J42)+1,IF(FIND("鄉",J42)-FIND("市",J42)&gt;3,FIND("區",J42)-FIND("市",J42),FIND("鄉",J42)-FIND("市",J42)))
),
IFERROR(
IFERROR(
IFERROR(
MID(J42,FIND("縣",J42)+1,IF(FIND("區",J42)-FIND("縣",J42)&gt;3,FIND("鄉",J42)-FIND("縣",J42),FIND("區",J42)-FIND("縣",J42))),
MID(J42,FIND("縣",J42)+1,IF(FIND("鎮",J42)-FIND("縣",J42)&gt;3,FIND("鄉",J42)-FIND("縣",J42),FIND("鎮",J42)-FIND("縣",J42)))
),
MID(J42,FIND("縣",J42)+1,IF(FIND("鄉",J42)-FIND("縣",J42)&gt;3,FIND("區",J42)-FIND("縣",J42),FIND("鄉",J42)-FIND("縣",J42)))
),
IFERROR(
MID(J42,FIND("市",J42)+1,IF(FIND("縣",J42)-FIND("市",J42)&gt;3,FIND("鄉",J42)-FIND("市",J42),FIND("縣",J42)-FIND("市",J42))),
MID(J42,FIND("縣",J42)+1,IF(FIND("市",J42)-FIND("縣",J42)&gt;3,FIND("鄉",J42)-FIND("縣",J42),FIND("市",J42)-FIND("縣",J42)))
)))</f>
        <v/>
      </c>
      <c r="W42" s="15">
        <f>IFERROR(MID(J42,IFERROR(FIND("鄉",J42),IFERROR(FIND("鎮",J42),FIND("區",J42)))+1,LEN(J42)),IFERROR(MID(J42,FIND("市",J42)+1,LEN(J42)),MID(J42,FIND("縣",J42)+1,LEN(J42))))</f>
        <v/>
      </c>
      <c r="X42" s="16">
        <f>VLOOKUP(U42&amp;V42,部門對應!$B:$I,8,FALSE)</f>
        <v/>
      </c>
      <c r="Y42" s="16">
        <f>VLOOKUP(V42,區域表!A:B,2,FALSE)</f>
        <v/>
      </c>
      <c r="Z42" s="106">
        <f>IF(D42="FVC7", IF(COUNTIF(特殊門市清單!N:N, B42)=0, "FVC7", VLOOKUP(B42,特殊門市清單!N:T,7,FALSE)), IF(AA42="v","Peplink",""))</f>
        <v/>
      </c>
      <c r="AB42" s="100">
        <f>VLOOKUP(B42,門市主檔!A:B,2,FALSE)</f>
        <v/>
      </c>
      <c r="AC42" s="100" t="n"/>
      <c r="AD42" s="100" t="n"/>
    </row>
    <row r="43" ht="15" customHeight="1" s="127">
      <c r="A43" s="3" t="n">
        <v>42</v>
      </c>
      <c r="B43" s="3" t="n">
        <v>3890</v>
      </c>
      <c r="C43" s="11" t="inlineStr">
        <is>
          <t>三重美堤店</t>
        </is>
      </c>
      <c r="D43" s="3" t="inlineStr">
        <is>
          <t>FCB</t>
        </is>
      </c>
      <c r="E43" s="324" t="n"/>
      <c r="F43" s="3" t="inlineStr">
        <is>
          <t>北二二部</t>
        </is>
      </c>
      <c r="G43" s="3" t="inlineStr">
        <is>
          <t>GA</t>
        </is>
      </c>
      <c r="H43" s="98" t="inlineStr">
        <is>
          <t>蘇哲輝</t>
        </is>
      </c>
      <c r="I43" s="11" t="inlineStr">
        <is>
          <t>(02)29745620</t>
        </is>
      </c>
      <c r="J43" s="12" t="inlineStr">
        <is>
          <t>新北市三重區二重疏洪道疏洪十六路重新橋下</t>
        </is>
      </c>
      <c r="U43" s="14">
        <f>IFERROR(LEFT(J43,FIND("縣",J43)),IFERROR(LEFT(J43,FIND("市",J43)),J43))</f>
        <v/>
      </c>
      <c r="V43" s="15">
        <f>IFERROR(
IFERROR(
IFERROR(
MID(J43,FIND("市",J43)+1,IF(FIND("區",J43)-FIND("市",J43)&gt;3,FIND("鄉",J43)-FIND("市",J43),FIND("區",J43)-FIND("市",J43))),
MID(J43,FIND("市",J43)+1,IF(FIND("鎮",J43)-FIND("市",J43)&gt;3,FIND("鄉",J43)-FIND("市",J43),FIND("鎮",J43)-FIND("市",J43)))
),
MID(J43,FIND("市",J43)+1,IF(FIND("鄉",J43)-FIND("市",J43)&gt;3,FIND("區",J43)-FIND("市",J43),FIND("鄉",J43)-FIND("市",J43)))
),
IFERROR(
IFERROR(
IFERROR(
MID(J43,FIND("縣",J43)+1,IF(FIND("區",J43)-FIND("縣",J43)&gt;3,FIND("鄉",J43)-FIND("縣",J43),FIND("區",J43)-FIND("縣",J43))),
MID(J43,FIND("縣",J43)+1,IF(FIND("鎮",J43)-FIND("縣",J43)&gt;3,FIND("鄉",J43)-FIND("縣",J43),FIND("鎮",J43)-FIND("縣",J43)))
),
MID(J43,FIND("縣",J43)+1,IF(FIND("鄉",J43)-FIND("縣",J43)&gt;3,FIND("區",J43)-FIND("縣",J43),FIND("鄉",J43)-FIND("縣",J43)))
),
IFERROR(
MID(J43,FIND("市",J43)+1,IF(FIND("縣",J43)-FIND("市",J43)&gt;3,FIND("鄉",J43)-FIND("市",J43),FIND("縣",J43)-FIND("市",J43))),
MID(J43,FIND("縣",J43)+1,IF(FIND("市",J43)-FIND("縣",J43)&gt;3,FIND("鄉",J43)-FIND("縣",J43),FIND("市",J43)-FIND("縣",J43)))
)))</f>
        <v/>
      </c>
      <c r="W43" s="15">
        <f>IFERROR(MID(J43,IFERROR(FIND("鄉",J43),IFERROR(FIND("鎮",J43),FIND("區",J43)))+1,LEN(J43)),IFERROR(MID(J43,FIND("市",J43)+1,LEN(J43)),MID(J43,FIND("縣",J43)+1,LEN(J43))))</f>
        <v/>
      </c>
      <c r="X43" s="16">
        <f>VLOOKUP(U43&amp;V43,部門對應!$B:$I,8,FALSE)</f>
        <v/>
      </c>
      <c r="Y43" s="16">
        <f>VLOOKUP(V43,區域表!A:B,2,FALSE)</f>
        <v/>
      </c>
      <c r="Z43" s="106">
        <f>IF(D43="FVC7", IF(COUNTIF(特殊門市清單!N:N, B43)=0, "FVC7", VLOOKUP(B43,特殊門市清單!N:T,7,FALSE)), IF(AA43="v","Peplink",""))</f>
        <v/>
      </c>
      <c r="AB43" s="100">
        <f>VLOOKUP(B43,門市主檔!A:B,2,FALSE)</f>
        <v/>
      </c>
      <c r="AC43" s="100" t="n"/>
      <c r="AD43" s="100" t="n"/>
    </row>
    <row r="44" ht="15" customHeight="1" s="127">
      <c r="A44" s="3" t="n">
        <v>43</v>
      </c>
      <c r="B44" s="3" t="n">
        <v>4698</v>
      </c>
      <c r="C44" s="11" t="inlineStr">
        <is>
          <t>三重頂崁店</t>
        </is>
      </c>
      <c r="D44" s="3" t="inlineStr">
        <is>
          <t>FCA</t>
        </is>
      </c>
      <c r="E44" s="324" t="n"/>
      <c r="F44" s="3" t="inlineStr">
        <is>
          <t>北二二部</t>
        </is>
      </c>
      <c r="G44" s="3" t="inlineStr">
        <is>
          <t>GA</t>
        </is>
      </c>
      <c r="H44" s="98" t="inlineStr">
        <is>
          <t>蘇哲輝</t>
        </is>
      </c>
      <c r="I44" s="11" t="inlineStr">
        <is>
          <t>(02)29992856</t>
        </is>
      </c>
      <c r="J44" s="12" t="inlineStr">
        <is>
          <t>新北市三重區光復路二段117之1號</t>
        </is>
      </c>
      <c r="U44" s="14">
        <f>IFERROR(LEFT(J44,FIND("縣",J44)),IFERROR(LEFT(J44,FIND("市",J44)),J44))</f>
        <v/>
      </c>
      <c r="V44" s="15">
        <f>IFERROR(
IFERROR(
IFERROR(
MID(J44,FIND("市",J44)+1,IF(FIND("區",J44)-FIND("市",J44)&gt;3,FIND("鄉",J44)-FIND("市",J44),FIND("區",J44)-FIND("市",J44))),
MID(J44,FIND("市",J44)+1,IF(FIND("鎮",J44)-FIND("市",J44)&gt;3,FIND("鄉",J44)-FIND("市",J44),FIND("鎮",J44)-FIND("市",J44)))
),
MID(J44,FIND("市",J44)+1,IF(FIND("鄉",J44)-FIND("市",J44)&gt;3,FIND("區",J44)-FIND("市",J44),FIND("鄉",J44)-FIND("市",J44)))
),
IFERROR(
IFERROR(
IFERROR(
MID(J44,FIND("縣",J44)+1,IF(FIND("區",J44)-FIND("縣",J44)&gt;3,FIND("鄉",J44)-FIND("縣",J44),FIND("區",J44)-FIND("縣",J44))),
MID(J44,FIND("縣",J44)+1,IF(FIND("鎮",J44)-FIND("縣",J44)&gt;3,FIND("鄉",J44)-FIND("縣",J44),FIND("鎮",J44)-FIND("縣",J44)))
),
MID(J44,FIND("縣",J44)+1,IF(FIND("鄉",J44)-FIND("縣",J44)&gt;3,FIND("區",J44)-FIND("縣",J44),FIND("鄉",J44)-FIND("縣",J44)))
),
IFERROR(
MID(J44,FIND("市",J44)+1,IF(FIND("縣",J44)-FIND("市",J44)&gt;3,FIND("鄉",J44)-FIND("市",J44),FIND("縣",J44)-FIND("市",J44))),
MID(J44,FIND("縣",J44)+1,IF(FIND("市",J44)-FIND("縣",J44)&gt;3,FIND("鄉",J44)-FIND("縣",J44),FIND("市",J44)-FIND("縣",J44)))
)))</f>
        <v/>
      </c>
      <c r="W44" s="15">
        <f>IFERROR(MID(J44,IFERROR(FIND("鄉",J44),IFERROR(FIND("鎮",J44),FIND("區",J44)))+1,LEN(J44)),IFERROR(MID(J44,FIND("市",J44)+1,LEN(J44)),MID(J44,FIND("縣",J44)+1,LEN(J44))))</f>
        <v/>
      </c>
      <c r="X44" s="16">
        <f>VLOOKUP(U44&amp;V44,部門對應!$B:$I,8,FALSE)</f>
        <v/>
      </c>
      <c r="Y44" s="16">
        <f>VLOOKUP(V44,區域表!A:B,2,FALSE)</f>
        <v/>
      </c>
      <c r="Z44" s="106">
        <f>IF(D44="FVC7", IF(COUNTIF(特殊門市清單!N:N, B44)=0, "FVC7", VLOOKUP(B44,特殊門市清單!N:T,7,FALSE)), IF(AA44="v","Peplink",""))</f>
        <v/>
      </c>
      <c r="AB44" s="100">
        <f>VLOOKUP(B44,門市主檔!A:B,2,FALSE)</f>
        <v/>
      </c>
      <c r="AC44" s="100" t="n"/>
      <c r="AD44" s="100" t="n"/>
    </row>
    <row r="45" ht="15" customHeight="1" s="127">
      <c r="A45" s="3" t="n">
        <v>44</v>
      </c>
      <c r="B45" s="3" t="n">
        <v>4977</v>
      </c>
      <c r="C45" s="11" t="inlineStr">
        <is>
          <t>三重初戀店</t>
        </is>
      </c>
      <c r="D45" s="3" t="inlineStr">
        <is>
          <t>FCA</t>
        </is>
      </c>
      <c r="E45" s="324" t="n"/>
      <c r="F45" s="3" t="inlineStr">
        <is>
          <t>北二二部</t>
        </is>
      </c>
      <c r="G45" s="3" t="inlineStr">
        <is>
          <t>GA</t>
        </is>
      </c>
      <c r="H45" s="98" t="inlineStr">
        <is>
          <t>蘇哲輝</t>
        </is>
      </c>
      <c r="I45" s="11" t="inlineStr">
        <is>
          <t>(02)89789285</t>
        </is>
      </c>
      <c r="J45" s="12" t="inlineStr">
        <is>
          <t>新北市三重區中興北街153號</t>
        </is>
      </c>
      <c r="U45" s="14">
        <f>IFERROR(LEFT(J45,FIND("縣",J45)),IFERROR(LEFT(J45,FIND("市",J45)),J45))</f>
        <v/>
      </c>
      <c r="V45" s="15">
        <f>IFERROR(
IFERROR(
IFERROR(
MID(J45,FIND("市",J45)+1,IF(FIND("區",J45)-FIND("市",J45)&gt;3,FIND("鄉",J45)-FIND("市",J45),FIND("區",J45)-FIND("市",J45))),
MID(J45,FIND("市",J45)+1,IF(FIND("鎮",J45)-FIND("市",J45)&gt;3,FIND("鄉",J45)-FIND("市",J45),FIND("鎮",J45)-FIND("市",J45)))
),
MID(J45,FIND("市",J45)+1,IF(FIND("鄉",J45)-FIND("市",J45)&gt;3,FIND("區",J45)-FIND("市",J45),FIND("鄉",J45)-FIND("市",J45)))
),
IFERROR(
IFERROR(
IFERROR(
MID(J45,FIND("縣",J45)+1,IF(FIND("區",J45)-FIND("縣",J45)&gt;3,FIND("鄉",J45)-FIND("縣",J45),FIND("區",J45)-FIND("縣",J45))),
MID(J45,FIND("縣",J45)+1,IF(FIND("鎮",J45)-FIND("縣",J45)&gt;3,FIND("鄉",J45)-FIND("縣",J45),FIND("鎮",J45)-FIND("縣",J45)))
),
MID(J45,FIND("縣",J45)+1,IF(FIND("鄉",J45)-FIND("縣",J45)&gt;3,FIND("區",J45)-FIND("縣",J45),FIND("鄉",J45)-FIND("縣",J45)))
),
IFERROR(
MID(J45,FIND("市",J45)+1,IF(FIND("縣",J45)-FIND("市",J45)&gt;3,FIND("鄉",J45)-FIND("市",J45),FIND("縣",J45)-FIND("市",J45))),
MID(J45,FIND("縣",J45)+1,IF(FIND("市",J45)-FIND("縣",J45)&gt;3,FIND("鄉",J45)-FIND("縣",J45),FIND("市",J45)-FIND("縣",J45)))
)))</f>
        <v/>
      </c>
      <c r="W45" s="15">
        <f>IFERROR(MID(J45,IFERROR(FIND("鄉",J45),IFERROR(FIND("鎮",J45),FIND("區",J45)))+1,LEN(J45)),IFERROR(MID(J45,FIND("市",J45)+1,LEN(J45)),MID(J45,FIND("縣",J45)+1,LEN(J45))))</f>
        <v/>
      </c>
      <c r="X45" s="16">
        <f>VLOOKUP(U45&amp;V45,部門對應!$B:$I,8,FALSE)</f>
        <v/>
      </c>
      <c r="Y45" s="16">
        <f>VLOOKUP(V45,區域表!A:B,2,FALSE)</f>
        <v/>
      </c>
      <c r="Z45" s="106">
        <f>IF(D45="FVC7", IF(COUNTIF(特殊門市清單!N:N, B45)=0, "FVC7", VLOOKUP(B45,特殊門市清單!N:T,7,FALSE)), IF(AA45="v","Peplink",""))</f>
        <v/>
      </c>
      <c r="AB45" s="100">
        <f>VLOOKUP(B45,門市主檔!A:B,2,FALSE)</f>
        <v/>
      </c>
      <c r="AC45" s="100" t="n"/>
      <c r="AD45" s="100" t="n"/>
    </row>
    <row r="46" ht="15" customHeight="1" s="127">
      <c r="A46" s="3" t="n">
        <v>45</v>
      </c>
      <c r="B46" s="3" t="inlineStr">
        <is>
          <t>D087</t>
        </is>
      </c>
      <c r="C46" s="11" t="inlineStr">
        <is>
          <t>三重中興北</t>
        </is>
      </c>
      <c r="D46" s="3" t="inlineStr">
        <is>
          <t>FCA</t>
        </is>
      </c>
      <c r="E46" s="324" t="n"/>
      <c r="F46" s="3" t="inlineStr">
        <is>
          <t>北二二部</t>
        </is>
      </c>
      <c r="G46" s="3" t="inlineStr">
        <is>
          <t>GA</t>
        </is>
      </c>
      <c r="H46" s="98" t="inlineStr">
        <is>
          <t>蘇哲輝</t>
        </is>
      </c>
      <c r="I46" s="11" t="inlineStr">
        <is>
          <t>(02)29990530</t>
        </is>
      </c>
      <c r="J46" s="12" t="inlineStr">
        <is>
          <t>新北市三重區中興北街134號</t>
        </is>
      </c>
      <c r="U46" s="14">
        <f>IFERROR(LEFT(J46,FIND("縣",J46)),IFERROR(LEFT(J46,FIND("市",J46)),J46))</f>
        <v/>
      </c>
      <c r="V46" s="15">
        <f>IFERROR(
IFERROR(
IFERROR(
MID(J46,FIND("市",J46)+1,IF(FIND("區",J46)-FIND("市",J46)&gt;3,FIND("鄉",J46)-FIND("市",J46),FIND("區",J46)-FIND("市",J46))),
MID(J46,FIND("市",J46)+1,IF(FIND("鎮",J46)-FIND("市",J46)&gt;3,FIND("鄉",J46)-FIND("市",J46),FIND("鎮",J46)-FIND("市",J46)))
),
MID(J46,FIND("市",J46)+1,IF(FIND("鄉",J46)-FIND("市",J46)&gt;3,FIND("區",J46)-FIND("市",J46),FIND("鄉",J46)-FIND("市",J46)))
),
IFERROR(
IFERROR(
IFERROR(
MID(J46,FIND("縣",J46)+1,IF(FIND("區",J46)-FIND("縣",J46)&gt;3,FIND("鄉",J46)-FIND("縣",J46),FIND("區",J46)-FIND("縣",J46))),
MID(J46,FIND("縣",J46)+1,IF(FIND("鎮",J46)-FIND("縣",J46)&gt;3,FIND("鄉",J46)-FIND("縣",J46),FIND("鎮",J46)-FIND("縣",J46)))
),
MID(J46,FIND("縣",J46)+1,IF(FIND("鄉",J46)-FIND("縣",J46)&gt;3,FIND("區",J46)-FIND("縣",J46),FIND("鄉",J46)-FIND("縣",J46)))
),
IFERROR(
MID(J46,FIND("市",J46)+1,IF(FIND("縣",J46)-FIND("市",J46)&gt;3,FIND("鄉",J46)-FIND("市",J46),FIND("縣",J46)-FIND("市",J46))),
MID(J46,FIND("縣",J46)+1,IF(FIND("市",J46)-FIND("縣",J46)&gt;3,FIND("鄉",J46)-FIND("縣",J46),FIND("市",J46)-FIND("縣",J46)))
)))</f>
        <v/>
      </c>
      <c r="W46" s="15">
        <f>IFERROR(MID(J46,IFERROR(FIND("鄉",J46),IFERROR(FIND("鎮",J46),FIND("區",J46)))+1,LEN(J46)),IFERROR(MID(J46,FIND("市",J46)+1,LEN(J46)),MID(J46,FIND("縣",J46)+1,LEN(J46))))</f>
        <v/>
      </c>
      <c r="X46" s="16">
        <f>VLOOKUP(U46&amp;V46,部門對應!$B:$I,8,FALSE)</f>
        <v/>
      </c>
      <c r="Y46" s="16">
        <f>VLOOKUP(V46,區域表!A:B,2,FALSE)</f>
        <v/>
      </c>
      <c r="Z46" s="106">
        <f>IF(D46="FVC7", IF(COUNTIF(特殊門市清單!N:N, B46)=0, "FVC7", VLOOKUP(B46,特殊門市清單!N:T,7,FALSE)), IF(AA46="v","Peplink",""))</f>
        <v/>
      </c>
      <c r="AB46" s="100">
        <f>VLOOKUP(B46,門市主檔!A:B,2,FALSE)</f>
        <v/>
      </c>
      <c r="AC46" s="100" t="n"/>
      <c r="AD46" s="100" t="n"/>
    </row>
    <row r="47" ht="15" customHeight="1" s="127">
      <c r="A47" s="3" t="n">
        <v>46</v>
      </c>
      <c r="B47" s="17" t="inlineStr">
        <is>
          <t>D138</t>
        </is>
      </c>
      <c r="C47" s="11" t="inlineStr">
        <is>
          <t>三重中興北二</t>
        </is>
      </c>
      <c r="D47" s="3" t="inlineStr">
        <is>
          <t>FCB</t>
        </is>
      </c>
      <c r="E47" s="324" t="n"/>
      <c r="F47" s="3" t="inlineStr">
        <is>
          <t>北二二部</t>
        </is>
      </c>
      <c r="G47" s="3" t="inlineStr">
        <is>
          <t>GA</t>
        </is>
      </c>
      <c r="H47" s="98" t="inlineStr">
        <is>
          <t>蘇哲輝</t>
        </is>
      </c>
      <c r="I47" s="11" t="inlineStr">
        <is>
          <t>(02)22781425</t>
        </is>
      </c>
      <c r="J47" s="12" t="inlineStr">
        <is>
          <t>新北市三重區中興北街195,197號</t>
        </is>
      </c>
      <c r="U47" s="14">
        <f>IFERROR(LEFT(J47,FIND("縣",J47)),IFERROR(LEFT(J47,FIND("市",J47)),J47))</f>
        <v/>
      </c>
      <c r="V47" s="15">
        <f>IFERROR(
IFERROR(
IFERROR(
MID(J47,FIND("市",J47)+1,IF(FIND("區",J47)-FIND("市",J47)&gt;3,FIND("鄉",J47)-FIND("市",J47),FIND("區",J47)-FIND("市",J47))),
MID(J47,FIND("市",J47)+1,IF(FIND("鎮",J47)-FIND("市",J47)&gt;3,FIND("鄉",J47)-FIND("市",J47),FIND("鎮",J47)-FIND("市",J47)))
),
MID(J47,FIND("市",J47)+1,IF(FIND("鄉",J47)-FIND("市",J47)&gt;3,FIND("區",J47)-FIND("市",J47),FIND("鄉",J47)-FIND("市",J47)))
),
IFERROR(
IFERROR(
IFERROR(
MID(J47,FIND("縣",J47)+1,IF(FIND("區",J47)-FIND("縣",J47)&gt;3,FIND("鄉",J47)-FIND("縣",J47),FIND("區",J47)-FIND("縣",J47))),
MID(J47,FIND("縣",J47)+1,IF(FIND("鎮",J47)-FIND("縣",J47)&gt;3,FIND("鄉",J47)-FIND("縣",J47),FIND("鎮",J47)-FIND("縣",J47)))
),
MID(J47,FIND("縣",J47)+1,IF(FIND("鄉",J47)-FIND("縣",J47)&gt;3,FIND("區",J47)-FIND("縣",J47),FIND("鄉",J47)-FIND("縣",J47)))
),
IFERROR(
MID(J47,FIND("市",J47)+1,IF(FIND("縣",J47)-FIND("市",J47)&gt;3,FIND("鄉",J47)-FIND("市",J47),FIND("縣",J47)-FIND("市",J47))),
MID(J47,FIND("縣",J47)+1,IF(FIND("市",J47)-FIND("縣",J47)&gt;3,FIND("鄉",J47)-FIND("縣",J47),FIND("市",J47)-FIND("縣",J47)))
)))</f>
        <v/>
      </c>
      <c r="W47" s="15">
        <f>IFERROR(MID(J47,IFERROR(FIND("鄉",J47),IFERROR(FIND("鎮",J47),FIND("區",J47)))+1,LEN(J47)),IFERROR(MID(J47,FIND("市",J47)+1,LEN(J47)),MID(J47,FIND("縣",J47)+1,LEN(J47))))</f>
        <v/>
      </c>
      <c r="X47" s="16">
        <f>VLOOKUP(U47&amp;V47,部門對應!$B:$I,8,FALSE)</f>
        <v/>
      </c>
      <c r="Y47" s="16">
        <f>VLOOKUP(V47,區域表!A:B,2,FALSE)</f>
        <v/>
      </c>
      <c r="Z47" s="106">
        <f>IF(D47="FVC7", IF(COUNTIF(特殊門市清單!N:N, B47)=0, "FVC7", VLOOKUP(B47,特殊門市清單!N:T,7,FALSE)), IF(AA47="v","Peplink",""))</f>
        <v/>
      </c>
      <c r="AB47" s="100">
        <f>VLOOKUP(B47,門市主檔!A:B,2,FALSE)</f>
        <v/>
      </c>
      <c r="AC47" s="100" t="n"/>
      <c r="AD47" s="100" t="n"/>
    </row>
    <row r="48" ht="15" customHeight="1" s="127">
      <c r="A48" s="3" t="n">
        <v>47</v>
      </c>
      <c r="B48" s="3" t="inlineStr">
        <is>
          <t>D191</t>
        </is>
      </c>
      <c r="C48" s="11" t="inlineStr">
        <is>
          <t>三重興德店</t>
        </is>
      </c>
      <c r="D48" s="3" t="inlineStr">
        <is>
          <t>RC</t>
        </is>
      </c>
      <c r="E48" s="324" t="n"/>
      <c r="F48" s="3" t="inlineStr">
        <is>
          <t>北二二部</t>
        </is>
      </c>
      <c r="G48" s="3" t="inlineStr">
        <is>
          <t>GA</t>
        </is>
      </c>
      <c r="H48" s="98" t="inlineStr">
        <is>
          <t>蘇哲輝</t>
        </is>
      </c>
      <c r="I48" s="11" t="inlineStr">
        <is>
          <t>(02)22781681</t>
        </is>
      </c>
      <c r="J48" s="12" t="inlineStr">
        <is>
          <t>新北市三重區中興北街42號</t>
        </is>
      </c>
      <c r="U48" s="14">
        <f>IFERROR(LEFT(J48,FIND("縣",J48)),IFERROR(LEFT(J48,FIND("市",J48)),J48))</f>
        <v/>
      </c>
      <c r="V48" s="15">
        <f>IFERROR(
IFERROR(
IFERROR(
MID(J48,FIND("市",J48)+1,IF(FIND("區",J48)-FIND("市",J48)&gt;3,FIND("鄉",J48)-FIND("市",J48),FIND("區",J48)-FIND("市",J48))),
MID(J48,FIND("市",J48)+1,IF(FIND("鎮",J48)-FIND("市",J48)&gt;3,FIND("鄉",J48)-FIND("市",J48),FIND("鎮",J48)-FIND("市",J48)))
),
MID(J48,FIND("市",J48)+1,IF(FIND("鄉",J48)-FIND("市",J48)&gt;3,FIND("區",J48)-FIND("市",J48),FIND("鄉",J48)-FIND("市",J48)))
),
IFERROR(
IFERROR(
IFERROR(
MID(J48,FIND("縣",J48)+1,IF(FIND("區",J48)-FIND("縣",J48)&gt;3,FIND("鄉",J48)-FIND("縣",J48),FIND("區",J48)-FIND("縣",J48))),
MID(J48,FIND("縣",J48)+1,IF(FIND("鎮",J48)-FIND("縣",J48)&gt;3,FIND("鄉",J48)-FIND("縣",J48),FIND("鎮",J48)-FIND("縣",J48)))
),
MID(J48,FIND("縣",J48)+1,IF(FIND("鄉",J48)-FIND("縣",J48)&gt;3,FIND("區",J48)-FIND("縣",J48),FIND("鄉",J48)-FIND("縣",J48)))
),
IFERROR(
MID(J48,FIND("市",J48)+1,IF(FIND("縣",J48)-FIND("市",J48)&gt;3,FIND("鄉",J48)-FIND("市",J48),FIND("縣",J48)-FIND("市",J48))),
MID(J48,FIND("縣",J48)+1,IF(FIND("市",J48)-FIND("縣",J48)&gt;3,FIND("鄉",J48)-FIND("縣",J48),FIND("市",J48)-FIND("縣",J48)))
)))</f>
        <v/>
      </c>
      <c r="W48" s="15">
        <f>IFERROR(MID(J48,IFERROR(FIND("鄉",J48),IFERROR(FIND("鎮",J48),FIND("區",J48)))+1,LEN(J48)),IFERROR(MID(J48,FIND("市",J48)+1,LEN(J48)),MID(J48,FIND("縣",J48)+1,LEN(J48))))</f>
        <v/>
      </c>
      <c r="X48" s="16">
        <f>VLOOKUP(U48&amp;V48,部門對應!$B:$I,8,FALSE)</f>
        <v/>
      </c>
      <c r="Y48" s="16">
        <f>VLOOKUP(V48,區域表!A:B,2,FALSE)</f>
        <v/>
      </c>
      <c r="Z48" s="106">
        <f>IF(D48="FVC7", IF(COUNTIF(特殊門市清單!N:N, B48)=0, "FVC7", VLOOKUP(B48,特殊門市清單!N:T,7,FALSE)), IF(AA48="v","Peplink",""))</f>
        <v/>
      </c>
      <c r="AB48" s="100">
        <f>VLOOKUP(B48,門市主檔!A:B,2,FALSE)</f>
        <v/>
      </c>
      <c r="AC48" s="100" t="n"/>
      <c r="AD48" s="100" t="n"/>
    </row>
    <row r="49" ht="15" customHeight="1" s="127">
      <c r="A49" s="3" t="n">
        <v>48</v>
      </c>
      <c r="B49" s="3" t="n">
        <v>3772</v>
      </c>
      <c r="C49" s="11" t="inlineStr">
        <is>
          <t>三重美溪店</t>
        </is>
      </c>
      <c r="D49" s="3" t="inlineStr">
        <is>
          <t>FCA</t>
        </is>
      </c>
      <c r="E49" s="324" t="n"/>
      <c r="F49" s="3" t="inlineStr">
        <is>
          <t>北二二部</t>
        </is>
      </c>
      <c r="G49" s="3" t="inlineStr">
        <is>
          <t>GB</t>
        </is>
      </c>
      <c r="H49" s="98" t="inlineStr">
        <is>
          <t>洪莙茹</t>
        </is>
      </c>
      <c r="I49" s="11" t="inlineStr">
        <is>
          <t>(02)22861822</t>
        </is>
      </c>
      <c r="J49" s="12" t="inlineStr">
        <is>
          <t>新北市三重區溪尾街１０８巷５８號</t>
        </is>
      </c>
      <c r="U49" s="14">
        <f>IFERROR(LEFT(J49,FIND("縣",J49)),IFERROR(LEFT(J49,FIND("市",J49)),J49))</f>
        <v/>
      </c>
      <c r="V49" s="15">
        <f>IFERROR(
IFERROR(
IFERROR(
MID(J49,FIND("市",J49)+1,IF(FIND("區",J49)-FIND("市",J49)&gt;3,FIND("鄉",J49)-FIND("市",J49),FIND("區",J49)-FIND("市",J49))),
MID(J49,FIND("市",J49)+1,IF(FIND("鎮",J49)-FIND("市",J49)&gt;3,FIND("鄉",J49)-FIND("市",J49),FIND("鎮",J49)-FIND("市",J49)))
),
MID(J49,FIND("市",J49)+1,IF(FIND("鄉",J49)-FIND("市",J49)&gt;3,FIND("區",J49)-FIND("市",J49),FIND("鄉",J49)-FIND("市",J49)))
),
IFERROR(
IFERROR(
IFERROR(
MID(J49,FIND("縣",J49)+1,IF(FIND("區",J49)-FIND("縣",J49)&gt;3,FIND("鄉",J49)-FIND("縣",J49),FIND("區",J49)-FIND("縣",J49))),
MID(J49,FIND("縣",J49)+1,IF(FIND("鎮",J49)-FIND("縣",J49)&gt;3,FIND("鄉",J49)-FIND("縣",J49),FIND("鎮",J49)-FIND("縣",J49)))
),
MID(J49,FIND("縣",J49)+1,IF(FIND("鄉",J49)-FIND("縣",J49)&gt;3,FIND("區",J49)-FIND("縣",J49),FIND("鄉",J49)-FIND("縣",J49)))
),
IFERROR(
MID(J49,FIND("市",J49)+1,IF(FIND("縣",J49)-FIND("市",J49)&gt;3,FIND("鄉",J49)-FIND("市",J49),FIND("縣",J49)-FIND("市",J49))),
MID(J49,FIND("縣",J49)+1,IF(FIND("市",J49)-FIND("縣",J49)&gt;3,FIND("鄉",J49)-FIND("縣",J49),FIND("市",J49)-FIND("縣",J49)))
)))</f>
        <v/>
      </c>
      <c r="W49" s="15">
        <f>IFERROR(MID(J49,IFERROR(FIND("鄉",J49),IFERROR(FIND("鎮",J49),FIND("區",J49)))+1,LEN(J49)),IFERROR(MID(J49,FIND("市",J49)+1,LEN(J49)),MID(J49,FIND("縣",J49)+1,LEN(J49))))</f>
        <v/>
      </c>
      <c r="X49" s="16">
        <f>VLOOKUP(U49&amp;V49,部門對應!$B:$I,8,FALSE)</f>
        <v/>
      </c>
      <c r="Y49" s="16">
        <f>VLOOKUP(V49,區域表!A:B,2,FALSE)</f>
        <v/>
      </c>
      <c r="Z49" s="106">
        <f>IF(D49="FVC7", IF(COUNTIF(特殊門市清單!N:N, B49)=0, "FVC7", VLOOKUP(B49,特殊門市清單!N:T,7,FALSE)), IF(AA49="v","Peplink",""))</f>
        <v/>
      </c>
      <c r="AB49" s="100">
        <f>VLOOKUP(B49,門市主檔!A:B,2,FALSE)</f>
        <v/>
      </c>
      <c r="AC49" s="100" t="n"/>
      <c r="AD49" s="100" t="n"/>
    </row>
    <row r="50" ht="15" customHeight="1" s="127">
      <c r="A50" s="3" t="n">
        <v>49</v>
      </c>
      <c r="B50" s="3" t="n">
        <v>3796</v>
      </c>
      <c r="C50" s="11" t="inlineStr">
        <is>
          <t>三重進安店</t>
        </is>
      </c>
      <c r="D50" s="3" t="inlineStr">
        <is>
          <t>FCA</t>
        </is>
      </c>
      <c r="E50" s="324" t="n"/>
      <c r="F50" s="3" t="inlineStr">
        <is>
          <t>北二二部</t>
        </is>
      </c>
      <c r="G50" s="3" t="inlineStr">
        <is>
          <t>GB</t>
        </is>
      </c>
      <c r="H50" s="98" t="inlineStr">
        <is>
          <t>洪莙茹</t>
        </is>
      </c>
      <c r="I50" s="11" t="inlineStr">
        <is>
          <t>(02)82875806</t>
        </is>
      </c>
      <c r="J50" s="12" t="inlineStr">
        <is>
          <t>新北市三重區進安街76號</t>
        </is>
      </c>
      <c r="U50" s="14">
        <f>IFERROR(LEFT(J50,FIND("縣",J50)),IFERROR(LEFT(J50,FIND("市",J50)),J50))</f>
        <v/>
      </c>
      <c r="V50" s="15">
        <f>IFERROR(
IFERROR(
IFERROR(
MID(J50,FIND("市",J50)+1,IF(FIND("區",J50)-FIND("市",J50)&gt;3,FIND("鄉",J50)-FIND("市",J50),FIND("區",J50)-FIND("市",J50))),
MID(J50,FIND("市",J50)+1,IF(FIND("鎮",J50)-FIND("市",J50)&gt;3,FIND("鄉",J50)-FIND("市",J50),FIND("鎮",J50)-FIND("市",J50)))
),
MID(J50,FIND("市",J50)+1,IF(FIND("鄉",J50)-FIND("市",J50)&gt;3,FIND("區",J50)-FIND("市",J50),FIND("鄉",J50)-FIND("市",J50)))
),
IFERROR(
IFERROR(
IFERROR(
MID(J50,FIND("縣",J50)+1,IF(FIND("區",J50)-FIND("縣",J50)&gt;3,FIND("鄉",J50)-FIND("縣",J50),FIND("區",J50)-FIND("縣",J50))),
MID(J50,FIND("縣",J50)+1,IF(FIND("鎮",J50)-FIND("縣",J50)&gt;3,FIND("鄉",J50)-FIND("縣",J50),FIND("鎮",J50)-FIND("縣",J50)))
),
MID(J50,FIND("縣",J50)+1,IF(FIND("鄉",J50)-FIND("縣",J50)&gt;3,FIND("區",J50)-FIND("縣",J50),FIND("鄉",J50)-FIND("縣",J50)))
),
IFERROR(
MID(J50,FIND("市",J50)+1,IF(FIND("縣",J50)-FIND("市",J50)&gt;3,FIND("鄉",J50)-FIND("市",J50),FIND("縣",J50)-FIND("市",J50))),
MID(J50,FIND("縣",J50)+1,IF(FIND("市",J50)-FIND("縣",J50)&gt;3,FIND("鄉",J50)-FIND("縣",J50),FIND("市",J50)-FIND("縣",J50)))
)))</f>
        <v/>
      </c>
      <c r="W50" s="15">
        <f>IFERROR(MID(J50,IFERROR(FIND("鄉",J50),IFERROR(FIND("鎮",J50),FIND("區",J50)))+1,LEN(J50)),IFERROR(MID(J50,FIND("市",J50)+1,LEN(J50)),MID(J50,FIND("縣",J50)+1,LEN(J50))))</f>
        <v/>
      </c>
      <c r="X50" s="16">
        <f>VLOOKUP(U50&amp;V50,部門對應!$B:$I,8,FALSE)</f>
        <v/>
      </c>
      <c r="Y50" s="16">
        <f>VLOOKUP(V50,區域表!A:B,2,FALSE)</f>
        <v/>
      </c>
      <c r="Z50" s="106">
        <f>IF(D50="FVC7", IF(COUNTIF(特殊門市清單!N:N, B50)=0, "FVC7", VLOOKUP(B50,特殊門市清單!N:T,7,FALSE)), IF(AA50="v","Peplink",""))</f>
        <v/>
      </c>
      <c r="AB50" s="100">
        <f>VLOOKUP(B50,門市主檔!A:B,2,FALSE)</f>
        <v/>
      </c>
      <c r="AC50" s="100" t="n"/>
      <c r="AD50" s="100" t="n"/>
    </row>
    <row r="51" ht="15" customHeight="1" s="127">
      <c r="A51" s="3" t="n">
        <v>50</v>
      </c>
      <c r="B51" s="3" t="n">
        <v>3811</v>
      </c>
      <c r="C51" s="11" t="inlineStr">
        <is>
          <t>三重碧華公園</t>
        </is>
      </c>
      <c r="D51" s="3" t="inlineStr">
        <is>
          <t>RC</t>
        </is>
      </c>
      <c r="E51" s="324" t="n"/>
      <c r="F51" s="3" t="inlineStr">
        <is>
          <t>北二二部</t>
        </is>
      </c>
      <c r="G51" s="3" t="inlineStr">
        <is>
          <t>GB</t>
        </is>
      </c>
      <c r="H51" s="98" t="inlineStr">
        <is>
          <t>洪莙茹</t>
        </is>
      </c>
      <c r="I51" s="11" t="inlineStr">
        <is>
          <t>(02)82875643</t>
        </is>
      </c>
      <c r="J51" s="12" t="inlineStr">
        <is>
          <t>新北市三重區仁安街2號</t>
        </is>
      </c>
      <c r="U51" s="14">
        <f>IFERROR(LEFT(J51,FIND("縣",J51)),IFERROR(LEFT(J51,FIND("市",J51)),J51))</f>
        <v/>
      </c>
      <c r="V51" s="15">
        <f>IFERROR(
IFERROR(
IFERROR(
MID(J51,FIND("市",J51)+1,IF(FIND("區",J51)-FIND("市",J51)&gt;3,FIND("鄉",J51)-FIND("市",J51),FIND("區",J51)-FIND("市",J51))),
MID(J51,FIND("市",J51)+1,IF(FIND("鎮",J51)-FIND("市",J51)&gt;3,FIND("鄉",J51)-FIND("市",J51),FIND("鎮",J51)-FIND("市",J51)))
),
MID(J51,FIND("市",J51)+1,IF(FIND("鄉",J51)-FIND("市",J51)&gt;3,FIND("區",J51)-FIND("市",J51),FIND("鄉",J51)-FIND("市",J51)))
),
IFERROR(
IFERROR(
IFERROR(
MID(J51,FIND("縣",J51)+1,IF(FIND("區",J51)-FIND("縣",J51)&gt;3,FIND("鄉",J51)-FIND("縣",J51),FIND("區",J51)-FIND("縣",J51))),
MID(J51,FIND("縣",J51)+1,IF(FIND("鎮",J51)-FIND("縣",J51)&gt;3,FIND("鄉",J51)-FIND("縣",J51),FIND("鎮",J51)-FIND("縣",J51)))
),
MID(J51,FIND("縣",J51)+1,IF(FIND("鄉",J51)-FIND("縣",J51)&gt;3,FIND("區",J51)-FIND("縣",J51),FIND("鄉",J51)-FIND("縣",J51)))
),
IFERROR(
MID(J51,FIND("市",J51)+1,IF(FIND("縣",J51)-FIND("市",J51)&gt;3,FIND("鄉",J51)-FIND("市",J51),FIND("縣",J51)-FIND("市",J51))),
MID(J51,FIND("縣",J51)+1,IF(FIND("市",J51)-FIND("縣",J51)&gt;3,FIND("鄉",J51)-FIND("縣",J51),FIND("市",J51)-FIND("縣",J51)))
)))</f>
        <v/>
      </c>
      <c r="W51" s="15">
        <f>IFERROR(MID(J51,IFERROR(FIND("鄉",J51),IFERROR(FIND("鎮",J51),FIND("區",J51)))+1,LEN(J51)),IFERROR(MID(J51,FIND("市",J51)+1,LEN(J51)),MID(J51,FIND("縣",J51)+1,LEN(J51))))</f>
        <v/>
      </c>
      <c r="X51" s="16">
        <f>VLOOKUP(U51&amp;V51,部門對應!$B:$I,8,FALSE)</f>
        <v/>
      </c>
      <c r="Y51" s="16">
        <f>VLOOKUP(V51,區域表!A:B,2,FALSE)</f>
        <v/>
      </c>
      <c r="Z51" s="106">
        <f>IF(D51="FVC7", IF(COUNTIF(特殊門市清單!N:N, B51)=0, "FVC7", VLOOKUP(B51,特殊門市清單!N:T,7,FALSE)), IF(AA51="v","Peplink",""))</f>
        <v/>
      </c>
      <c r="AB51" s="100">
        <f>VLOOKUP(B51,門市主檔!A:B,2,FALSE)</f>
        <v/>
      </c>
      <c r="AC51" s="100" t="n"/>
      <c r="AD51" s="100" t="n"/>
    </row>
    <row r="52" ht="15" customHeight="1" s="127">
      <c r="A52" s="3" t="n">
        <v>51</v>
      </c>
      <c r="B52" s="3" t="n">
        <v>4098</v>
      </c>
      <c r="C52" s="11" t="inlineStr">
        <is>
          <t>三重仁美店</t>
        </is>
      </c>
      <c r="D52" s="3" t="inlineStr">
        <is>
          <t>FCA</t>
        </is>
      </c>
      <c r="E52" s="324" t="n"/>
      <c r="F52" s="3" t="inlineStr">
        <is>
          <t>北二二部</t>
        </is>
      </c>
      <c r="G52" s="3" t="inlineStr">
        <is>
          <t>GB</t>
        </is>
      </c>
      <c r="H52" s="98" t="inlineStr">
        <is>
          <t>洪莙茹</t>
        </is>
      </c>
      <c r="I52" s="11" t="inlineStr">
        <is>
          <t>(02)89783174</t>
        </is>
      </c>
      <c r="J52" s="12" t="inlineStr">
        <is>
          <t>新北市三重區仁美街96巷1號1樓全部</t>
        </is>
      </c>
      <c r="U52" s="14">
        <f>IFERROR(LEFT(J52,FIND("縣",J52)),IFERROR(LEFT(J52,FIND("市",J52)),J52))</f>
        <v/>
      </c>
      <c r="V52" s="15">
        <f>IFERROR(
IFERROR(
IFERROR(
MID(J52,FIND("市",J52)+1,IF(FIND("區",J52)-FIND("市",J52)&gt;3,FIND("鄉",J52)-FIND("市",J52),FIND("區",J52)-FIND("市",J52))),
MID(J52,FIND("市",J52)+1,IF(FIND("鎮",J52)-FIND("市",J52)&gt;3,FIND("鄉",J52)-FIND("市",J52),FIND("鎮",J52)-FIND("市",J52)))
),
MID(J52,FIND("市",J52)+1,IF(FIND("鄉",J52)-FIND("市",J52)&gt;3,FIND("區",J52)-FIND("市",J52),FIND("鄉",J52)-FIND("市",J52)))
),
IFERROR(
IFERROR(
IFERROR(
MID(J52,FIND("縣",J52)+1,IF(FIND("區",J52)-FIND("縣",J52)&gt;3,FIND("鄉",J52)-FIND("縣",J52),FIND("區",J52)-FIND("縣",J52))),
MID(J52,FIND("縣",J52)+1,IF(FIND("鎮",J52)-FIND("縣",J52)&gt;3,FIND("鄉",J52)-FIND("縣",J52),FIND("鎮",J52)-FIND("縣",J52)))
),
MID(J52,FIND("縣",J52)+1,IF(FIND("鄉",J52)-FIND("縣",J52)&gt;3,FIND("區",J52)-FIND("縣",J52),FIND("鄉",J52)-FIND("縣",J52)))
),
IFERROR(
MID(J52,FIND("市",J52)+1,IF(FIND("縣",J52)-FIND("市",J52)&gt;3,FIND("鄉",J52)-FIND("市",J52),FIND("縣",J52)-FIND("市",J52))),
MID(J52,FIND("縣",J52)+1,IF(FIND("市",J52)-FIND("縣",J52)&gt;3,FIND("鄉",J52)-FIND("縣",J52),FIND("市",J52)-FIND("縣",J52)))
)))</f>
        <v/>
      </c>
      <c r="W52" s="15">
        <f>IFERROR(MID(J52,IFERROR(FIND("鄉",J52),IFERROR(FIND("鎮",J52),FIND("區",J52)))+1,LEN(J52)),IFERROR(MID(J52,FIND("市",J52)+1,LEN(J52)),MID(J52,FIND("縣",J52)+1,LEN(J52))))</f>
        <v/>
      </c>
      <c r="X52" s="16">
        <f>VLOOKUP(U52&amp;V52,部門對應!$B:$I,8,FALSE)</f>
        <v/>
      </c>
      <c r="Y52" s="16">
        <f>VLOOKUP(V52,區域表!A:B,2,FALSE)</f>
        <v/>
      </c>
      <c r="Z52" s="106">
        <f>IF(D52="FVC7", IF(COUNTIF(特殊門市清單!N:N, B52)=0, "FVC7", VLOOKUP(B52,特殊門市清單!N:T,7,FALSE)), IF(AA52="v","Peplink",""))</f>
        <v/>
      </c>
      <c r="AB52" s="100">
        <f>VLOOKUP(B52,門市主檔!A:B,2,FALSE)</f>
        <v/>
      </c>
      <c r="AC52" s="100" t="n"/>
      <c r="AD52" s="100" t="n"/>
    </row>
    <row r="53" ht="15" customHeight="1" s="127">
      <c r="A53" s="3" t="n">
        <v>52</v>
      </c>
      <c r="B53" s="3" t="n">
        <v>4101</v>
      </c>
      <c r="C53" s="11" t="inlineStr">
        <is>
          <t>三重溪華店</t>
        </is>
      </c>
      <c r="D53" s="3" t="inlineStr">
        <is>
          <t>FCB</t>
        </is>
      </c>
      <c r="E53" s="324" t="n"/>
      <c r="F53" s="3" t="inlineStr">
        <is>
          <t>北二二部</t>
        </is>
      </c>
      <c r="G53" s="3" t="inlineStr">
        <is>
          <t>GB</t>
        </is>
      </c>
      <c r="H53" s="98" t="inlineStr">
        <is>
          <t>洪莙茹</t>
        </is>
      </c>
      <c r="I53" s="11" t="inlineStr">
        <is>
          <t>(02)89781726</t>
        </is>
      </c>
      <c r="J53" s="12" t="inlineStr">
        <is>
          <t>新北市三重區溪尾街293號及295號</t>
        </is>
      </c>
      <c r="U53" s="14">
        <f>IFERROR(LEFT(J53,FIND("縣",J53)),IFERROR(LEFT(J53,FIND("市",J53)),J53))</f>
        <v/>
      </c>
      <c r="V53" s="15">
        <f>IFERROR(
IFERROR(
IFERROR(
MID(J53,FIND("市",J53)+1,IF(FIND("區",J53)-FIND("市",J53)&gt;3,FIND("鄉",J53)-FIND("市",J53),FIND("區",J53)-FIND("市",J53))),
MID(J53,FIND("市",J53)+1,IF(FIND("鎮",J53)-FIND("市",J53)&gt;3,FIND("鄉",J53)-FIND("市",J53),FIND("鎮",J53)-FIND("市",J53)))
),
MID(J53,FIND("市",J53)+1,IF(FIND("鄉",J53)-FIND("市",J53)&gt;3,FIND("區",J53)-FIND("市",J53),FIND("鄉",J53)-FIND("市",J53)))
),
IFERROR(
IFERROR(
IFERROR(
MID(J53,FIND("縣",J53)+1,IF(FIND("區",J53)-FIND("縣",J53)&gt;3,FIND("鄉",J53)-FIND("縣",J53),FIND("區",J53)-FIND("縣",J53))),
MID(J53,FIND("縣",J53)+1,IF(FIND("鎮",J53)-FIND("縣",J53)&gt;3,FIND("鄉",J53)-FIND("縣",J53),FIND("鎮",J53)-FIND("縣",J53)))
),
MID(J53,FIND("縣",J53)+1,IF(FIND("鄉",J53)-FIND("縣",J53)&gt;3,FIND("區",J53)-FIND("縣",J53),FIND("鄉",J53)-FIND("縣",J53)))
),
IFERROR(
MID(J53,FIND("市",J53)+1,IF(FIND("縣",J53)-FIND("市",J53)&gt;3,FIND("鄉",J53)-FIND("市",J53),FIND("縣",J53)-FIND("市",J53))),
MID(J53,FIND("縣",J53)+1,IF(FIND("市",J53)-FIND("縣",J53)&gt;3,FIND("鄉",J53)-FIND("縣",J53),FIND("市",J53)-FIND("縣",J53)))
)))</f>
        <v/>
      </c>
      <c r="W53" s="15">
        <f>IFERROR(MID(J53,IFERROR(FIND("鄉",J53),IFERROR(FIND("鎮",J53),FIND("區",J53)))+1,LEN(J53)),IFERROR(MID(J53,FIND("市",J53)+1,LEN(J53)),MID(J53,FIND("縣",J53)+1,LEN(J53))))</f>
        <v/>
      </c>
      <c r="X53" s="16">
        <f>VLOOKUP(U53&amp;V53,部門對應!$B:$I,8,FALSE)</f>
        <v/>
      </c>
      <c r="Y53" s="16">
        <f>VLOOKUP(V53,區域表!A:B,2,FALSE)</f>
        <v/>
      </c>
      <c r="Z53" s="106">
        <f>IF(D53="FVC7", IF(COUNTIF(特殊門市清單!N:N, B53)=0, "FVC7", VLOOKUP(B53,特殊門市清單!N:T,7,FALSE)), IF(AA53="v","Peplink",""))</f>
        <v/>
      </c>
      <c r="AB53" s="100">
        <f>VLOOKUP(B53,門市主檔!A:B,2,FALSE)</f>
        <v/>
      </c>
      <c r="AC53" s="100" t="n"/>
      <c r="AD53" s="100" t="n"/>
    </row>
    <row r="54" ht="15" customHeight="1" s="127">
      <c r="A54" s="3" t="n">
        <v>53</v>
      </c>
      <c r="B54" s="3" t="n">
        <v>4210</v>
      </c>
      <c r="C54" s="11" t="inlineStr">
        <is>
          <t>三重福華店</t>
        </is>
      </c>
      <c r="D54" s="3" t="inlineStr">
        <is>
          <t>RC</t>
        </is>
      </c>
      <c r="E54" s="324" t="n"/>
      <c r="F54" s="3" t="inlineStr">
        <is>
          <t>北二二部</t>
        </is>
      </c>
      <c r="G54" s="3" t="inlineStr">
        <is>
          <t>GB</t>
        </is>
      </c>
      <c r="H54" s="98" t="inlineStr">
        <is>
          <t>洪莙茹</t>
        </is>
      </c>
      <c r="I54" s="11" t="inlineStr">
        <is>
          <t>(02)89786794</t>
        </is>
      </c>
      <c r="J54" s="12" t="inlineStr">
        <is>
          <t>新北市三重區五華街70號</t>
        </is>
      </c>
      <c r="U54" s="14">
        <f>IFERROR(LEFT(J54,FIND("縣",J54)),IFERROR(LEFT(J54,FIND("市",J54)),J54))</f>
        <v/>
      </c>
      <c r="V54" s="15">
        <f>IFERROR(
IFERROR(
IFERROR(
MID(J54,FIND("市",J54)+1,IF(FIND("區",J54)-FIND("市",J54)&gt;3,FIND("鄉",J54)-FIND("市",J54),FIND("區",J54)-FIND("市",J54))),
MID(J54,FIND("市",J54)+1,IF(FIND("鎮",J54)-FIND("市",J54)&gt;3,FIND("鄉",J54)-FIND("市",J54),FIND("鎮",J54)-FIND("市",J54)))
),
MID(J54,FIND("市",J54)+1,IF(FIND("鄉",J54)-FIND("市",J54)&gt;3,FIND("區",J54)-FIND("市",J54),FIND("鄉",J54)-FIND("市",J54)))
),
IFERROR(
IFERROR(
IFERROR(
MID(J54,FIND("縣",J54)+1,IF(FIND("區",J54)-FIND("縣",J54)&gt;3,FIND("鄉",J54)-FIND("縣",J54),FIND("區",J54)-FIND("縣",J54))),
MID(J54,FIND("縣",J54)+1,IF(FIND("鎮",J54)-FIND("縣",J54)&gt;3,FIND("鄉",J54)-FIND("縣",J54),FIND("鎮",J54)-FIND("縣",J54)))
),
MID(J54,FIND("縣",J54)+1,IF(FIND("鄉",J54)-FIND("縣",J54)&gt;3,FIND("區",J54)-FIND("縣",J54),FIND("鄉",J54)-FIND("縣",J54)))
),
IFERROR(
MID(J54,FIND("市",J54)+1,IF(FIND("縣",J54)-FIND("市",J54)&gt;3,FIND("鄉",J54)-FIND("市",J54),FIND("縣",J54)-FIND("市",J54))),
MID(J54,FIND("縣",J54)+1,IF(FIND("市",J54)-FIND("縣",J54)&gt;3,FIND("鄉",J54)-FIND("縣",J54),FIND("市",J54)-FIND("縣",J54)))
)))</f>
        <v/>
      </c>
      <c r="W54" s="15">
        <f>IFERROR(MID(J54,IFERROR(FIND("鄉",J54),IFERROR(FIND("鎮",J54),FIND("區",J54)))+1,LEN(J54)),IFERROR(MID(J54,FIND("市",J54)+1,LEN(J54)),MID(J54,FIND("縣",J54)+1,LEN(J54))))</f>
        <v/>
      </c>
      <c r="X54" s="16">
        <f>VLOOKUP(U54&amp;V54,部門對應!$B:$I,8,FALSE)</f>
        <v/>
      </c>
      <c r="Y54" s="16">
        <f>VLOOKUP(V54,區域表!A:B,2,FALSE)</f>
        <v/>
      </c>
      <c r="Z54" s="106">
        <f>IF(D54="FVC7", IF(COUNTIF(特殊門市清單!N:N, B54)=0, "FVC7", VLOOKUP(B54,特殊門市清單!N:T,7,FALSE)), IF(AA54="v","Peplink",""))</f>
        <v/>
      </c>
      <c r="AB54" s="100">
        <f>VLOOKUP(B54,門市主檔!A:B,2,FALSE)</f>
        <v/>
      </c>
      <c r="AC54" s="100" t="n"/>
      <c r="AD54" s="100" t="n"/>
    </row>
    <row r="55" ht="15" customHeight="1" s="127">
      <c r="A55" s="3" t="n">
        <v>54</v>
      </c>
      <c r="B55" s="3" t="inlineStr">
        <is>
          <t>D022</t>
        </is>
      </c>
      <c r="C55" s="11" t="inlineStr">
        <is>
          <t>三重溪尾店</t>
        </is>
      </c>
      <c r="D55" s="3" t="inlineStr">
        <is>
          <t>RC</t>
        </is>
      </c>
      <c r="E55" s="324" t="n"/>
      <c r="F55" s="3" t="inlineStr">
        <is>
          <t>北二二部</t>
        </is>
      </c>
      <c r="G55" s="3" t="inlineStr">
        <is>
          <t>GB</t>
        </is>
      </c>
      <c r="H55" s="98" t="inlineStr">
        <is>
          <t>洪莙茹</t>
        </is>
      </c>
      <c r="I55" s="11" t="inlineStr">
        <is>
          <t>(02)22862694</t>
        </is>
      </c>
      <c r="J55" s="12" t="inlineStr">
        <is>
          <t>新北市三重區溪尾街192號</t>
        </is>
      </c>
      <c r="U55" s="14">
        <f>IFERROR(LEFT(J55,FIND("縣",J55)),IFERROR(LEFT(J55,FIND("市",J55)),J55))</f>
        <v/>
      </c>
      <c r="V55" s="15">
        <f>IFERROR(
IFERROR(
IFERROR(
MID(J55,FIND("市",J55)+1,IF(FIND("區",J55)-FIND("市",J55)&gt;3,FIND("鄉",J55)-FIND("市",J55),FIND("區",J55)-FIND("市",J55))),
MID(J55,FIND("市",J55)+1,IF(FIND("鎮",J55)-FIND("市",J55)&gt;3,FIND("鄉",J55)-FIND("市",J55),FIND("鎮",J55)-FIND("市",J55)))
),
MID(J55,FIND("市",J55)+1,IF(FIND("鄉",J55)-FIND("市",J55)&gt;3,FIND("區",J55)-FIND("市",J55),FIND("鄉",J55)-FIND("市",J55)))
),
IFERROR(
IFERROR(
IFERROR(
MID(J55,FIND("縣",J55)+1,IF(FIND("區",J55)-FIND("縣",J55)&gt;3,FIND("鄉",J55)-FIND("縣",J55),FIND("區",J55)-FIND("縣",J55))),
MID(J55,FIND("縣",J55)+1,IF(FIND("鎮",J55)-FIND("縣",J55)&gt;3,FIND("鄉",J55)-FIND("縣",J55),FIND("鎮",J55)-FIND("縣",J55)))
),
MID(J55,FIND("縣",J55)+1,IF(FIND("鄉",J55)-FIND("縣",J55)&gt;3,FIND("區",J55)-FIND("縣",J55),FIND("鄉",J55)-FIND("縣",J55)))
),
IFERROR(
MID(J55,FIND("市",J55)+1,IF(FIND("縣",J55)-FIND("市",J55)&gt;3,FIND("鄉",J55)-FIND("市",J55),FIND("縣",J55)-FIND("市",J55))),
MID(J55,FIND("縣",J55)+1,IF(FIND("市",J55)-FIND("縣",J55)&gt;3,FIND("鄉",J55)-FIND("縣",J55),FIND("市",J55)-FIND("縣",J55)))
)))</f>
        <v/>
      </c>
      <c r="W55" s="15">
        <f>IFERROR(MID(J55,IFERROR(FIND("鄉",J55),IFERROR(FIND("鎮",J55),FIND("區",J55)))+1,LEN(J55)),IFERROR(MID(J55,FIND("市",J55)+1,LEN(J55)),MID(J55,FIND("縣",J55)+1,LEN(J55))))</f>
        <v/>
      </c>
      <c r="X55" s="16">
        <f>VLOOKUP(U55&amp;V55,部門對應!$B:$I,8,FALSE)</f>
        <v/>
      </c>
      <c r="Y55" s="16">
        <f>VLOOKUP(V55,區域表!A:B,2,FALSE)</f>
        <v/>
      </c>
      <c r="Z55" s="106">
        <f>IF(D55="FVC7", IF(COUNTIF(特殊門市清單!N:N, B55)=0, "FVC7", VLOOKUP(B55,特殊門市清單!N:T,7,FALSE)), IF(AA55="v","Peplink",""))</f>
        <v/>
      </c>
      <c r="AB55" s="100">
        <f>VLOOKUP(B55,門市主檔!A:B,2,FALSE)</f>
        <v/>
      </c>
      <c r="AC55" s="100" t="n"/>
      <c r="AD55" s="100" t="n"/>
    </row>
    <row r="56" ht="15" customHeight="1" s="127">
      <c r="A56" s="3" t="n">
        <v>55</v>
      </c>
      <c r="B56" s="3" t="inlineStr">
        <is>
          <t>D057</t>
        </is>
      </c>
      <c r="C56" s="11" t="inlineStr">
        <is>
          <t>北縣溪尾二店</t>
        </is>
      </c>
      <c r="D56" s="3" t="inlineStr">
        <is>
          <t>FCA</t>
        </is>
      </c>
      <c r="E56" s="324" t="n"/>
      <c r="F56" s="3" t="inlineStr">
        <is>
          <t>北二二部</t>
        </is>
      </c>
      <c r="G56" s="3" t="inlineStr">
        <is>
          <t>GB</t>
        </is>
      </c>
      <c r="H56" s="98" t="inlineStr">
        <is>
          <t>洪莙茹</t>
        </is>
      </c>
      <c r="I56" s="11" t="inlineStr">
        <is>
          <t>(02)22873930</t>
        </is>
      </c>
      <c r="J56" s="12" t="inlineStr">
        <is>
          <t>新北市三重區溪尾街122號</t>
        </is>
      </c>
      <c r="U56" s="14">
        <f>IFERROR(LEFT(J56,FIND("縣",J56)),IFERROR(LEFT(J56,FIND("市",J56)),J56))</f>
        <v/>
      </c>
      <c r="V56" s="15">
        <f>IFERROR(
IFERROR(
IFERROR(
MID(J56,FIND("市",J56)+1,IF(FIND("區",J56)-FIND("市",J56)&gt;3,FIND("鄉",J56)-FIND("市",J56),FIND("區",J56)-FIND("市",J56))),
MID(J56,FIND("市",J56)+1,IF(FIND("鎮",J56)-FIND("市",J56)&gt;3,FIND("鄉",J56)-FIND("市",J56),FIND("鎮",J56)-FIND("市",J56)))
),
MID(J56,FIND("市",J56)+1,IF(FIND("鄉",J56)-FIND("市",J56)&gt;3,FIND("區",J56)-FIND("市",J56),FIND("鄉",J56)-FIND("市",J56)))
),
IFERROR(
IFERROR(
IFERROR(
MID(J56,FIND("縣",J56)+1,IF(FIND("區",J56)-FIND("縣",J56)&gt;3,FIND("鄉",J56)-FIND("縣",J56),FIND("區",J56)-FIND("縣",J56))),
MID(J56,FIND("縣",J56)+1,IF(FIND("鎮",J56)-FIND("縣",J56)&gt;3,FIND("鄉",J56)-FIND("縣",J56),FIND("鎮",J56)-FIND("縣",J56)))
),
MID(J56,FIND("縣",J56)+1,IF(FIND("鄉",J56)-FIND("縣",J56)&gt;3,FIND("區",J56)-FIND("縣",J56),FIND("鄉",J56)-FIND("縣",J56)))
),
IFERROR(
MID(J56,FIND("市",J56)+1,IF(FIND("縣",J56)-FIND("市",J56)&gt;3,FIND("鄉",J56)-FIND("市",J56),FIND("縣",J56)-FIND("市",J56))),
MID(J56,FIND("縣",J56)+1,IF(FIND("市",J56)-FIND("縣",J56)&gt;3,FIND("鄉",J56)-FIND("縣",J56),FIND("市",J56)-FIND("縣",J56)))
)))</f>
        <v/>
      </c>
      <c r="W56" s="15">
        <f>IFERROR(MID(J56,IFERROR(FIND("鄉",J56),IFERROR(FIND("鎮",J56),FIND("區",J56)))+1,LEN(J56)),IFERROR(MID(J56,FIND("市",J56)+1,LEN(J56)),MID(J56,FIND("縣",J56)+1,LEN(J56))))</f>
        <v/>
      </c>
      <c r="X56" s="16">
        <f>VLOOKUP(U56&amp;V56,部門對應!$B:$I,8,FALSE)</f>
        <v/>
      </c>
      <c r="Y56" s="16">
        <f>VLOOKUP(V56,區域表!A:B,2,FALSE)</f>
        <v/>
      </c>
      <c r="Z56" s="106">
        <f>IF(D56="FVC7", IF(COUNTIF(特殊門市清單!N:N, B56)=0, "FVC7", VLOOKUP(B56,特殊門市清單!N:T,7,FALSE)), IF(AA56="v","Peplink",""))</f>
        <v/>
      </c>
      <c r="AB56" s="100">
        <f>VLOOKUP(B56,門市主檔!A:B,2,FALSE)</f>
        <v/>
      </c>
      <c r="AC56" s="100" t="n"/>
      <c r="AD56" s="100" t="n"/>
    </row>
    <row r="57" ht="15" customHeight="1" s="127">
      <c r="A57" s="3" t="n">
        <v>56</v>
      </c>
      <c r="B57" s="3" t="inlineStr">
        <is>
          <t>D194</t>
        </is>
      </c>
      <c r="C57" s="11" t="inlineStr">
        <is>
          <t>北縣五華三店</t>
        </is>
      </c>
      <c r="D57" s="3" t="inlineStr">
        <is>
          <t>FCA</t>
        </is>
      </c>
      <c r="E57" s="324" t="n"/>
      <c r="F57" s="3" t="inlineStr">
        <is>
          <t>北二二部</t>
        </is>
      </c>
      <c r="G57" s="3" t="inlineStr">
        <is>
          <t>GB</t>
        </is>
      </c>
      <c r="H57" s="98" t="inlineStr">
        <is>
          <t>洪莙茹</t>
        </is>
      </c>
      <c r="I57" s="11" t="inlineStr">
        <is>
          <t>(02)29871152</t>
        </is>
      </c>
      <c r="J57" s="12" t="inlineStr">
        <is>
          <t>新北市三重區五華街60號</t>
        </is>
      </c>
      <c r="U57" s="14">
        <f>IFERROR(LEFT(J57,FIND("縣",J57)),IFERROR(LEFT(J57,FIND("市",J57)),J57))</f>
        <v/>
      </c>
      <c r="V57" s="15">
        <f>IFERROR(
IFERROR(
IFERROR(
MID(J57,FIND("市",J57)+1,IF(FIND("區",J57)-FIND("市",J57)&gt;3,FIND("鄉",J57)-FIND("市",J57),FIND("區",J57)-FIND("市",J57))),
MID(J57,FIND("市",J57)+1,IF(FIND("鎮",J57)-FIND("市",J57)&gt;3,FIND("鄉",J57)-FIND("市",J57),FIND("鎮",J57)-FIND("市",J57)))
),
MID(J57,FIND("市",J57)+1,IF(FIND("鄉",J57)-FIND("市",J57)&gt;3,FIND("區",J57)-FIND("市",J57),FIND("鄉",J57)-FIND("市",J57)))
),
IFERROR(
IFERROR(
IFERROR(
MID(J57,FIND("縣",J57)+1,IF(FIND("區",J57)-FIND("縣",J57)&gt;3,FIND("鄉",J57)-FIND("縣",J57),FIND("區",J57)-FIND("縣",J57))),
MID(J57,FIND("縣",J57)+1,IF(FIND("鎮",J57)-FIND("縣",J57)&gt;3,FIND("鄉",J57)-FIND("縣",J57),FIND("鎮",J57)-FIND("縣",J57)))
),
MID(J57,FIND("縣",J57)+1,IF(FIND("鄉",J57)-FIND("縣",J57)&gt;3,FIND("區",J57)-FIND("縣",J57),FIND("鄉",J57)-FIND("縣",J57)))
),
IFERROR(
MID(J57,FIND("市",J57)+1,IF(FIND("縣",J57)-FIND("市",J57)&gt;3,FIND("鄉",J57)-FIND("市",J57),FIND("縣",J57)-FIND("市",J57))),
MID(J57,FIND("縣",J57)+1,IF(FIND("市",J57)-FIND("縣",J57)&gt;3,FIND("鄉",J57)-FIND("縣",J57),FIND("市",J57)-FIND("縣",J57)))
)))</f>
        <v/>
      </c>
      <c r="W57" s="15">
        <f>IFERROR(MID(J57,IFERROR(FIND("鄉",J57),IFERROR(FIND("鎮",J57),FIND("區",J57)))+1,LEN(J57)),IFERROR(MID(J57,FIND("市",J57)+1,LEN(J57)),MID(J57,FIND("縣",J57)+1,LEN(J57))))</f>
        <v/>
      </c>
      <c r="X57" s="16">
        <f>VLOOKUP(U57&amp;V57,部門對應!$B:$I,8,FALSE)</f>
        <v/>
      </c>
      <c r="Y57" s="16">
        <f>VLOOKUP(V57,區域表!A:B,2,FALSE)</f>
        <v/>
      </c>
      <c r="Z57" s="106">
        <f>IF(D57="FVC7", IF(COUNTIF(特殊門市清單!N:N, B57)=0, "FVC7", VLOOKUP(B57,特殊門市清單!N:T,7,FALSE)), IF(AA57="v","Peplink",""))</f>
        <v/>
      </c>
      <c r="AB57" s="100">
        <f>VLOOKUP(B57,門市主檔!A:B,2,FALSE)</f>
        <v/>
      </c>
      <c r="AC57" s="100" t="n"/>
      <c r="AD57" s="100" t="n"/>
    </row>
    <row r="58" ht="15" customHeight="1" s="127">
      <c r="A58" s="3" t="n">
        <v>57</v>
      </c>
      <c r="B58" s="3" t="inlineStr">
        <is>
          <t>D620</t>
        </is>
      </c>
      <c r="C58" s="11" t="inlineStr">
        <is>
          <t>北縣三愛三店</t>
        </is>
      </c>
      <c r="D58" s="3" t="inlineStr">
        <is>
          <t>RC</t>
        </is>
      </c>
      <c r="E58" s="324" t="n"/>
      <c r="F58" s="3" t="inlineStr">
        <is>
          <t>北二二部</t>
        </is>
      </c>
      <c r="G58" s="3" t="inlineStr">
        <is>
          <t>GB</t>
        </is>
      </c>
      <c r="H58" s="98" t="inlineStr">
        <is>
          <t>洪莙茹</t>
        </is>
      </c>
      <c r="I58" s="11" t="inlineStr">
        <is>
          <t>(02)29714594</t>
        </is>
      </c>
      <c r="J58" s="12" t="inlineStr">
        <is>
          <t>新北市三重區仁愛街253號</t>
        </is>
      </c>
      <c r="U58" s="14">
        <f>IFERROR(LEFT(J58,FIND("縣",J58)),IFERROR(LEFT(J58,FIND("市",J58)),J58))</f>
        <v/>
      </c>
      <c r="V58" s="15">
        <f>IFERROR(
IFERROR(
IFERROR(
MID(J58,FIND("市",J58)+1,IF(FIND("區",J58)-FIND("市",J58)&gt;3,FIND("鄉",J58)-FIND("市",J58),FIND("區",J58)-FIND("市",J58))),
MID(J58,FIND("市",J58)+1,IF(FIND("鎮",J58)-FIND("市",J58)&gt;3,FIND("鄉",J58)-FIND("市",J58),FIND("鎮",J58)-FIND("市",J58)))
),
MID(J58,FIND("市",J58)+1,IF(FIND("鄉",J58)-FIND("市",J58)&gt;3,FIND("區",J58)-FIND("市",J58),FIND("鄉",J58)-FIND("市",J58)))
),
IFERROR(
IFERROR(
IFERROR(
MID(J58,FIND("縣",J58)+1,IF(FIND("區",J58)-FIND("縣",J58)&gt;3,FIND("鄉",J58)-FIND("縣",J58),FIND("區",J58)-FIND("縣",J58))),
MID(J58,FIND("縣",J58)+1,IF(FIND("鎮",J58)-FIND("縣",J58)&gt;3,FIND("鄉",J58)-FIND("縣",J58),FIND("鎮",J58)-FIND("縣",J58)))
),
MID(J58,FIND("縣",J58)+1,IF(FIND("鄉",J58)-FIND("縣",J58)&gt;3,FIND("區",J58)-FIND("縣",J58),FIND("鄉",J58)-FIND("縣",J58)))
),
IFERROR(
MID(J58,FIND("市",J58)+1,IF(FIND("縣",J58)-FIND("市",J58)&gt;3,FIND("鄉",J58)-FIND("市",J58),FIND("縣",J58)-FIND("市",J58))),
MID(J58,FIND("縣",J58)+1,IF(FIND("市",J58)-FIND("縣",J58)&gt;3,FIND("鄉",J58)-FIND("縣",J58),FIND("市",J58)-FIND("縣",J58)))
)))</f>
        <v/>
      </c>
      <c r="W58" s="15">
        <f>IFERROR(MID(J58,IFERROR(FIND("鄉",J58),IFERROR(FIND("鎮",J58),FIND("區",J58)))+1,LEN(J58)),IFERROR(MID(J58,FIND("市",J58)+1,LEN(J58)),MID(J58,FIND("縣",J58)+1,LEN(J58))))</f>
        <v/>
      </c>
      <c r="X58" s="16">
        <f>VLOOKUP(U58&amp;V58,部門對應!$B:$I,8,FALSE)</f>
        <v/>
      </c>
      <c r="Y58" s="16">
        <f>VLOOKUP(V58,區域表!A:B,2,FALSE)</f>
        <v/>
      </c>
      <c r="Z58" s="106">
        <f>IF(D58="FVC7", IF(COUNTIF(特殊門市清單!N:N, B58)=0, "FVC7", VLOOKUP(B58,特殊門市清單!N:T,7,FALSE)), IF(AA58="v","Peplink",""))</f>
        <v/>
      </c>
      <c r="AB58" s="100">
        <f>VLOOKUP(B58,門市主檔!A:B,2,FALSE)</f>
        <v/>
      </c>
      <c r="AC58" s="100" t="n"/>
      <c r="AD58" s="100" t="n"/>
    </row>
    <row r="59" ht="15" customHeight="1" s="127">
      <c r="A59" s="3" t="n">
        <v>58</v>
      </c>
      <c r="B59" s="3" t="n">
        <v>2303</v>
      </c>
      <c r="C59" s="11" t="inlineStr">
        <is>
          <t>三重三和夜市</t>
        </is>
      </c>
      <c r="D59" s="3" t="inlineStr">
        <is>
          <t>FCB</t>
        </is>
      </c>
      <c r="E59" s="324" t="n"/>
      <c r="F59" s="3" t="inlineStr">
        <is>
          <t>北二二部</t>
        </is>
      </c>
      <c r="G59" s="3" t="inlineStr">
        <is>
          <t>GC</t>
        </is>
      </c>
      <c r="H59" s="98" t="inlineStr">
        <is>
          <t>周于騰</t>
        </is>
      </c>
      <c r="I59" s="11" t="inlineStr">
        <is>
          <t>(02)29701591</t>
        </is>
      </c>
      <c r="J59" s="12" t="inlineStr">
        <is>
          <t>新北市三重區中央北路132號</t>
        </is>
      </c>
      <c r="U59" s="14">
        <f>IFERROR(LEFT(J59,FIND("縣",J59)),IFERROR(LEFT(J59,FIND("市",J59)),J59))</f>
        <v/>
      </c>
      <c r="V59" s="15">
        <f>IFERROR(
IFERROR(
IFERROR(
MID(J59,FIND("市",J59)+1,IF(FIND("區",J59)-FIND("市",J59)&gt;3,FIND("鄉",J59)-FIND("市",J59),FIND("區",J59)-FIND("市",J59))),
MID(J59,FIND("市",J59)+1,IF(FIND("鎮",J59)-FIND("市",J59)&gt;3,FIND("鄉",J59)-FIND("市",J59),FIND("鎮",J59)-FIND("市",J59)))
),
MID(J59,FIND("市",J59)+1,IF(FIND("鄉",J59)-FIND("市",J59)&gt;3,FIND("區",J59)-FIND("市",J59),FIND("鄉",J59)-FIND("市",J59)))
),
IFERROR(
IFERROR(
IFERROR(
MID(J59,FIND("縣",J59)+1,IF(FIND("區",J59)-FIND("縣",J59)&gt;3,FIND("鄉",J59)-FIND("縣",J59),FIND("區",J59)-FIND("縣",J59))),
MID(J59,FIND("縣",J59)+1,IF(FIND("鎮",J59)-FIND("縣",J59)&gt;3,FIND("鄉",J59)-FIND("縣",J59),FIND("鎮",J59)-FIND("縣",J59)))
),
MID(J59,FIND("縣",J59)+1,IF(FIND("鄉",J59)-FIND("縣",J59)&gt;3,FIND("區",J59)-FIND("縣",J59),FIND("鄉",J59)-FIND("縣",J59)))
),
IFERROR(
MID(J59,FIND("市",J59)+1,IF(FIND("縣",J59)-FIND("市",J59)&gt;3,FIND("鄉",J59)-FIND("市",J59),FIND("縣",J59)-FIND("市",J59))),
MID(J59,FIND("縣",J59)+1,IF(FIND("市",J59)-FIND("縣",J59)&gt;3,FIND("鄉",J59)-FIND("縣",J59),FIND("市",J59)-FIND("縣",J59)))
)))</f>
        <v/>
      </c>
      <c r="W59" s="15">
        <f>IFERROR(MID(J59,IFERROR(FIND("鄉",J59),IFERROR(FIND("鎮",J59),FIND("區",J59)))+1,LEN(J59)),IFERROR(MID(J59,FIND("市",J59)+1,LEN(J59)),MID(J59,FIND("縣",J59)+1,LEN(J59))))</f>
        <v/>
      </c>
      <c r="X59" s="16">
        <f>VLOOKUP(U59&amp;V59,部門對應!$B:$I,8,FALSE)</f>
        <v/>
      </c>
      <c r="Y59" s="16">
        <f>VLOOKUP(V59,區域表!A:B,2,FALSE)</f>
        <v/>
      </c>
      <c r="Z59" s="106">
        <f>IF(D59="FVC7", IF(COUNTIF(特殊門市清單!N:N, B59)=0, "FVC7", VLOOKUP(B59,特殊門市清單!N:T,7,FALSE)), IF(AA59="v","Peplink",""))</f>
        <v/>
      </c>
      <c r="AB59" s="100">
        <f>VLOOKUP(B59,門市主檔!A:B,2,FALSE)</f>
        <v/>
      </c>
      <c r="AC59" s="100" t="n"/>
      <c r="AD59" s="232" t="inlineStr">
        <is>
          <t>機上盒</t>
        </is>
      </c>
    </row>
    <row r="60" ht="15" customHeight="1" s="127">
      <c r="A60" s="3" t="n">
        <v>59</v>
      </c>
      <c r="B60" s="3" t="n">
        <v>3623</v>
      </c>
      <c r="C60" s="11" t="inlineStr">
        <is>
          <t>三重自強店</t>
        </is>
      </c>
      <c r="D60" s="3" t="inlineStr">
        <is>
          <t>RC</t>
        </is>
      </c>
      <c r="E60" s="324" t="n"/>
      <c r="F60" s="3" t="inlineStr">
        <is>
          <t>北二二部</t>
        </is>
      </c>
      <c r="G60" s="3" t="inlineStr">
        <is>
          <t>GC</t>
        </is>
      </c>
      <c r="H60" s="98" t="inlineStr">
        <is>
          <t>周于騰</t>
        </is>
      </c>
      <c r="I60" s="11" t="inlineStr">
        <is>
          <t>(02)89856440</t>
        </is>
      </c>
      <c r="J60" s="12" t="inlineStr">
        <is>
          <t>新北市三重區自強路二段74巷1號及特76號</t>
        </is>
      </c>
      <c r="U60" s="14">
        <f>IFERROR(LEFT(J60,FIND("縣",J60)),IFERROR(LEFT(J60,FIND("市",J60)),J60))</f>
        <v/>
      </c>
      <c r="V60" s="15">
        <f>IFERROR(
IFERROR(
IFERROR(
MID(J60,FIND("市",J60)+1,IF(FIND("區",J60)-FIND("市",J60)&gt;3,FIND("鄉",J60)-FIND("市",J60),FIND("區",J60)-FIND("市",J60))),
MID(J60,FIND("市",J60)+1,IF(FIND("鎮",J60)-FIND("市",J60)&gt;3,FIND("鄉",J60)-FIND("市",J60),FIND("鎮",J60)-FIND("市",J60)))
),
MID(J60,FIND("市",J60)+1,IF(FIND("鄉",J60)-FIND("市",J60)&gt;3,FIND("區",J60)-FIND("市",J60),FIND("鄉",J60)-FIND("市",J60)))
),
IFERROR(
IFERROR(
IFERROR(
MID(J60,FIND("縣",J60)+1,IF(FIND("區",J60)-FIND("縣",J60)&gt;3,FIND("鄉",J60)-FIND("縣",J60),FIND("區",J60)-FIND("縣",J60))),
MID(J60,FIND("縣",J60)+1,IF(FIND("鎮",J60)-FIND("縣",J60)&gt;3,FIND("鄉",J60)-FIND("縣",J60),FIND("鎮",J60)-FIND("縣",J60)))
),
MID(J60,FIND("縣",J60)+1,IF(FIND("鄉",J60)-FIND("縣",J60)&gt;3,FIND("區",J60)-FIND("縣",J60),FIND("鄉",J60)-FIND("縣",J60)))
),
IFERROR(
MID(J60,FIND("市",J60)+1,IF(FIND("縣",J60)-FIND("市",J60)&gt;3,FIND("鄉",J60)-FIND("市",J60),FIND("縣",J60)-FIND("市",J60))),
MID(J60,FIND("縣",J60)+1,IF(FIND("市",J60)-FIND("縣",J60)&gt;3,FIND("鄉",J60)-FIND("縣",J60),FIND("市",J60)-FIND("縣",J60)))
)))</f>
        <v/>
      </c>
      <c r="W60" s="15">
        <f>IFERROR(MID(J60,IFERROR(FIND("鄉",J60),IFERROR(FIND("鎮",J60),FIND("區",J60)))+1,LEN(J60)),IFERROR(MID(J60,FIND("市",J60)+1,LEN(J60)),MID(J60,FIND("縣",J60)+1,LEN(J60))))</f>
        <v/>
      </c>
      <c r="X60" s="16">
        <f>VLOOKUP(U60&amp;V60,部門對應!$B:$I,8,FALSE)</f>
        <v/>
      </c>
      <c r="Y60" s="16">
        <f>VLOOKUP(V60,區域表!A:B,2,FALSE)</f>
        <v/>
      </c>
      <c r="Z60" s="106">
        <f>IF(D60="FVC7", IF(COUNTIF(特殊門市清單!N:N, B60)=0, "FVC7", VLOOKUP(B60,特殊門市清單!N:T,7,FALSE)), IF(AA60="v","Peplink",""))</f>
        <v/>
      </c>
      <c r="AB60" s="100">
        <f>VLOOKUP(B60,門市主檔!A:B,2,FALSE)</f>
        <v/>
      </c>
      <c r="AC60" s="100" t="n"/>
      <c r="AD60" s="100" t="n"/>
    </row>
    <row r="61" ht="15" customHeight="1" s="127">
      <c r="A61" s="3" t="n">
        <v>60</v>
      </c>
      <c r="B61" s="3" t="n">
        <v>4155</v>
      </c>
      <c r="C61" s="11" t="inlineStr">
        <is>
          <t>三重穀保店</t>
        </is>
      </c>
      <c r="D61" s="3" t="inlineStr">
        <is>
          <t>RC</t>
        </is>
      </c>
      <c r="E61" s="324" t="n"/>
      <c r="F61" s="3" t="inlineStr">
        <is>
          <t>北二二部</t>
        </is>
      </c>
      <c r="G61" s="3" t="inlineStr">
        <is>
          <t>GC</t>
        </is>
      </c>
      <c r="H61" s="98" t="inlineStr">
        <is>
          <t>周于騰</t>
        </is>
      </c>
      <c r="I61" s="11" t="inlineStr">
        <is>
          <t>(02)89785492</t>
        </is>
      </c>
      <c r="J61" s="12" t="inlineStr">
        <is>
          <t>新北市三重區中正北路415號及417號1樓全部</t>
        </is>
      </c>
      <c r="U61" s="14">
        <f>IFERROR(LEFT(J61,FIND("縣",J61)),IFERROR(LEFT(J61,FIND("市",J61)),J61))</f>
        <v/>
      </c>
      <c r="V61" s="15">
        <f>IFERROR(
IFERROR(
IFERROR(
MID(J61,FIND("市",J61)+1,IF(FIND("區",J61)-FIND("市",J61)&gt;3,FIND("鄉",J61)-FIND("市",J61),FIND("區",J61)-FIND("市",J61))),
MID(J61,FIND("市",J61)+1,IF(FIND("鎮",J61)-FIND("市",J61)&gt;3,FIND("鄉",J61)-FIND("市",J61),FIND("鎮",J61)-FIND("市",J61)))
),
MID(J61,FIND("市",J61)+1,IF(FIND("鄉",J61)-FIND("市",J61)&gt;3,FIND("區",J61)-FIND("市",J61),FIND("鄉",J61)-FIND("市",J61)))
),
IFERROR(
IFERROR(
IFERROR(
MID(J61,FIND("縣",J61)+1,IF(FIND("區",J61)-FIND("縣",J61)&gt;3,FIND("鄉",J61)-FIND("縣",J61),FIND("區",J61)-FIND("縣",J61))),
MID(J61,FIND("縣",J61)+1,IF(FIND("鎮",J61)-FIND("縣",J61)&gt;3,FIND("鄉",J61)-FIND("縣",J61),FIND("鎮",J61)-FIND("縣",J61)))
),
MID(J61,FIND("縣",J61)+1,IF(FIND("鄉",J61)-FIND("縣",J61)&gt;3,FIND("區",J61)-FIND("縣",J61),FIND("鄉",J61)-FIND("縣",J61)))
),
IFERROR(
MID(J61,FIND("市",J61)+1,IF(FIND("縣",J61)-FIND("市",J61)&gt;3,FIND("鄉",J61)-FIND("市",J61),FIND("縣",J61)-FIND("市",J61))),
MID(J61,FIND("縣",J61)+1,IF(FIND("市",J61)-FIND("縣",J61)&gt;3,FIND("鄉",J61)-FIND("縣",J61),FIND("市",J61)-FIND("縣",J61)))
)))</f>
        <v/>
      </c>
      <c r="W61" s="15">
        <f>IFERROR(MID(J61,IFERROR(FIND("鄉",J61),IFERROR(FIND("鎮",J61),FIND("區",J61)))+1,LEN(J61)),IFERROR(MID(J61,FIND("市",J61)+1,LEN(J61)),MID(J61,FIND("縣",J61)+1,LEN(J61))))</f>
        <v/>
      </c>
      <c r="X61" s="16">
        <f>VLOOKUP(U61&amp;V61,部門對應!$B:$I,8,FALSE)</f>
        <v/>
      </c>
      <c r="Y61" s="16">
        <f>VLOOKUP(V61,區域表!A:B,2,FALSE)</f>
        <v/>
      </c>
      <c r="Z61" s="106">
        <f>IF(D61="FVC7", IF(COUNTIF(特殊門市清單!N:N, B61)=0, "FVC7", VLOOKUP(B61,特殊門市清單!N:T,7,FALSE)), IF(AA61="v","Peplink",""))</f>
        <v/>
      </c>
      <c r="AB61" s="100">
        <f>VLOOKUP(B61,門市主檔!A:B,2,FALSE)</f>
        <v/>
      </c>
      <c r="AC61" s="100" t="n"/>
      <c r="AD61" s="100" t="n"/>
    </row>
    <row r="62" ht="15" customHeight="1" s="127">
      <c r="A62" s="3" t="n">
        <v>61</v>
      </c>
      <c r="B62" s="3" t="n">
        <v>4352</v>
      </c>
      <c r="C62" s="11" t="inlineStr">
        <is>
          <t>三重公園店</t>
        </is>
      </c>
      <c r="D62" s="3" t="inlineStr">
        <is>
          <t>FCA</t>
        </is>
      </c>
      <c r="E62" s="324" t="n"/>
      <c r="F62" s="3" t="inlineStr">
        <is>
          <t>北二二部</t>
        </is>
      </c>
      <c r="G62" s="3" t="inlineStr">
        <is>
          <t>GC</t>
        </is>
      </c>
      <c r="H62" s="98" t="inlineStr">
        <is>
          <t>周于騰</t>
        </is>
      </c>
      <c r="I62" s="11" t="inlineStr">
        <is>
          <t>(02)89781885</t>
        </is>
      </c>
      <c r="J62" s="12" t="inlineStr">
        <is>
          <t>新北市三重區仁興街28巷44、46號</t>
        </is>
      </c>
      <c r="U62" s="14">
        <f>IFERROR(LEFT(J62,FIND("縣",J62)),IFERROR(LEFT(J62,FIND("市",J62)),J62))</f>
        <v/>
      </c>
      <c r="V62" s="15">
        <f>IFERROR(
IFERROR(
IFERROR(
MID(J62,FIND("市",J62)+1,IF(FIND("區",J62)-FIND("市",J62)&gt;3,FIND("鄉",J62)-FIND("市",J62),FIND("區",J62)-FIND("市",J62))),
MID(J62,FIND("市",J62)+1,IF(FIND("鎮",J62)-FIND("市",J62)&gt;3,FIND("鄉",J62)-FIND("市",J62),FIND("鎮",J62)-FIND("市",J62)))
),
MID(J62,FIND("市",J62)+1,IF(FIND("鄉",J62)-FIND("市",J62)&gt;3,FIND("區",J62)-FIND("市",J62),FIND("鄉",J62)-FIND("市",J62)))
),
IFERROR(
IFERROR(
IFERROR(
MID(J62,FIND("縣",J62)+1,IF(FIND("區",J62)-FIND("縣",J62)&gt;3,FIND("鄉",J62)-FIND("縣",J62),FIND("區",J62)-FIND("縣",J62))),
MID(J62,FIND("縣",J62)+1,IF(FIND("鎮",J62)-FIND("縣",J62)&gt;3,FIND("鄉",J62)-FIND("縣",J62),FIND("鎮",J62)-FIND("縣",J62)))
),
MID(J62,FIND("縣",J62)+1,IF(FIND("鄉",J62)-FIND("縣",J62)&gt;3,FIND("區",J62)-FIND("縣",J62),FIND("鄉",J62)-FIND("縣",J62)))
),
IFERROR(
MID(J62,FIND("市",J62)+1,IF(FIND("縣",J62)-FIND("市",J62)&gt;3,FIND("鄉",J62)-FIND("市",J62),FIND("縣",J62)-FIND("市",J62))),
MID(J62,FIND("縣",J62)+1,IF(FIND("市",J62)-FIND("縣",J62)&gt;3,FIND("鄉",J62)-FIND("縣",J62),FIND("市",J62)-FIND("縣",J62)))
)))</f>
        <v/>
      </c>
      <c r="W62" s="15">
        <f>IFERROR(MID(J62,IFERROR(FIND("鄉",J62),IFERROR(FIND("鎮",J62),FIND("區",J62)))+1,LEN(J62)),IFERROR(MID(J62,FIND("市",J62)+1,LEN(J62)),MID(J62,FIND("縣",J62)+1,LEN(J62))))</f>
        <v/>
      </c>
      <c r="X62" s="16">
        <f>VLOOKUP(U62&amp;V62,部門對應!$B:$I,8,FALSE)</f>
        <v/>
      </c>
      <c r="Y62" s="16">
        <f>VLOOKUP(V62,區域表!A:B,2,FALSE)</f>
        <v/>
      </c>
      <c r="Z62" s="106">
        <f>IF(D62="FVC7", IF(COUNTIF(特殊門市清單!N:N, B62)=0, "FVC7", VLOOKUP(B62,特殊門市清單!N:T,7,FALSE)), IF(AA62="v","Peplink",""))</f>
        <v/>
      </c>
      <c r="AB62" s="100">
        <f>VLOOKUP(B62,門市主檔!A:B,2,FALSE)</f>
        <v/>
      </c>
      <c r="AC62" s="100" t="n"/>
      <c r="AD62" s="100" t="n"/>
    </row>
    <row r="63" ht="15" customHeight="1" s="127">
      <c r="A63" s="3" t="n">
        <v>62</v>
      </c>
      <c r="B63" s="3" t="n">
        <v>4388</v>
      </c>
      <c r="C63" s="11" t="inlineStr">
        <is>
          <t>三重薔薇店</t>
        </is>
      </c>
      <c r="D63" s="3" t="inlineStr">
        <is>
          <t>RC</t>
        </is>
      </c>
      <c r="E63" s="324" t="n"/>
      <c r="F63" s="3" t="inlineStr">
        <is>
          <t>北二二部</t>
        </is>
      </c>
      <c r="G63" s="3" t="inlineStr">
        <is>
          <t>GC</t>
        </is>
      </c>
      <c r="H63" s="98" t="inlineStr">
        <is>
          <t>周于騰</t>
        </is>
      </c>
      <c r="I63" s="11" t="inlineStr">
        <is>
          <t>(02)89780978</t>
        </is>
      </c>
      <c r="J63" s="12" t="inlineStr">
        <is>
          <t>新北市三重區後竹圍街177+179號</t>
        </is>
      </c>
      <c r="U63" s="14">
        <f>IFERROR(LEFT(J63,FIND("縣",J63)),IFERROR(LEFT(J63,FIND("市",J63)),J63))</f>
        <v/>
      </c>
      <c r="V63" s="15">
        <f>IFERROR(
IFERROR(
IFERROR(
MID(J63,FIND("市",J63)+1,IF(FIND("區",J63)-FIND("市",J63)&gt;3,FIND("鄉",J63)-FIND("市",J63),FIND("區",J63)-FIND("市",J63))),
MID(J63,FIND("市",J63)+1,IF(FIND("鎮",J63)-FIND("市",J63)&gt;3,FIND("鄉",J63)-FIND("市",J63),FIND("鎮",J63)-FIND("市",J63)))
),
MID(J63,FIND("市",J63)+1,IF(FIND("鄉",J63)-FIND("市",J63)&gt;3,FIND("區",J63)-FIND("市",J63),FIND("鄉",J63)-FIND("市",J63)))
),
IFERROR(
IFERROR(
IFERROR(
MID(J63,FIND("縣",J63)+1,IF(FIND("區",J63)-FIND("縣",J63)&gt;3,FIND("鄉",J63)-FIND("縣",J63),FIND("區",J63)-FIND("縣",J63))),
MID(J63,FIND("縣",J63)+1,IF(FIND("鎮",J63)-FIND("縣",J63)&gt;3,FIND("鄉",J63)-FIND("縣",J63),FIND("鎮",J63)-FIND("縣",J63)))
),
MID(J63,FIND("縣",J63)+1,IF(FIND("鄉",J63)-FIND("縣",J63)&gt;3,FIND("區",J63)-FIND("縣",J63),FIND("鄉",J63)-FIND("縣",J63)))
),
IFERROR(
MID(J63,FIND("市",J63)+1,IF(FIND("縣",J63)-FIND("市",J63)&gt;3,FIND("鄉",J63)-FIND("市",J63),FIND("縣",J63)-FIND("市",J63))),
MID(J63,FIND("縣",J63)+1,IF(FIND("市",J63)-FIND("縣",J63)&gt;3,FIND("鄉",J63)-FIND("縣",J63),FIND("市",J63)-FIND("縣",J63)))
)))</f>
        <v/>
      </c>
      <c r="W63" s="15">
        <f>IFERROR(MID(J63,IFERROR(FIND("鄉",J63),IFERROR(FIND("鎮",J63),FIND("區",J63)))+1,LEN(J63)),IFERROR(MID(J63,FIND("市",J63)+1,LEN(J63)),MID(J63,FIND("縣",J63)+1,LEN(J63))))</f>
        <v/>
      </c>
      <c r="X63" s="16">
        <f>VLOOKUP(U63&amp;V63,部門對應!$B:$I,8,FALSE)</f>
        <v/>
      </c>
      <c r="Y63" s="16">
        <f>VLOOKUP(V63,區域表!A:B,2,FALSE)</f>
        <v/>
      </c>
      <c r="Z63" s="106">
        <f>IF(D63="FVC7", IF(COUNTIF(特殊門市清單!N:N, B63)=0, "FVC7", VLOOKUP(B63,特殊門市清單!N:T,7,FALSE)), IF(AA63="v","Peplink",""))</f>
        <v/>
      </c>
      <c r="AB63" s="100">
        <f>VLOOKUP(B63,門市主檔!A:B,2,FALSE)</f>
        <v/>
      </c>
      <c r="AC63" s="100" t="n"/>
      <c r="AD63" s="100" t="n"/>
    </row>
    <row r="64" ht="15" customHeight="1" s="127">
      <c r="A64" s="3" t="n">
        <v>63</v>
      </c>
      <c r="B64" s="3" t="n">
        <v>4397</v>
      </c>
      <c r="C64" s="11" t="inlineStr">
        <is>
          <t>三重仁旺店</t>
        </is>
      </c>
      <c r="D64" s="3" t="inlineStr">
        <is>
          <t>FCB</t>
        </is>
      </c>
      <c r="E64" s="324" t="n"/>
      <c r="F64" s="3" t="inlineStr">
        <is>
          <t>北二二部</t>
        </is>
      </c>
      <c r="G64" s="3" t="inlineStr">
        <is>
          <t>GC</t>
        </is>
      </c>
      <c r="H64" s="98" t="inlineStr">
        <is>
          <t>周于騰</t>
        </is>
      </c>
      <c r="I64" s="11" t="inlineStr">
        <is>
          <t>(02)89796017</t>
        </is>
      </c>
      <c r="J64" s="12" t="inlineStr">
        <is>
          <t>新北市三重區仁愛街72號一樓</t>
        </is>
      </c>
      <c r="U64" s="14">
        <f>IFERROR(LEFT(J64,FIND("縣",J64)),IFERROR(LEFT(J64,FIND("市",J64)),J64))</f>
        <v/>
      </c>
      <c r="V64" s="15">
        <f>IFERROR(
IFERROR(
IFERROR(
MID(J64,FIND("市",J64)+1,IF(FIND("區",J64)-FIND("市",J64)&gt;3,FIND("鄉",J64)-FIND("市",J64),FIND("區",J64)-FIND("市",J64))),
MID(J64,FIND("市",J64)+1,IF(FIND("鎮",J64)-FIND("市",J64)&gt;3,FIND("鄉",J64)-FIND("市",J64),FIND("鎮",J64)-FIND("市",J64)))
),
MID(J64,FIND("市",J64)+1,IF(FIND("鄉",J64)-FIND("市",J64)&gt;3,FIND("區",J64)-FIND("市",J64),FIND("鄉",J64)-FIND("市",J64)))
),
IFERROR(
IFERROR(
IFERROR(
MID(J64,FIND("縣",J64)+1,IF(FIND("區",J64)-FIND("縣",J64)&gt;3,FIND("鄉",J64)-FIND("縣",J64),FIND("區",J64)-FIND("縣",J64))),
MID(J64,FIND("縣",J64)+1,IF(FIND("鎮",J64)-FIND("縣",J64)&gt;3,FIND("鄉",J64)-FIND("縣",J64),FIND("鎮",J64)-FIND("縣",J64)))
),
MID(J64,FIND("縣",J64)+1,IF(FIND("鄉",J64)-FIND("縣",J64)&gt;3,FIND("區",J64)-FIND("縣",J64),FIND("鄉",J64)-FIND("縣",J64)))
),
IFERROR(
MID(J64,FIND("市",J64)+1,IF(FIND("縣",J64)-FIND("市",J64)&gt;3,FIND("鄉",J64)-FIND("市",J64),FIND("縣",J64)-FIND("市",J64))),
MID(J64,FIND("縣",J64)+1,IF(FIND("市",J64)-FIND("縣",J64)&gt;3,FIND("鄉",J64)-FIND("縣",J64),FIND("市",J64)-FIND("縣",J64)))
)))</f>
        <v/>
      </c>
      <c r="W64" s="15">
        <f>IFERROR(MID(J64,IFERROR(FIND("鄉",J64),IFERROR(FIND("鎮",J64),FIND("區",J64)))+1,LEN(J64)),IFERROR(MID(J64,FIND("市",J64)+1,LEN(J64)),MID(J64,FIND("縣",J64)+1,LEN(J64))))</f>
        <v/>
      </c>
      <c r="X64" s="16">
        <f>VLOOKUP(U64&amp;V64,部門對應!$B:$I,8,FALSE)</f>
        <v/>
      </c>
      <c r="Y64" s="16">
        <f>VLOOKUP(V64,區域表!A:B,2,FALSE)</f>
        <v/>
      </c>
      <c r="Z64" s="106">
        <f>IF(D64="FVC7", IF(COUNTIF(特殊門市清單!N:N, B64)=0, "FVC7", VLOOKUP(B64,特殊門市清單!N:T,7,FALSE)), IF(AA64="v","Peplink",""))</f>
        <v/>
      </c>
      <c r="AB64" s="100">
        <f>VLOOKUP(B64,門市主檔!A:B,2,FALSE)</f>
        <v/>
      </c>
      <c r="AC64" s="100" t="n"/>
      <c r="AD64" s="100" t="n"/>
    </row>
    <row r="65" ht="15" customHeight="1" s="127">
      <c r="A65" s="3" t="n">
        <v>64</v>
      </c>
      <c r="B65" s="3" t="n">
        <v>4652</v>
      </c>
      <c r="C65" s="11" t="inlineStr">
        <is>
          <t>三重天富店</t>
        </is>
      </c>
      <c r="D65" s="3" t="inlineStr">
        <is>
          <t>FCA</t>
        </is>
      </c>
      <c r="E65" s="324" t="n"/>
      <c r="F65" s="3" t="inlineStr">
        <is>
          <t>北二二部</t>
        </is>
      </c>
      <c r="G65" s="3" t="inlineStr">
        <is>
          <t>GC</t>
        </is>
      </c>
      <c r="H65" s="98" t="inlineStr">
        <is>
          <t>周于騰</t>
        </is>
      </c>
      <c r="I65" s="11" t="inlineStr">
        <is>
          <t>(02)29880656</t>
        </is>
      </c>
      <c r="J65" s="12" t="inlineStr">
        <is>
          <t>新北市三重區中正北路278、280及282號</t>
        </is>
      </c>
      <c r="U65" s="14">
        <f>IFERROR(LEFT(J65,FIND("縣",J65)),IFERROR(LEFT(J65,FIND("市",J65)),J65))</f>
        <v/>
      </c>
      <c r="V65" s="15">
        <f>IFERROR(
IFERROR(
IFERROR(
MID(J65,FIND("市",J65)+1,IF(FIND("區",J65)-FIND("市",J65)&gt;3,FIND("鄉",J65)-FIND("市",J65),FIND("區",J65)-FIND("市",J65))),
MID(J65,FIND("市",J65)+1,IF(FIND("鎮",J65)-FIND("市",J65)&gt;3,FIND("鄉",J65)-FIND("市",J65),FIND("鎮",J65)-FIND("市",J65)))
),
MID(J65,FIND("市",J65)+1,IF(FIND("鄉",J65)-FIND("市",J65)&gt;3,FIND("區",J65)-FIND("市",J65),FIND("鄉",J65)-FIND("市",J65)))
),
IFERROR(
IFERROR(
IFERROR(
MID(J65,FIND("縣",J65)+1,IF(FIND("區",J65)-FIND("縣",J65)&gt;3,FIND("鄉",J65)-FIND("縣",J65),FIND("區",J65)-FIND("縣",J65))),
MID(J65,FIND("縣",J65)+1,IF(FIND("鎮",J65)-FIND("縣",J65)&gt;3,FIND("鄉",J65)-FIND("縣",J65),FIND("鎮",J65)-FIND("縣",J65)))
),
MID(J65,FIND("縣",J65)+1,IF(FIND("鄉",J65)-FIND("縣",J65)&gt;3,FIND("區",J65)-FIND("縣",J65),FIND("鄉",J65)-FIND("縣",J65)))
),
IFERROR(
MID(J65,FIND("市",J65)+1,IF(FIND("縣",J65)-FIND("市",J65)&gt;3,FIND("鄉",J65)-FIND("市",J65),FIND("縣",J65)-FIND("市",J65))),
MID(J65,FIND("縣",J65)+1,IF(FIND("市",J65)-FIND("縣",J65)&gt;3,FIND("鄉",J65)-FIND("縣",J65),FIND("市",J65)-FIND("縣",J65)))
)))</f>
        <v/>
      </c>
      <c r="W65" s="15">
        <f>IFERROR(MID(J65,IFERROR(FIND("鄉",J65),IFERROR(FIND("鎮",J65),FIND("區",J65)))+1,LEN(J65)),IFERROR(MID(J65,FIND("市",J65)+1,LEN(J65)),MID(J65,FIND("縣",J65)+1,LEN(J65))))</f>
        <v/>
      </c>
      <c r="X65" s="16">
        <f>VLOOKUP(U65&amp;V65,部門對應!$B:$I,8,FALSE)</f>
        <v/>
      </c>
      <c r="Y65" s="16">
        <f>VLOOKUP(V65,區域表!A:B,2,FALSE)</f>
        <v/>
      </c>
      <c r="Z65" s="106">
        <f>IF(D65="FVC7", IF(COUNTIF(特殊門市清單!N:N, B65)=0, "FVC7", VLOOKUP(B65,特殊門市清單!N:T,7,FALSE)), IF(AA65="v","Peplink",""))</f>
        <v/>
      </c>
      <c r="AB65" s="100">
        <f>VLOOKUP(B65,門市主檔!A:B,2,FALSE)</f>
        <v/>
      </c>
      <c r="AC65" s="100" t="n"/>
      <c r="AD65" s="100" t="n"/>
    </row>
    <row r="66" ht="15" customHeight="1" s="127">
      <c r="A66" s="3" t="n">
        <v>65</v>
      </c>
      <c r="B66" s="3" t="n">
        <v>4968</v>
      </c>
      <c r="C66" s="11" t="inlineStr">
        <is>
          <t>三重太璞宮</t>
        </is>
      </c>
      <c r="D66" s="3" t="inlineStr">
        <is>
          <t>RC</t>
        </is>
      </c>
      <c r="E66" s="324" t="n"/>
      <c r="F66" s="3" t="inlineStr">
        <is>
          <t>北二二部</t>
        </is>
      </c>
      <c r="G66" s="3" t="inlineStr">
        <is>
          <t>GC</t>
        </is>
      </c>
      <c r="H66" s="98" t="inlineStr">
        <is>
          <t>周于騰</t>
        </is>
      </c>
      <c r="I66" s="11" t="inlineStr">
        <is>
          <t>(02)29718274</t>
        </is>
      </c>
      <c r="J66" s="12" t="inlineStr">
        <is>
          <t>新北市三重區中正北路430號及430之1號一樓全部</t>
        </is>
      </c>
      <c r="U66" s="14">
        <f>IFERROR(LEFT(J66,FIND("縣",J66)),IFERROR(LEFT(J66,FIND("市",J66)),J66))</f>
        <v/>
      </c>
      <c r="V66" s="15">
        <f>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
      </c>
      <c r="W66" s="15">
        <f>IFERROR(MID(J66,IFERROR(FIND("鄉",J66),IFERROR(FIND("鎮",J66),FIND("區",J66)))+1,LEN(J66)),IFERROR(MID(J66,FIND("市",J66)+1,LEN(J66)),MID(J66,FIND("縣",J66)+1,LEN(J66))))</f>
        <v/>
      </c>
      <c r="X66" s="16">
        <f>VLOOKUP(U66&amp;V66,部門對應!$B:$I,8,FALSE)</f>
        <v/>
      </c>
      <c r="Y66" s="16">
        <f>VLOOKUP(V66,區域表!A:B,2,FALSE)</f>
        <v/>
      </c>
      <c r="Z66" s="106">
        <f>IF(D66="FVC7", IF(COUNTIF(特殊門市清單!N:N, B66)=0, "FVC7", VLOOKUP(B66,特殊門市清單!N:T,7,FALSE)), IF(AA66="v","Peplink",""))</f>
        <v/>
      </c>
      <c r="AB66" s="100">
        <f>VLOOKUP(B66,門市主檔!A:B,2,FALSE)</f>
        <v/>
      </c>
      <c r="AC66" s="100" t="n"/>
      <c r="AD66" s="232" t="inlineStr">
        <is>
          <t>機上盒</t>
        </is>
      </c>
    </row>
    <row r="67" ht="15" customHeight="1" s="127">
      <c r="A67" s="3" t="n">
        <v>66</v>
      </c>
      <c r="B67" s="3" t="inlineStr">
        <is>
          <t>D195</t>
        </is>
      </c>
      <c r="C67" s="11" t="inlineStr">
        <is>
          <t>三重車路頭</t>
        </is>
      </c>
      <c r="D67" s="3" t="inlineStr">
        <is>
          <t>FCA</t>
        </is>
      </c>
      <c r="E67" s="324" t="n"/>
      <c r="F67" s="3" t="inlineStr">
        <is>
          <t>北二二部</t>
        </is>
      </c>
      <c r="G67" s="3" t="inlineStr">
        <is>
          <t>GC</t>
        </is>
      </c>
      <c r="H67" s="98" t="inlineStr">
        <is>
          <t>周于騰</t>
        </is>
      </c>
      <c r="I67" s="11" t="inlineStr">
        <is>
          <t>(02)29809560</t>
        </is>
      </c>
      <c r="J67" s="12" t="inlineStr">
        <is>
          <t>新北市三重區車路頭街35號</t>
        </is>
      </c>
      <c r="U67" s="14">
        <f>IFERROR(LEFT(J67,FIND("縣",J67)),IFERROR(LEFT(J67,FIND("市",J67)),J67))</f>
        <v/>
      </c>
      <c r="V67" s="15">
        <f>IFERROR(
IFERROR(
IFERROR(
MID(J67,FIND("市",J67)+1,IF(FIND("區",J67)-FIND("市",J67)&gt;3,FIND("鄉",J67)-FIND("市",J67),FIND("區",J67)-FIND("市",J67))),
MID(J67,FIND("市",J67)+1,IF(FIND("鎮",J67)-FIND("市",J67)&gt;3,FIND("鄉",J67)-FIND("市",J67),FIND("鎮",J67)-FIND("市",J67)))
),
MID(J67,FIND("市",J67)+1,IF(FIND("鄉",J67)-FIND("市",J67)&gt;3,FIND("區",J67)-FIND("市",J67),FIND("鄉",J67)-FIND("市",J67)))
),
IFERROR(
IFERROR(
IFERROR(
MID(J67,FIND("縣",J67)+1,IF(FIND("區",J67)-FIND("縣",J67)&gt;3,FIND("鄉",J67)-FIND("縣",J67),FIND("區",J67)-FIND("縣",J67))),
MID(J67,FIND("縣",J67)+1,IF(FIND("鎮",J67)-FIND("縣",J67)&gt;3,FIND("鄉",J67)-FIND("縣",J67),FIND("鎮",J67)-FIND("縣",J67)))
),
MID(J67,FIND("縣",J67)+1,IF(FIND("鄉",J67)-FIND("縣",J67)&gt;3,FIND("區",J67)-FIND("縣",J67),FIND("鄉",J67)-FIND("縣",J67)))
),
IFERROR(
MID(J67,FIND("市",J67)+1,IF(FIND("縣",J67)-FIND("市",J67)&gt;3,FIND("鄉",J67)-FIND("市",J67),FIND("縣",J67)-FIND("市",J67))),
MID(J67,FIND("縣",J67)+1,IF(FIND("市",J67)-FIND("縣",J67)&gt;3,FIND("鄉",J67)-FIND("縣",J67),FIND("市",J67)-FIND("縣",J67)))
)))</f>
        <v/>
      </c>
      <c r="W67" s="15">
        <f>IFERROR(MID(J67,IFERROR(FIND("鄉",J67),IFERROR(FIND("鎮",J67),FIND("區",J67)))+1,LEN(J67)),IFERROR(MID(J67,FIND("市",J67)+1,LEN(J67)),MID(J67,FIND("縣",J67)+1,LEN(J67))))</f>
        <v/>
      </c>
      <c r="X67" s="16">
        <f>VLOOKUP(U67&amp;V67,部門對應!$B:$I,8,FALSE)</f>
        <v/>
      </c>
      <c r="Y67" s="16">
        <f>VLOOKUP(V67,區域表!A:B,2,FALSE)</f>
        <v/>
      </c>
      <c r="Z67" s="106">
        <f>IF(D67="FVC7", IF(COUNTIF(特殊門市清單!N:N, B67)=0, "FVC7", VLOOKUP(B67,特殊門市清單!N:T,7,FALSE)), IF(AA67="v","Peplink",""))</f>
        <v/>
      </c>
      <c r="AB67" s="100">
        <f>VLOOKUP(B67,門市主檔!A:B,2,FALSE)</f>
        <v/>
      </c>
      <c r="AC67" s="100" t="n"/>
      <c r="AD67" s="100" t="n"/>
    </row>
    <row r="68" ht="15" customHeight="1" s="127">
      <c r="A68" s="3" t="n">
        <v>67</v>
      </c>
      <c r="B68" s="3" t="inlineStr">
        <is>
          <t>D390</t>
        </is>
      </c>
      <c r="C68" s="11" t="inlineStr">
        <is>
          <t>三重大有店</t>
        </is>
      </c>
      <c r="D68" s="3" t="inlineStr">
        <is>
          <t>FCA</t>
        </is>
      </c>
      <c r="E68" s="324" t="n"/>
      <c r="F68" s="3" t="inlineStr">
        <is>
          <t>北二二部</t>
        </is>
      </c>
      <c r="G68" s="3" t="inlineStr">
        <is>
          <t>GC</t>
        </is>
      </c>
      <c r="H68" s="98" t="inlineStr">
        <is>
          <t>周于騰</t>
        </is>
      </c>
      <c r="I68" s="11" t="inlineStr">
        <is>
          <t>(02)29885754</t>
        </is>
      </c>
      <c r="J68" s="12" t="inlineStr">
        <is>
          <t>新北市三重區中正北路518號</t>
        </is>
      </c>
      <c r="U68" s="14">
        <f>IFERROR(LEFT(J68,FIND("縣",J68)),IFERROR(LEFT(J68,FIND("市",J68)),J68))</f>
        <v/>
      </c>
      <c r="V68" s="15">
        <f>IFERROR(
IFERROR(
IFERROR(
MID(J68,FIND("市",J68)+1,IF(FIND("區",J68)-FIND("市",J68)&gt;3,FIND("鄉",J68)-FIND("市",J68),FIND("區",J68)-FIND("市",J68))),
MID(J68,FIND("市",J68)+1,IF(FIND("鎮",J68)-FIND("市",J68)&gt;3,FIND("鄉",J68)-FIND("市",J68),FIND("鎮",J68)-FIND("市",J68)))
),
MID(J68,FIND("市",J68)+1,IF(FIND("鄉",J68)-FIND("市",J68)&gt;3,FIND("區",J68)-FIND("市",J68),FIND("鄉",J68)-FIND("市",J68)))
),
IFERROR(
IFERROR(
IFERROR(
MID(J68,FIND("縣",J68)+1,IF(FIND("區",J68)-FIND("縣",J68)&gt;3,FIND("鄉",J68)-FIND("縣",J68),FIND("區",J68)-FIND("縣",J68))),
MID(J68,FIND("縣",J68)+1,IF(FIND("鎮",J68)-FIND("縣",J68)&gt;3,FIND("鄉",J68)-FIND("縣",J68),FIND("鎮",J68)-FIND("縣",J68)))
),
MID(J68,FIND("縣",J68)+1,IF(FIND("鄉",J68)-FIND("縣",J68)&gt;3,FIND("區",J68)-FIND("縣",J68),FIND("鄉",J68)-FIND("縣",J68)))
),
IFERROR(
MID(J68,FIND("市",J68)+1,IF(FIND("縣",J68)-FIND("市",J68)&gt;3,FIND("鄉",J68)-FIND("市",J68),FIND("縣",J68)-FIND("市",J68))),
MID(J68,FIND("縣",J68)+1,IF(FIND("市",J68)-FIND("縣",J68)&gt;3,FIND("鄉",J68)-FIND("縣",J68),FIND("市",J68)-FIND("縣",J68)))
)))</f>
        <v/>
      </c>
      <c r="W68" s="15">
        <f>IFERROR(MID(J68,IFERROR(FIND("鄉",J68),IFERROR(FIND("鎮",J68),FIND("區",J68)))+1,LEN(J68)),IFERROR(MID(J68,FIND("市",J68)+1,LEN(J68)),MID(J68,FIND("縣",J68)+1,LEN(J68))))</f>
        <v/>
      </c>
      <c r="X68" s="16">
        <f>VLOOKUP(U68&amp;V68,部門對應!$B:$I,8,FALSE)</f>
        <v/>
      </c>
      <c r="Y68" s="16">
        <f>VLOOKUP(V68,區域表!A:B,2,FALSE)</f>
        <v/>
      </c>
      <c r="Z68" s="106">
        <f>IF(D68="FVC7", IF(COUNTIF(特殊門市清單!N:N, B68)=0, "FVC7", VLOOKUP(B68,特殊門市清單!N:T,7,FALSE)), IF(AA68="v","Peplink",""))</f>
        <v/>
      </c>
      <c r="AB68" s="100">
        <f>VLOOKUP(B68,門市主檔!A:B,2,FALSE)</f>
        <v/>
      </c>
      <c r="AC68" s="100" t="n"/>
      <c r="AD68" s="100" t="n"/>
    </row>
    <row r="69" ht="15" customHeight="1" s="127">
      <c r="A69" s="3" t="n">
        <v>68</v>
      </c>
      <c r="B69" s="3" t="n">
        <v>2302</v>
      </c>
      <c r="C69" s="11" t="inlineStr">
        <is>
          <t>北縣重安店</t>
        </is>
      </c>
      <c r="D69" s="3" t="inlineStr">
        <is>
          <t>FCA</t>
        </is>
      </c>
      <c r="E69" s="324" t="n"/>
      <c r="F69" s="3" t="inlineStr">
        <is>
          <t>北二二部</t>
        </is>
      </c>
      <c r="G69" s="3" t="inlineStr">
        <is>
          <t>GD</t>
        </is>
      </c>
      <c r="H69" s="98" t="inlineStr">
        <is>
          <t>楊雅齡</t>
        </is>
      </c>
      <c r="I69" s="11" t="inlineStr">
        <is>
          <t>(02)29720701</t>
        </is>
      </c>
      <c r="J69" s="12" t="inlineStr">
        <is>
          <t>新北市三重區大同南路69號</t>
        </is>
      </c>
      <c r="U69" s="14">
        <f>IFERROR(LEFT(J69,FIND("縣",J69)),IFERROR(LEFT(J69,FIND("市",J69)),J69))</f>
        <v/>
      </c>
      <c r="V69" s="15">
        <f>IFERROR(
IFERROR(
IFERROR(
MID(J69,FIND("市",J69)+1,IF(FIND("區",J69)-FIND("市",J69)&gt;3,FIND("鄉",J69)-FIND("市",J69),FIND("區",J69)-FIND("市",J69))),
MID(J69,FIND("市",J69)+1,IF(FIND("鎮",J69)-FIND("市",J69)&gt;3,FIND("鄉",J69)-FIND("市",J69),FIND("鎮",J69)-FIND("市",J69)))
),
MID(J69,FIND("市",J69)+1,IF(FIND("鄉",J69)-FIND("市",J69)&gt;3,FIND("區",J69)-FIND("市",J69),FIND("鄉",J69)-FIND("市",J69)))
),
IFERROR(
IFERROR(
IFERROR(
MID(J69,FIND("縣",J69)+1,IF(FIND("區",J69)-FIND("縣",J69)&gt;3,FIND("鄉",J69)-FIND("縣",J69),FIND("區",J69)-FIND("縣",J69))),
MID(J69,FIND("縣",J69)+1,IF(FIND("鎮",J69)-FIND("縣",J69)&gt;3,FIND("鄉",J69)-FIND("縣",J69),FIND("鎮",J69)-FIND("縣",J69)))
),
MID(J69,FIND("縣",J69)+1,IF(FIND("鄉",J69)-FIND("縣",J69)&gt;3,FIND("區",J69)-FIND("縣",J69),FIND("鄉",J69)-FIND("縣",J69)))
),
IFERROR(
MID(J69,FIND("市",J69)+1,IF(FIND("縣",J69)-FIND("市",J69)&gt;3,FIND("鄉",J69)-FIND("市",J69),FIND("縣",J69)-FIND("市",J69))),
MID(J69,FIND("縣",J69)+1,IF(FIND("市",J69)-FIND("縣",J69)&gt;3,FIND("鄉",J69)-FIND("縣",J69),FIND("市",J69)-FIND("縣",J69)))
)))</f>
        <v/>
      </c>
      <c r="W69" s="15">
        <f>IFERROR(MID(J69,IFERROR(FIND("鄉",J69),IFERROR(FIND("鎮",J69),FIND("區",J69)))+1,LEN(J69)),IFERROR(MID(J69,FIND("市",J69)+1,LEN(J69)),MID(J69,FIND("縣",J69)+1,LEN(J69))))</f>
        <v/>
      </c>
      <c r="X69" s="16">
        <f>VLOOKUP(U69&amp;V69,部門對應!$B:$I,8,FALSE)</f>
        <v/>
      </c>
      <c r="Y69" s="16">
        <f>VLOOKUP(V69,區域表!A:B,2,FALSE)</f>
        <v/>
      </c>
      <c r="Z69" s="106">
        <f>IF(D69="FVC7", IF(COUNTIF(特殊門市清單!N:N, B69)=0, "FVC7", VLOOKUP(B69,特殊門市清單!N:T,7,FALSE)), IF(AA69="v","Peplink",""))</f>
        <v/>
      </c>
      <c r="AB69" s="100">
        <f>VLOOKUP(B69,門市主檔!A:B,2,FALSE)</f>
        <v/>
      </c>
      <c r="AC69" s="100" t="n"/>
      <c r="AD69" s="100" t="n"/>
    </row>
    <row r="70" ht="15" customHeight="1" s="127">
      <c r="A70" s="3" t="n">
        <v>69</v>
      </c>
      <c r="B70" s="3" t="n">
        <v>2321</v>
      </c>
      <c r="C70" s="11" t="inlineStr">
        <is>
          <t>北縣重鑫店</t>
        </is>
      </c>
      <c r="D70" s="3" t="inlineStr">
        <is>
          <t>FCA</t>
        </is>
      </c>
      <c r="E70" s="324" t="n"/>
      <c r="F70" s="3" t="inlineStr">
        <is>
          <t>北二二部</t>
        </is>
      </c>
      <c r="G70" s="3" t="inlineStr">
        <is>
          <t>GD</t>
        </is>
      </c>
      <c r="H70" s="98" t="inlineStr">
        <is>
          <t>楊雅齡</t>
        </is>
      </c>
      <c r="I70" s="11" t="inlineStr">
        <is>
          <t>(02)29741129</t>
        </is>
      </c>
      <c r="J70" s="12" t="inlineStr">
        <is>
          <t>新北市三重區大同南路153,153-1號</t>
        </is>
      </c>
      <c r="U70" s="14">
        <f>IFERROR(LEFT(J70,FIND("縣",J70)),IFERROR(LEFT(J70,FIND("市",J70)),J70))</f>
        <v/>
      </c>
      <c r="V70" s="15">
        <f>IFERROR(
IFERROR(
IFERROR(
MID(J70,FIND("市",J70)+1,IF(FIND("區",J70)-FIND("市",J70)&gt;3,FIND("鄉",J70)-FIND("市",J70),FIND("區",J70)-FIND("市",J70))),
MID(J70,FIND("市",J70)+1,IF(FIND("鎮",J70)-FIND("市",J70)&gt;3,FIND("鄉",J70)-FIND("市",J70),FIND("鎮",J70)-FIND("市",J70)))
),
MID(J70,FIND("市",J70)+1,IF(FIND("鄉",J70)-FIND("市",J70)&gt;3,FIND("區",J70)-FIND("市",J70),FIND("鄉",J70)-FIND("市",J70)))
),
IFERROR(
IFERROR(
IFERROR(
MID(J70,FIND("縣",J70)+1,IF(FIND("區",J70)-FIND("縣",J70)&gt;3,FIND("鄉",J70)-FIND("縣",J70),FIND("區",J70)-FIND("縣",J70))),
MID(J70,FIND("縣",J70)+1,IF(FIND("鎮",J70)-FIND("縣",J70)&gt;3,FIND("鄉",J70)-FIND("縣",J70),FIND("鎮",J70)-FIND("縣",J70)))
),
MID(J70,FIND("縣",J70)+1,IF(FIND("鄉",J70)-FIND("縣",J70)&gt;3,FIND("區",J70)-FIND("縣",J70),FIND("鄉",J70)-FIND("縣",J70)))
),
IFERROR(
MID(J70,FIND("市",J70)+1,IF(FIND("縣",J70)-FIND("市",J70)&gt;3,FIND("鄉",J70)-FIND("市",J70),FIND("縣",J70)-FIND("市",J70))),
MID(J70,FIND("縣",J70)+1,IF(FIND("市",J70)-FIND("縣",J70)&gt;3,FIND("鄉",J70)-FIND("縣",J70),FIND("市",J70)-FIND("縣",J70)))
)))</f>
        <v/>
      </c>
      <c r="W70" s="15">
        <f>IFERROR(MID(J70,IFERROR(FIND("鄉",J70),IFERROR(FIND("鎮",J70),FIND("區",J70)))+1,LEN(J70)),IFERROR(MID(J70,FIND("市",J70)+1,LEN(J70)),MID(J70,FIND("縣",J70)+1,LEN(J70))))</f>
        <v/>
      </c>
      <c r="X70" s="16">
        <f>VLOOKUP(U70&amp;V70,部門對應!$B:$I,8,FALSE)</f>
        <v/>
      </c>
      <c r="Y70" s="16">
        <f>VLOOKUP(V70,區域表!A:B,2,FALSE)</f>
        <v/>
      </c>
      <c r="Z70" s="106">
        <f>IF(D70="FVC7", IF(COUNTIF(特殊門市清單!N:N, B70)=0, "FVC7", VLOOKUP(B70,特殊門市清單!N:T,7,FALSE)), IF(AA70="v","Peplink",""))</f>
        <v/>
      </c>
      <c r="AB70" s="100">
        <f>VLOOKUP(B70,門市主檔!A:B,2,FALSE)</f>
        <v/>
      </c>
      <c r="AC70" s="100" t="n"/>
      <c r="AD70" s="100" t="n"/>
    </row>
    <row r="71" ht="15" customHeight="1" s="127">
      <c r="A71" s="3" t="n">
        <v>70</v>
      </c>
      <c r="B71" s="3" t="n">
        <v>2543</v>
      </c>
      <c r="C71" s="11" t="inlineStr">
        <is>
          <t>三重大仁店</t>
        </is>
      </c>
      <c r="D71" s="3" t="inlineStr">
        <is>
          <t>FCB</t>
        </is>
      </c>
      <c r="E71" s="324" t="n"/>
      <c r="F71" s="3" t="inlineStr">
        <is>
          <t>北二二部</t>
        </is>
      </c>
      <c r="G71" s="3" t="inlineStr">
        <is>
          <t>GD</t>
        </is>
      </c>
      <c r="H71" s="98" t="inlineStr">
        <is>
          <t>楊雅齡</t>
        </is>
      </c>
      <c r="I71" s="11" t="inlineStr">
        <is>
          <t>(02)89816428</t>
        </is>
      </c>
      <c r="J71" s="12" t="inlineStr">
        <is>
          <t>新北市三重區大仁街78號</t>
        </is>
      </c>
      <c r="U71" s="14">
        <f>IFERROR(LEFT(J71,FIND("縣",J71)),IFERROR(LEFT(J71,FIND("市",J71)),J71))</f>
        <v/>
      </c>
      <c r="V71" s="15">
        <f>IFERROR(
IFERROR(
IFERROR(
MID(J71,FIND("市",J71)+1,IF(FIND("區",J71)-FIND("市",J71)&gt;3,FIND("鄉",J71)-FIND("市",J71),FIND("區",J71)-FIND("市",J71))),
MID(J71,FIND("市",J71)+1,IF(FIND("鎮",J71)-FIND("市",J71)&gt;3,FIND("鄉",J71)-FIND("市",J71),FIND("鎮",J71)-FIND("市",J71)))
),
MID(J71,FIND("市",J71)+1,IF(FIND("鄉",J71)-FIND("市",J71)&gt;3,FIND("區",J71)-FIND("市",J71),FIND("鄉",J71)-FIND("市",J71)))
),
IFERROR(
IFERROR(
IFERROR(
MID(J71,FIND("縣",J71)+1,IF(FIND("區",J71)-FIND("縣",J71)&gt;3,FIND("鄉",J71)-FIND("縣",J71),FIND("區",J71)-FIND("縣",J71))),
MID(J71,FIND("縣",J71)+1,IF(FIND("鎮",J71)-FIND("縣",J71)&gt;3,FIND("鄉",J71)-FIND("縣",J71),FIND("鎮",J71)-FIND("縣",J71)))
),
MID(J71,FIND("縣",J71)+1,IF(FIND("鄉",J71)-FIND("縣",J71)&gt;3,FIND("區",J71)-FIND("縣",J71),FIND("鄉",J71)-FIND("縣",J71)))
),
IFERROR(
MID(J71,FIND("市",J71)+1,IF(FIND("縣",J71)-FIND("市",J71)&gt;3,FIND("鄉",J71)-FIND("市",J71),FIND("縣",J71)-FIND("市",J71))),
MID(J71,FIND("縣",J71)+1,IF(FIND("市",J71)-FIND("縣",J71)&gt;3,FIND("鄉",J71)-FIND("縣",J71),FIND("市",J71)-FIND("縣",J71)))
)))</f>
        <v/>
      </c>
      <c r="W71" s="15">
        <f>IFERROR(MID(J71,IFERROR(FIND("鄉",J71),IFERROR(FIND("鎮",J71),FIND("區",J71)))+1,LEN(J71)),IFERROR(MID(J71,FIND("市",J71)+1,LEN(J71)),MID(J71,FIND("縣",J71)+1,LEN(J71))))</f>
        <v/>
      </c>
      <c r="X71" s="16">
        <f>VLOOKUP(U71&amp;V71,部門對應!$B:$I,8,FALSE)</f>
        <v/>
      </c>
      <c r="Y71" s="16">
        <f>VLOOKUP(V71,區域表!A:B,2,FALSE)</f>
        <v/>
      </c>
      <c r="Z71" s="106">
        <f>IF(D71="FVC7", IF(COUNTIF(特殊門市清單!N:N, B71)=0, "FVC7", VLOOKUP(B71,特殊門市清單!N:T,7,FALSE)), IF(AA71="v","Peplink",""))</f>
        <v/>
      </c>
      <c r="AB71" s="100">
        <f>VLOOKUP(B71,門市主檔!A:B,2,FALSE)</f>
        <v/>
      </c>
      <c r="AC71" s="100" t="n"/>
      <c r="AD71" s="100" t="n"/>
    </row>
    <row r="72" ht="15" customHeight="1" s="127">
      <c r="A72" s="3" t="n">
        <v>71</v>
      </c>
      <c r="B72" s="3" t="n">
        <v>2759</v>
      </c>
      <c r="C72" s="11" t="inlineStr">
        <is>
          <t>三重仁化店</t>
        </is>
      </c>
      <c r="D72" s="3" t="inlineStr">
        <is>
          <t>RC</t>
        </is>
      </c>
      <c r="E72" s="324" t="n"/>
      <c r="F72" s="3" t="inlineStr">
        <is>
          <t>北二二部</t>
        </is>
      </c>
      <c r="G72" s="3" t="inlineStr">
        <is>
          <t>GD</t>
        </is>
      </c>
      <c r="H72" s="98" t="inlineStr">
        <is>
          <t>楊雅齡</t>
        </is>
      </c>
      <c r="I72" s="11" t="inlineStr">
        <is>
          <t>(02)29778270</t>
        </is>
      </c>
      <c r="J72" s="12" t="inlineStr">
        <is>
          <t>新北市三重區仁化街118.120號</t>
        </is>
      </c>
      <c r="U72" s="14">
        <f>IFERROR(LEFT(J72,FIND("縣",J72)),IFERROR(LEFT(J72,FIND("市",J72)),J72))</f>
        <v/>
      </c>
      <c r="V72" s="15">
        <f>IFERROR(
IFERROR(
IFERROR(
MID(J72,FIND("市",J72)+1,IF(FIND("區",J72)-FIND("市",J72)&gt;3,FIND("鄉",J72)-FIND("市",J72),FIND("區",J72)-FIND("市",J72))),
MID(J72,FIND("市",J72)+1,IF(FIND("鎮",J72)-FIND("市",J72)&gt;3,FIND("鄉",J72)-FIND("市",J72),FIND("鎮",J72)-FIND("市",J72)))
),
MID(J72,FIND("市",J72)+1,IF(FIND("鄉",J72)-FIND("市",J72)&gt;3,FIND("區",J72)-FIND("市",J72),FIND("鄉",J72)-FIND("市",J72)))
),
IFERROR(
IFERROR(
IFERROR(
MID(J72,FIND("縣",J72)+1,IF(FIND("區",J72)-FIND("縣",J72)&gt;3,FIND("鄉",J72)-FIND("縣",J72),FIND("區",J72)-FIND("縣",J72))),
MID(J72,FIND("縣",J72)+1,IF(FIND("鎮",J72)-FIND("縣",J72)&gt;3,FIND("鄉",J72)-FIND("縣",J72),FIND("鎮",J72)-FIND("縣",J72)))
),
MID(J72,FIND("縣",J72)+1,IF(FIND("鄉",J72)-FIND("縣",J72)&gt;3,FIND("區",J72)-FIND("縣",J72),FIND("鄉",J72)-FIND("縣",J72)))
),
IFERROR(
MID(J72,FIND("市",J72)+1,IF(FIND("縣",J72)-FIND("市",J72)&gt;3,FIND("鄉",J72)-FIND("市",J72),FIND("縣",J72)-FIND("市",J72))),
MID(J72,FIND("縣",J72)+1,IF(FIND("市",J72)-FIND("縣",J72)&gt;3,FIND("鄉",J72)-FIND("縣",J72),FIND("市",J72)-FIND("縣",J72)))
)))</f>
        <v/>
      </c>
      <c r="W72" s="15">
        <f>IFERROR(MID(J72,IFERROR(FIND("鄉",J72),IFERROR(FIND("鎮",J72),FIND("區",J72)))+1,LEN(J72)),IFERROR(MID(J72,FIND("市",J72)+1,LEN(J72)),MID(J72,FIND("縣",J72)+1,LEN(J72))))</f>
        <v/>
      </c>
      <c r="X72" s="16">
        <f>VLOOKUP(U72&amp;V72,部門對應!$B:$I,8,FALSE)</f>
        <v/>
      </c>
      <c r="Y72" s="16">
        <f>VLOOKUP(V72,區域表!A:B,2,FALSE)</f>
        <v/>
      </c>
      <c r="Z72" s="106">
        <f>IF(D72="FVC7", IF(COUNTIF(特殊門市清單!N:N, B72)=0, "FVC7", VLOOKUP(B72,特殊門市清單!N:T,7,FALSE)), IF(AA72="v","Peplink",""))</f>
        <v/>
      </c>
      <c r="AB72" s="100">
        <f>VLOOKUP(B72,門市主檔!A:B,2,FALSE)</f>
        <v/>
      </c>
      <c r="AC72" s="100" t="n"/>
      <c r="AD72" s="100" t="n"/>
    </row>
    <row r="73" ht="15" customHeight="1" s="127">
      <c r="A73" s="3" t="n">
        <v>72</v>
      </c>
      <c r="B73" s="3" t="n">
        <v>3741</v>
      </c>
      <c r="C73" s="11" t="inlineStr">
        <is>
          <t>三重重新三</t>
        </is>
      </c>
      <c r="D73" s="3" t="inlineStr">
        <is>
          <t>FCA</t>
        </is>
      </c>
      <c r="E73" s="324" t="n"/>
      <c r="F73" s="3" t="inlineStr">
        <is>
          <t>北二二部</t>
        </is>
      </c>
      <c r="G73" s="3" t="inlineStr">
        <is>
          <t>GD</t>
        </is>
      </c>
      <c r="H73" s="98" t="inlineStr">
        <is>
          <t>楊雅齡</t>
        </is>
      </c>
      <c r="I73" s="11" t="inlineStr">
        <is>
          <t>(02)29748415</t>
        </is>
      </c>
      <c r="J73" s="12" t="inlineStr">
        <is>
          <t>新北市三重區重新路三段2號</t>
        </is>
      </c>
      <c r="U73" s="14">
        <f>IFERROR(LEFT(J73,FIND("縣",J73)),IFERROR(LEFT(J73,FIND("市",J73)),J73))</f>
        <v/>
      </c>
      <c r="V73" s="15">
        <f>IFERROR(
IFERROR(
IFERROR(
MID(J73,FIND("市",J73)+1,IF(FIND("區",J73)-FIND("市",J73)&gt;3,FIND("鄉",J73)-FIND("市",J73),FIND("區",J73)-FIND("市",J73))),
MID(J73,FIND("市",J73)+1,IF(FIND("鎮",J73)-FIND("市",J73)&gt;3,FIND("鄉",J73)-FIND("市",J73),FIND("鎮",J73)-FIND("市",J73)))
),
MID(J73,FIND("市",J73)+1,IF(FIND("鄉",J73)-FIND("市",J73)&gt;3,FIND("區",J73)-FIND("市",J73),FIND("鄉",J73)-FIND("市",J73)))
),
IFERROR(
IFERROR(
IFERROR(
MID(J73,FIND("縣",J73)+1,IF(FIND("區",J73)-FIND("縣",J73)&gt;3,FIND("鄉",J73)-FIND("縣",J73),FIND("區",J73)-FIND("縣",J73))),
MID(J73,FIND("縣",J73)+1,IF(FIND("鎮",J73)-FIND("縣",J73)&gt;3,FIND("鄉",J73)-FIND("縣",J73),FIND("鎮",J73)-FIND("縣",J73)))
),
MID(J73,FIND("縣",J73)+1,IF(FIND("鄉",J73)-FIND("縣",J73)&gt;3,FIND("區",J73)-FIND("縣",J73),FIND("鄉",J73)-FIND("縣",J73)))
),
IFERROR(
MID(J73,FIND("市",J73)+1,IF(FIND("縣",J73)-FIND("市",J73)&gt;3,FIND("鄉",J73)-FIND("市",J73),FIND("縣",J73)-FIND("市",J73))),
MID(J73,FIND("縣",J73)+1,IF(FIND("市",J73)-FIND("縣",J73)&gt;3,FIND("鄉",J73)-FIND("縣",J73),FIND("市",J73)-FIND("縣",J73)))
)))</f>
        <v/>
      </c>
      <c r="W73" s="15">
        <f>IFERROR(MID(J73,IFERROR(FIND("鄉",J73),IFERROR(FIND("鎮",J73),FIND("區",J73)))+1,LEN(J73)),IFERROR(MID(J73,FIND("市",J73)+1,LEN(J73)),MID(J73,FIND("縣",J73)+1,LEN(J73))))</f>
        <v/>
      </c>
      <c r="X73" s="16">
        <f>VLOOKUP(U73&amp;V73,部門對應!$B:$I,8,FALSE)</f>
        <v/>
      </c>
      <c r="Y73" s="16">
        <f>VLOOKUP(V73,區域表!A:B,2,FALSE)</f>
        <v/>
      </c>
      <c r="Z73" s="106">
        <f>IF(D73="FVC7", IF(COUNTIF(特殊門市清單!N:N, B73)=0, "FVC7", VLOOKUP(B73,特殊門市清單!N:T,7,FALSE)), IF(AA73="v","Peplink",""))</f>
        <v/>
      </c>
      <c r="AB73" s="100">
        <f>VLOOKUP(B73,門市主檔!A:B,2,FALSE)</f>
        <v/>
      </c>
      <c r="AC73" s="100" t="n"/>
      <c r="AD73" s="100" t="n"/>
    </row>
    <row r="74" ht="15" customHeight="1" s="127">
      <c r="A74" s="3" t="n">
        <v>73</v>
      </c>
      <c r="B74" s="3" t="n">
        <v>3983</v>
      </c>
      <c r="C74" s="11" t="inlineStr">
        <is>
          <t>三重星光店</t>
        </is>
      </c>
      <c r="D74" s="3" t="inlineStr">
        <is>
          <t>FCA</t>
        </is>
      </c>
      <c r="E74" s="324" t="n"/>
      <c r="F74" s="3" t="inlineStr">
        <is>
          <t>北二二部</t>
        </is>
      </c>
      <c r="G74" s="3" t="inlineStr">
        <is>
          <t>GD</t>
        </is>
      </c>
      <c r="H74" s="98" t="inlineStr">
        <is>
          <t>楊雅齡</t>
        </is>
      </c>
      <c r="I74" s="11" t="inlineStr">
        <is>
          <t>(02)89783402</t>
        </is>
      </c>
      <c r="J74" s="12" t="inlineStr">
        <is>
          <t>新北市三重區中正北路25巷5號及7號</t>
        </is>
      </c>
      <c r="U74" s="14">
        <f>IFERROR(LEFT(J74,FIND("縣",J74)),IFERROR(LEFT(J74,FIND("市",J74)),J74))</f>
        <v/>
      </c>
      <c r="V74" s="15">
        <f>IFERROR(
IFERROR(
IFERROR(
MID(J74,FIND("市",J74)+1,IF(FIND("區",J74)-FIND("市",J74)&gt;3,FIND("鄉",J74)-FIND("市",J74),FIND("區",J74)-FIND("市",J74))),
MID(J74,FIND("市",J74)+1,IF(FIND("鎮",J74)-FIND("市",J74)&gt;3,FIND("鄉",J74)-FIND("市",J74),FIND("鎮",J74)-FIND("市",J74)))
),
MID(J74,FIND("市",J74)+1,IF(FIND("鄉",J74)-FIND("市",J74)&gt;3,FIND("區",J74)-FIND("市",J74),FIND("鄉",J74)-FIND("市",J74)))
),
IFERROR(
IFERROR(
IFERROR(
MID(J74,FIND("縣",J74)+1,IF(FIND("區",J74)-FIND("縣",J74)&gt;3,FIND("鄉",J74)-FIND("縣",J74),FIND("區",J74)-FIND("縣",J74))),
MID(J74,FIND("縣",J74)+1,IF(FIND("鎮",J74)-FIND("縣",J74)&gt;3,FIND("鄉",J74)-FIND("縣",J74),FIND("鎮",J74)-FIND("縣",J74)))
),
MID(J74,FIND("縣",J74)+1,IF(FIND("鄉",J74)-FIND("縣",J74)&gt;3,FIND("區",J74)-FIND("縣",J74),FIND("鄉",J74)-FIND("縣",J74)))
),
IFERROR(
MID(J74,FIND("市",J74)+1,IF(FIND("縣",J74)-FIND("市",J74)&gt;3,FIND("鄉",J74)-FIND("市",J74),FIND("縣",J74)-FIND("市",J74))),
MID(J74,FIND("縣",J74)+1,IF(FIND("市",J74)-FIND("縣",J74)&gt;3,FIND("鄉",J74)-FIND("縣",J74),FIND("市",J74)-FIND("縣",J74)))
)))</f>
        <v/>
      </c>
      <c r="W74" s="15">
        <f>IFERROR(MID(J74,IFERROR(FIND("鄉",J74),IFERROR(FIND("鎮",J74),FIND("區",J74)))+1,LEN(J74)),IFERROR(MID(J74,FIND("市",J74)+1,LEN(J74)),MID(J74,FIND("縣",J74)+1,LEN(J74))))</f>
        <v/>
      </c>
      <c r="X74" s="16">
        <f>VLOOKUP(U74&amp;V74,部門對應!$B:$I,8,FALSE)</f>
        <v/>
      </c>
      <c r="Y74" s="16">
        <f>VLOOKUP(V74,區域表!A:B,2,FALSE)</f>
        <v/>
      </c>
      <c r="Z74" s="106">
        <f>IF(D74="FVC7", IF(COUNTIF(特殊門市清單!N:N, B74)=0, "FVC7", VLOOKUP(B74,特殊門市清單!N:T,7,FALSE)), IF(AA74="v","Peplink",""))</f>
        <v/>
      </c>
      <c r="AB74" s="100">
        <f>VLOOKUP(B74,門市主檔!A:B,2,FALSE)</f>
        <v/>
      </c>
      <c r="AC74" s="100" t="n"/>
      <c r="AD74" s="232" t="inlineStr">
        <is>
          <t>機上盒</t>
        </is>
      </c>
    </row>
    <row r="75" ht="15" customHeight="1" s="127">
      <c r="A75" s="3" t="n">
        <v>74</v>
      </c>
      <c r="B75" s="3" t="n">
        <v>4083</v>
      </c>
      <c r="C75" s="11" t="inlineStr">
        <is>
          <t>三重中央南</t>
        </is>
      </c>
      <c r="D75" s="3" t="inlineStr">
        <is>
          <t>FCA</t>
        </is>
      </c>
      <c r="E75" s="324" t="n"/>
      <c r="F75" s="3" t="inlineStr">
        <is>
          <t>北二二部</t>
        </is>
      </c>
      <c r="G75" s="3" t="inlineStr">
        <is>
          <t>GD</t>
        </is>
      </c>
      <c r="H75" s="98" t="inlineStr">
        <is>
          <t>楊雅齡</t>
        </is>
      </c>
      <c r="I75" s="11" t="inlineStr">
        <is>
          <t>(02)89783964</t>
        </is>
      </c>
      <c r="J75" s="12" t="inlineStr">
        <is>
          <t>新北市三重區中央南路74號</t>
        </is>
      </c>
      <c r="U75" s="14">
        <f>IFERROR(LEFT(J75,FIND("縣",J75)),IFERROR(LEFT(J75,FIND("市",J75)),J75))</f>
        <v/>
      </c>
      <c r="V75" s="15">
        <f>IFERROR(
IFERROR(
IFERROR(
MID(J75,FIND("市",J75)+1,IF(FIND("區",J75)-FIND("市",J75)&gt;3,FIND("鄉",J75)-FIND("市",J75),FIND("區",J75)-FIND("市",J75))),
MID(J75,FIND("市",J75)+1,IF(FIND("鎮",J75)-FIND("市",J75)&gt;3,FIND("鄉",J75)-FIND("市",J75),FIND("鎮",J75)-FIND("市",J75)))
),
MID(J75,FIND("市",J75)+1,IF(FIND("鄉",J75)-FIND("市",J75)&gt;3,FIND("區",J75)-FIND("市",J75),FIND("鄉",J75)-FIND("市",J75)))
),
IFERROR(
IFERROR(
IFERROR(
MID(J75,FIND("縣",J75)+1,IF(FIND("區",J75)-FIND("縣",J75)&gt;3,FIND("鄉",J75)-FIND("縣",J75),FIND("區",J75)-FIND("縣",J75))),
MID(J75,FIND("縣",J75)+1,IF(FIND("鎮",J75)-FIND("縣",J75)&gt;3,FIND("鄉",J75)-FIND("縣",J75),FIND("鎮",J75)-FIND("縣",J75)))
),
MID(J75,FIND("縣",J75)+1,IF(FIND("鄉",J75)-FIND("縣",J75)&gt;3,FIND("區",J75)-FIND("縣",J75),FIND("鄉",J75)-FIND("縣",J75)))
),
IFERROR(
MID(J75,FIND("市",J75)+1,IF(FIND("縣",J75)-FIND("市",J75)&gt;3,FIND("鄉",J75)-FIND("市",J75),FIND("縣",J75)-FIND("市",J75))),
MID(J75,FIND("縣",J75)+1,IF(FIND("市",J75)-FIND("縣",J75)&gt;3,FIND("鄉",J75)-FIND("縣",J75),FIND("市",J75)-FIND("縣",J75)))
)))</f>
        <v/>
      </c>
      <c r="W75" s="15">
        <f>IFERROR(MID(J75,IFERROR(FIND("鄉",J75),IFERROR(FIND("鎮",J75),FIND("區",J75)))+1,LEN(J75)),IFERROR(MID(J75,FIND("市",J75)+1,LEN(J75)),MID(J75,FIND("縣",J75)+1,LEN(J75))))</f>
        <v/>
      </c>
      <c r="X75" s="16">
        <f>VLOOKUP(U75&amp;V75,部門對應!$B:$I,8,FALSE)</f>
        <v/>
      </c>
      <c r="Y75" s="16">
        <f>VLOOKUP(V75,區域表!A:B,2,FALSE)</f>
        <v/>
      </c>
      <c r="Z75" s="106">
        <f>IF(D75="FVC7", IF(COUNTIF(特殊門市清單!N:N, B75)=0, "FVC7", VLOOKUP(B75,特殊門市清單!N:T,7,FALSE)), IF(AA75="v","Peplink",""))</f>
        <v/>
      </c>
      <c r="AB75" s="100">
        <f>VLOOKUP(B75,門市主檔!A:B,2,FALSE)</f>
        <v/>
      </c>
      <c r="AC75" s="100" t="n"/>
      <c r="AD75" s="100" t="n"/>
    </row>
    <row r="76" ht="15" customHeight="1" s="127">
      <c r="A76" s="3" t="n">
        <v>75</v>
      </c>
      <c r="B76" s="3" t="n">
        <v>4134</v>
      </c>
      <c r="C76" s="11" t="inlineStr">
        <is>
          <t>三重大同南</t>
        </is>
      </c>
      <c r="D76" s="3" t="inlineStr">
        <is>
          <t>FCA</t>
        </is>
      </c>
      <c r="E76" s="324" t="n"/>
      <c r="F76" s="3" t="inlineStr">
        <is>
          <t>北二二部</t>
        </is>
      </c>
      <c r="G76" s="3" t="inlineStr">
        <is>
          <t>GD</t>
        </is>
      </c>
      <c r="H76" s="98" t="inlineStr">
        <is>
          <t>楊雅齡</t>
        </is>
      </c>
      <c r="I76" s="11" t="inlineStr">
        <is>
          <t>(02)89785450</t>
        </is>
      </c>
      <c r="J76" s="12" t="inlineStr">
        <is>
          <t>新北市三重區大同南路148號1樓</t>
        </is>
      </c>
      <c r="U76" s="14">
        <f>IFERROR(LEFT(J76,FIND("縣",J76)),IFERROR(LEFT(J76,FIND("市",J76)),J76))</f>
        <v/>
      </c>
      <c r="V76" s="15">
        <f>IFERROR(
IFERROR(
IFERROR(
MID(J76,FIND("市",J76)+1,IF(FIND("區",J76)-FIND("市",J76)&gt;3,FIND("鄉",J76)-FIND("市",J76),FIND("區",J76)-FIND("市",J76))),
MID(J76,FIND("市",J76)+1,IF(FIND("鎮",J76)-FIND("市",J76)&gt;3,FIND("鄉",J76)-FIND("市",J76),FIND("鎮",J76)-FIND("市",J76)))
),
MID(J76,FIND("市",J76)+1,IF(FIND("鄉",J76)-FIND("市",J76)&gt;3,FIND("區",J76)-FIND("市",J76),FIND("鄉",J76)-FIND("市",J76)))
),
IFERROR(
IFERROR(
IFERROR(
MID(J76,FIND("縣",J76)+1,IF(FIND("區",J76)-FIND("縣",J76)&gt;3,FIND("鄉",J76)-FIND("縣",J76),FIND("區",J76)-FIND("縣",J76))),
MID(J76,FIND("縣",J76)+1,IF(FIND("鎮",J76)-FIND("縣",J76)&gt;3,FIND("鄉",J76)-FIND("縣",J76),FIND("鎮",J76)-FIND("縣",J76)))
),
MID(J76,FIND("縣",J76)+1,IF(FIND("鄉",J76)-FIND("縣",J76)&gt;3,FIND("區",J76)-FIND("縣",J76),FIND("鄉",J76)-FIND("縣",J76)))
),
IFERROR(
MID(J76,FIND("市",J76)+1,IF(FIND("縣",J76)-FIND("市",J76)&gt;3,FIND("鄉",J76)-FIND("市",J76),FIND("縣",J76)-FIND("市",J76))),
MID(J76,FIND("縣",J76)+1,IF(FIND("市",J76)-FIND("縣",J76)&gt;3,FIND("鄉",J76)-FIND("縣",J76),FIND("市",J76)-FIND("縣",J76)))
)))</f>
        <v/>
      </c>
      <c r="W76" s="15">
        <f>IFERROR(MID(J76,IFERROR(FIND("鄉",J76),IFERROR(FIND("鎮",J76),FIND("區",J76)))+1,LEN(J76)),IFERROR(MID(J76,FIND("市",J76)+1,LEN(J76)),MID(J76,FIND("縣",J76)+1,LEN(J76))))</f>
        <v/>
      </c>
      <c r="X76" s="16">
        <f>VLOOKUP(U76&amp;V76,部門對應!$B:$I,8,FALSE)</f>
        <v/>
      </c>
      <c r="Y76" s="16">
        <f>VLOOKUP(V76,區域表!A:B,2,FALSE)</f>
        <v/>
      </c>
      <c r="Z76" s="106">
        <f>IF(D76="FVC7", IF(COUNTIF(特殊門市清單!N:N, B76)=0, "FVC7", VLOOKUP(B76,特殊門市清單!N:T,7,FALSE)), IF(AA76="v","Peplink",""))</f>
        <v/>
      </c>
      <c r="AB76" s="100">
        <f>VLOOKUP(B76,門市主檔!A:B,2,FALSE)</f>
        <v/>
      </c>
      <c r="AC76" s="100" t="n"/>
      <c r="AD76" s="100" t="n"/>
    </row>
    <row r="77" ht="15" customHeight="1" s="127">
      <c r="A77" s="3" t="n">
        <v>76</v>
      </c>
      <c r="B77" s="3" t="n">
        <v>4184</v>
      </c>
      <c r="C77" s="11" t="inlineStr">
        <is>
          <t>三重今大店</t>
        </is>
      </c>
      <c r="D77" s="3" t="inlineStr">
        <is>
          <t>FCA</t>
        </is>
      </c>
      <c r="E77" s="324" t="n"/>
      <c r="F77" s="3" t="inlineStr">
        <is>
          <t>北二二部</t>
        </is>
      </c>
      <c r="G77" s="3" t="inlineStr">
        <is>
          <t>GD</t>
        </is>
      </c>
      <c r="H77" s="98" t="inlineStr">
        <is>
          <t>楊雅齡</t>
        </is>
      </c>
      <c r="I77" s="11" t="inlineStr">
        <is>
          <t>(02)89781422</t>
        </is>
      </c>
      <c r="J77" s="12" t="inlineStr">
        <is>
          <t>新北市三重區大仁街52號</t>
        </is>
      </c>
      <c r="U77" s="14">
        <f>IFERROR(LEFT(J77,FIND("縣",J77)),IFERROR(LEFT(J77,FIND("市",J77)),J77))</f>
        <v/>
      </c>
      <c r="V77" s="15">
        <f>IFERROR(
IFERROR(
IFERROR(
MID(J77,FIND("市",J77)+1,IF(FIND("區",J77)-FIND("市",J77)&gt;3,FIND("鄉",J77)-FIND("市",J77),FIND("區",J77)-FIND("市",J77))),
MID(J77,FIND("市",J77)+1,IF(FIND("鎮",J77)-FIND("市",J77)&gt;3,FIND("鄉",J77)-FIND("市",J77),FIND("鎮",J77)-FIND("市",J77)))
),
MID(J77,FIND("市",J77)+1,IF(FIND("鄉",J77)-FIND("市",J77)&gt;3,FIND("區",J77)-FIND("市",J77),FIND("鄉",J77)-FIND("市",J77)))
),
IFERROR(
IFERROR(
IFERROR(
MID(J77,FIND("縣",J77)+1,IF(FIND("區",J77)-FIND("縣",J77)&gt;3,FIND("鄉",J77)-FIND("縣",J77),FIND("區",J77)-FIND("縣",J77))),
MID(J77,FIND("縣",J77)+1,IF(FIND("鎮",J77)-FIND("縣",J77)&gt;3,FIND("鄉",J77)-FIND("縣",J77),FIND("鎮",J77)-FIND("縣",J77)))
),
MID(J77,FIND("縣",J77)+1,IF(FIND("鄉",J77)-FIND("縣",J77)&gt;3,FIND("區",J77)-FIND("縣",J77),FIND("鄉",J77)-FIND("縣",J77)))
),
IFERROR(
MID(J77,FIND("市",J77)+1,IF(FIND("縣",J77)-FIND("市",J77)&gt;3,FIND("鄉",J77)-FIND("市",J77),FIND("縣",J77)-FIND("市",J77))),
MID(J77,FIND("縣",J77)+1,IF(FIND("市",J77)-FIND("縣",J77)&gt;3,FIND("鄉",J77)-FIND("縣",J77),FIND("市",J77)-FIND("縣",J77)))
)))</f>
        <v/>
      </c>
      <c r="W77" s="15">
        <f>IFERROR(MID(J77,IFERROR(FIND("鄉",J77),IFERROR(FIND("鎮",J77),FIND("區",J77)))+1,LEN(J77)),IFERROR(MID(J77,FIND("市",J77)+1,LEN(J77)),MID(J77,FIND("縣",J77)+1,LEN(J77))))</f>
        <v/>
      </c>
      <c r="X77" s="16">
        <f>VLOOKUP(U77&amp;V77,部門對應!$B:$I,8,FALSE)</f>
        <v/>
      </c>
      <c r="Y77" s="16">
        <f>VLOOKUP(V77,區域表!A:B,2,FALSE)</f>
        <v/>
      </c>
      <c r="Z77" s="106">
        <f>IF(D77="FVC7", IF(COUNTIF(特殊門市清單!N:N, B77)=0, "FVC7", VLOOKUP(B77,特殊門市清單!N:T,7,FALSE)), IF(AA77="v","Peplink",""))</f>
        <v/>
      </c>
      <c r="AB77" s="100">
        <f>VLOOKUP(B77,門市主檔!A:B,2,FALSE)</f>
        <v/>
      </c>
      <c r="AC77" s="100" t="n"/>
      <c r="AD77" s="100" t="n"/>
    </row>
    <row r="78" ht="15" customHeight="1" s="127">
      <c r="A78" s="3" t="n">
        <v>77</v>
      </c>
      <c r="B78" s="3" t="inlineStr">
        <is>
          <t>D649</t>
        </is>
      </c>
      <c r="C78" s="11" t="inlineStr">
        <is>
          <t>北縣中陽店</t>
        </is>
      </c>
      <c r="D78" s="3" t="inlineStr">
        <is>
          <t>RC</t>
        </is>
      </c>
      <c r="E78" s="324" t="n"/>
      <c r="F78" s="3" t="inlineStr">
        <is>
          <t>北二二部</t>
        </is>
      </c>
      <c r="G78" s="3" t="inlineStr">
        <is>
          <t>GD</t>
        </is>
      </c>
      <c r="H78" s="98" t="inlineStr">
        <is>
          <t>楊雅齡</t>
        </is>
      </c>
      <c r="I78" s="11" t="inlineStr">
        <is>
          <t>(02)29833175</t>
        </is>
      </c>
      <c r="J78" s="12" t="inlineStr">
        <is>
          <t>新北市三重區中正北路105號</t>
        </is>
      </c>
      <c r="U78" s="14">
        <f>IFERROR(LEFT(J78,FIND("縣",J78)),IFERROR(LEFT(J78,FIND("市",J78)),J78))</f>
        <v/>
      </c>
      <c r="V78" s="15">
        <f>IFERROR(
IFERROR(
IFERROR(
MID(J78,FIND("市",J78)+1,IF(FIND("區",J78)-FIND("市",J78)&gt;3,FIND("鄉",J78)-FIND("市",J78),FIND("區",J78)-FIND("市",J78))),
MID(J78,FIND("市",J78)+1,IF(FIND("鎮",J78)-FIND("市",J78)&gt;3,FIND("鄉",J78)-FIND("市",J78),FIND("鎮",J78)-FIND("市",J78)))
),
MID(J78,FIND("市",J78)+1,IF(FIND("鄉",J78)-FIND("市",J78)&gt;3,FIND("區",J78)-FIND("市",J78),FIND("鄉",J78)-FIND("市",J78)))
),
IFERROR(
IFERROR(
IFERROR(
MID(J78,FIND("縣",J78)+1,IF(FIND("區",J78)-FIND("縣",J78)&gt;3,FIND("鄉",J78)-FIND("縣",J78),FIND("區",J78)-FIND("縣",J78))),
MID(J78,FIND("縣",J78)+1,IF(FIND("鎮",J78)-FIND("縣",J78)&gt;3,FIND("鄉",J78)-FIND("縣",J78),FIND("鎮",J78)-FIND("縣",J78)))
),
MID(J78,FIND("縣",J78)+1,IF(FIND("鄉",J78)-FIND("縣",J78)&gt;3,FIND("區",J78)-FIND("縣",J78),FIND("鄉",J78)-FIND("縣",J78)))
),
IFERROR(
MID(J78,FIND("市",J78)+1,IF(FIND("縣",J78)-FIND("市",J78)&gt;3,FIND("鄉",J78)-FIND("市",J78),FIND("縣",J78)-FIND("市",J78))),
MID(J78,FIND("縣",J78)+1,IF(FIND("市",J78)-FIND("縣",J78)&gt;3,FIND("鄉",J78)-FIND("縣",J78),FIND("市",J78)-FIND("縣",J78)))
)))</f>
        <v/>
      </c>
      <c r="W78" s="15">
        <f>IFERROR(MID(J78,IFERROR(FIND("鄉",J78),IFERROR(FIND("鎮",J78),FIND("區",J78)))+1,LEN(J78)),IFERROR(MID(J78,FIND("市",J78)+1,LEN(J78)),MID(J78,FIND("縣",J78)+1,LEN(J78))))</f>
        <v/>
      </c>
      <c r="X78" s="16">
        <f>VLOOKUP(U78&amp;V78,部門對應!$B:$I,8,FALSE)</f>
        <v/>
      </c>
      <c r="Y78" s="16">
        <f>VLOOKUP(V78,區域表!A:B,2,FALSE)</f>
        <v/>
      </c>
      <c r="Z78" s="106">
        <f>IF(D78="FVC7", IF(COUNTIF(特殊門市清單!N:N, B78)=0, "FVC7", VLOOKUP(B78,特殊門市清單!N:T,7,FALSE)), IF(AA78="v","Peplink",""))</f>
        <v/>
      </c>
      <c r="AB78" s="100">
        <f>VLOOKUP(B78,門市主檔!A:B,2,FALSE)</f>
        <v/>
      </c>
      <c r="AC78" s="100" t="n"/>
      <c r="AD78" s="100" t="n"/>
    </row>
    <row r="79" ht="15" customHeight="1" s="127">
      <c r="A79" s="3" t="n">
        <v>78</v>
      </c>
      <c r="B79" s="3" t="n">
        <v>2209</v>
      </c>
      <c r="C79" s="11" t="inlineStr">
        <is>
          <t>北縣重強店</t>
        </is>
      </c>
      <c r="D79" s="3" t="inlineStr">
        <is>
          <t>FCA</t>
        </is>
      </c>
      <c r="E79" s="324" t="n"/>
      <c r="F79" s="3" t="inlineStr">
        <is>
          <t>北二二部</t>
        </is>
      </c>
      <c r="G79" s="3" t="inlineStr">
        <is>
          <t>GE</t>
        </is>
      </c>
      <c r="H79" s="98" t="inlineStr">
        <is>
          <t>王喻旻</t>
        </is>
      </c>
      <c r="I79" s="11" t="inlineStr">
        <is>
          <t>(02)29864907</t>
        </is>
      </c>
      <c r="J79" s="12" t="inlineStr">
        <is>
          <t>新北市三重區自強路一段164,166號</t>
        </is>
      </c>
      <c r="U79" s="14">
        <f>IFERROR(LEFT(J79,FIND("縣",J79)),IFERROR(LEFT(J79,FIND("市",J79)),J79))</f>
        <v/>
      </c>
      <c r="V79" s="15">
        <f>IFERROR(
IFERROR(
IFERROR(
MID(J79,FIND("市",J79)+1,IF(FIND("區",J79)-FIND("市",J79)&gt;3,FIND("鄉",J79)-FIND("市",J79),FIND("區",J79)-FIND("市",J79))),
MID(J79,FIND("市",J79)+1,IF(FIND("鎮",J79)-FIND("市",J79)&gt;3,FIND("鄉",J79)-FIND("市",J79),FIND("鎮",J79)-FIND("市",J79)))
),
MID(J79,FIND("市",J79)+1,IF(FIND("鄉",J79)-FIND("市",J79)&gt;3,FIND("區",J79)-FIND("市",J79),FIND("鄉",J79)-FIND("市",J79)))
),
IFERROR(
IFERROR(
IFERROR(
MID(J79,FIND("縣",J79)+1,IF(FIND("區",J79)-FIND("縣",J79)&gt;3,FIND("鄉",J79)-FIND("縣",J79),FIND("區",J79)-FIND("縣",J79))),
MID(J79,FIND("縣",J79)+1,IF(FIND("鎮",J79)-FIND("縣",J79)&gt;3,FIND("鄉",J79)-FIND("縣",J79),FIND("鎮",J79)-FIND("縣",J79)))
),
MID(J79,FIND("縣",J79)+1,IF(FIND("鄉",J79)-FIND("縣",J79)&gt;3,FIND("區",J79)-FIND("縣",J79),FIND("鄉",J79)-FIND("縣",J79)))
),
IFERROR(
MID(J79,FIND("市",J79)+1,IF(FIND("縣",J79)-FIND("市",J79)&gt;3,FIND("鄉",J79)-FIND("市",J79),FIND("縣",J79)-FIND("市",J79))),
MID(J79,FIND("縣",J79)+1,IF(FIND("市",J79)-FIND("縣",J79)&gt;3,FIND("鄉",J79)-FIND("縣",J79),FIND("市",J79)-FIND("縣",J79)))
)))</f>
        <v/>
      </c>
      <c r="W79" s="15">
        <f>IFERROR(MID(J79,IFERROR(FIND("鄉",J79),IFERROR(FIND("鎮",J79),FIND("區",J79)))+1,LEN(J79)),IFERROR(MID(J79,FIND("市",J79)+1,LEN(J79)),MID(J79,FIND("縣",J79)+1,LEN(J79))))</f>
        <v/>
      </c>
      <c r="X79" s="16">
        <f>VLOOKUP(U79&amp;V79,部門對應!$B:$I,8,FALSE)</f>
        <v/>
      </c>
      <c r="Y79" s="16">
        <f>VLOOKUP(V79,區域表!A:B,2,FALSE)</f>
        <v/>
      </c>
      <c r="Z79" s="106">
        <f>IF(D79="FVC7", IF(COUNTIF(特殊門市清單!N:N, B79)=0, "FVC7", VLOOKUP(B79,特殊門市清單!N:T,7,FALSE)), IF(AA79="v","Peplink",""))</f>
        <v/>
      </c>
      <c r="AB79" s="100">
        <f>VLOOKUP(B79,門市主檔!A:B,2,FALSE)</f>
        <v/>
      </c>
      <c r="AC79" s="100" t="n"/>
      <c r="AD79" s="100" t="n"/>
    </row>
    <row r="80" ht="15" customHeight="1" s="127">
      <c r="A80" s="3" t="n">
        <v>79</v>
      </c>
      <c r="B80" s="3" t="n">
        <v>2222</v>
      </c>
      <c r="C80" s="11" t="inlineStr">
        <is>
          <t>三重義天店</t>
        </is>
      </c>
      <c r="D80" s="3" t="inlineStr">
        <is>
          <t>FCA</t>
        </is>
      </c>
      <c r="E80" s="324" t="n"/>
      <c r="F80" s="3" t="inlineStr">
        <is>
          <t>北二二部</t>
        </is>
      </c>
      <c r="G80" s="3" t="inlineStr">
        <is>
          <t>GE</t>
        </is>
      </c>
      <c r="H80" s="98" t="inlineStr">
        <is>
          <t>王喻旻</t>
        </is>
      </c>
      <c r="I80" s="11" t="inlineStr">
        <is>
          <t>(02)82873428</t>
        </is>
      </c>
      <c r="J80" s="12" t="inlineStr">
        <is>
          <t>新北市三重區永福街256及258號</t>
        </is>
      </c>
      <c r="U80" s="14">
        <f>IFERROR(LEFT(J80,FIND("縣",J80)),IFERROR(LEFT(J80,FIND("市",J80)),J80))</f>
        <v/>
      </c>
      <c r="V80" s="15">
        <f>IFERROR(
IFERROR(
IFERROR(
MID(J80,FIND("市",J80)+1,IF(FIND("區",J80)-FIND("市",J80)&gt;3,FIND("鄉",J80)-FIND("市",J80),FIND("區",J80)-FIND("市",J80))),
MID(J80,FIND("市",J80)+1,IF(FIND("鎮",J80)-FIND("市",J80)&gt;3,FIND("鄉",J80)-FIND("市",J80),FIND("鎮",J80)-FIND("市",J80)))
),
MID(J80,FIND("市",J80)+1,IF(FIND("鄉",J80)-FIND("市",J80)&gt;3,FIND("區",J80)-FIND("市",J80),FIND("鄉",J80)-FIND("市",J80)))
),
IFERROR(
IFERROR(
IFERROR(
MID(J80,FIND("縣",J80)+1,IF(FIND("區",J80)-FIND("縣",J80)&gt;3,FIND("鄉",J80)-FIND("縣",J80),FIND("區",J80)-FIND("縣",J80))),
MID(J80,FIND("縣",J80)+1,IF(FIND("鎮",J80)-FIND("縣",J80)&gt;3,FIND("鄉",J80)-FIND("縣",J80),FIND("鎮",J80)-FIND("縣",J80)))
),
MID(J80,FIND("縣",J80)+1,IF(FIND("鄉",J80)-FIND("縣",J80)&gt;3,FIND("區",J80)-FIND("縣",J80),FIND("鄉",J80)-FIND("縣",J80)))
),
IFERROR(
MID(J80,FIND("市",J80)+1,IF(FIND("縣",J80)-FIND("市",J80)&gt;3,FIND("鄉",J80)-FIND("市",J80),FIND("縣",J80)-FIND("市",J80))),
MID(J80,FIND("縣",J80)+1,IF(FIND("市",J80)-FIND("縣",J80)&gt;3,FIND("鄉",J80)-FIND("縣",J80),FIND("市",J80)-FIND("縣",J80)))
)))</f>
        <v/>
      </c>
      <c r="W80" s="15">
        <f>IFERROR(MID(J80,IFERROR(FIND("鄉",J80),IFERROR(FIND("鎮",J80),FIND("區",J80)))+1,LEN(J80)),IFERROR(MID(J80,FIND("市",J80)+1,LEN(J80)),MID(J80,FIND("縣",J80)+1,LEN(J80))))</f>
        <v/>
      </c>
      <c r="X80" s="16">
        <f>VLOOKUP(U80&amp;V80,部門對應!$B:$I,8,FALSE)</f>
        <v/>
      </c>
      <c r="Y80" s="16">
        <f>VLOOKUP(V80,區域表!A:B,2,FALSE)</f>
        <v/>
      </c>
      <c r="Z80" s="106">
        <f>IF(D80="FVC7", IF(COUNTIF(特殊門市清單!N:N, B80)=0, "FVC7", VLOOKUP(B80,特殊門市清單!N:T,7,FALSE)), IF(AA80="v","Peplink",""))</f>
        <v/>
      </c>
      <c r="AB80" s="100">
        <f>VLOOKUP(B80,門市主檔!A:B,2,FALSE)</f>
        <v/>
      </c>
      <c r="AC80" s="100" t="n"/>
      <c r="AD80" s="100" t="n"/>
    </row>
    <row r="81" ht="15" customHeight="1" s="127">
      <c r="A81" s="3" t="n">
        <v>80</v>
      </c>
      <c r="B81" s="3" t="n">
        <v>2349</v>
      </c>
      <c r="C81" s="11" t="inlineStr">
        <is>
          <t>三重永福店</t>
        </is>
      </c>
      <c r="D81" s="3" t="inlineStr">
        <is>
          <t>FCA</t>
        </is>
      </c>
      <c r="E81" s="324" t="n"/>
      <c r="F81" s="3" t="inlineStr">
        <is>
          <t>北二二部</t>
        </is>
      </c>
      <c r="G81" s="3" t="inlineStr">
        <is>
          <t>GE</t>
        </is>
      </c>
      <c r="H81" s="98" t="inlineStr">
        <is>
          <t>王喻旻</t>
        </is>
      </c>
      <c r="I81" s="11" t="inlineStr">
        <is>
          <t>(02)22800283</t>
        </is>
      </c>
      <c r="J81" s="12" t="inlineStr">
        <is>
          <t>新北市三重區永福街11號</t>
        </is>
      </c>
      <c r="U81" s="14">
        <f>IFERROR(LEFT(J81,FIND("縣",J81)),IFERROR(LEFT(J81,FIND("市",J81)),J81))</f>
        <v/>
      </c>
      <c r="V81" s="15">
        <f>IFERROR(
IFERROR(
IFERROR(
MID(J81,FIND("市",J81)+1,IF(FIND("區",J81)-FIND("市",J81)&gt;3,FIND("鄉",J81)-FIND("市",J81),FIND("區",J81)-FIND("市",J81))),
MID(J81,FIND("市",J81)+1,IF(FIND("鎮",J81)-FIND("市",J81)&gt;3,FIND("鄉",J81)-FIND("市",J81),FIND("鎮",J81)-FIND("市",J81)))
),
MID(J81,FIND("市",J81)+1,IF(FIND("鄉",J81)-FIND("市",J81)&gt;3,FIND("區",J81)-FIND("市",J81),FIND("鄉",J81)-FIND("市",J81)))
),
IFERROR(
IFERROR(
IFERROR(
MID(J81,FIND("縣",J81)+1,IF(FIND("區",J81)-FIND("縣",J81)&gt;3,FIND("鄉",J81)-FIND("縣",J81),FIND("區",J81)-FIND("縣",J81))),
MID(J81,FIND("縣",J81)+1,IF(FIND("鎮",J81)-FIND("縣",J81)&gt;3,FIND("鄉",J81)-FIND("縣",J81),FIND("鎮",J81)-FIND("縣",J81)))
),
MID(J81,FIND("縣",J81)+1,IF(FIND("鄉",J81)-FIND("縣",J81)&gt;3,FIND("區",J81)-FIND("縣",J81),FIND("鄉",J81)-FIND("縣",J81)))
),
IFERROR(
MID(J81,FIND("市",J81)+1,IF(FIND("縣",J81)-FIND("市",J81)&gt;3,FIND("鄉",J81)-FIND("市",J81),FIND("縣",J81)-FIND("市",J81))),
MID(J81,FIND("縣",J81)+1,IF(FIND("市",J81)-FIND("縣",J81)&gt;3,FIND("鄉",J81)-FIND("縣",J81),FIND("市",J81)-FIND("縣",J81)))
)))</f>
        <v/>
      </c>
      <c r="W81" s="15">
        <f>IFERROR(MID(J81,IFERROR(FIND("鄉",J81),IFERROR(FIND("鎮",J81),FIND("區",J81)))+1,LEN(J81)),IFERROR(MID(J81,FIND("市",J81)+1,LEN(J81)),MID(J81,FIND("縣",J81)+1,LEN(J81))))</f>
        <v/>
      </c>
      <c r="X81" s="16">
        <f>VLOOKUP(U81&amp;V81,部門對應!$B:$I,8,FALSE)</f>
        <v/>
      </c>
      <c r="Y81" s="16">
        <f>VLOOKUP(V81,區域表!A:B,2,FALSE)</f>
        <v/>
      </c>
      <c r="Z81" s="106">
        <f>IF(D81="FVC7", IF(COUNTIF(特殊門市清單!N:N, B81)=0, "FVC7", VLOOKUP(B81,特殊門市清單!N:T,7,FALSE)), IF(AA81="v","Peplink",""))</f>
        <v/>
      </c>
      <c r="AB81" s="100">
        <f>VLOOKUP(B81,門市主檔!A:B,2,FALSE)</f>
        <v/>
      </c>
      <c r="AC81" s="100" t="n"/>
      <c r="AD81" s="100" t="n"/>
    </row>
    <row r="82" ht="15" customHeight="1" s="127">
      <c r="A82" s="3" t="n">
        <v>81</v>
      </c>
      <c r="B82" s="17" t="n">
        <v>3362</v>
      </c>
      <c r="C82" s="11" t="inlineStr">
        <is>
          <t>北縣重武店</t>
        </is>
      </c>
      <c r="D82" s="3" t="inlineStr">
        <is>
          <t>FCA</t>
        </is>
      </c>
      <c r="E82" s="324" t="n"/>
      <c r="F82" s="3" t="inlineStr">
        <is>
          <t>北二二部</t>
        </is>
      </c>
      <c r="G82" s="3" t="inlineStr">
        <is>
          <t>GE</t>
        </is>
      </c>
      <c r="H82" s="98" t="inlineStr">
        <is>
          <t>王喻旻</t>
        </is>
      </c>
      <c r="I82" s="11" t="inlineStr">
        <is>
          <t>(02)89851103</t>
        </is>
      </c>
      <c r="J82" s="12" t="inlineStr">
        <is>
          <t>新北市三重區安慶街203之1號</t>
        </is>
      </c>
      <c r="U82" s="14">
        <f>IFERROR(LEFT(J82,FIND("縣",J82)),IFERROR(LEFT(J82,FIND("市",J82)),J82))</f>
        <v/>
      </c>
      <c r="V82" s="15">
        <f>IFERROR(
IFERROR(
IFERROR(
MID(J82,FIND("市",J82)+1,IF(FIND("區",J82)-FIND("市",J82)&gt;3,FIND("鄉",J82)-FIND("市",J82),FIND("區",J82)-FIND("市",J82))),
MID(J82,FIND("市",J82)+1,IF(FIND("鎮",J82)-FIND("市",J82)&gt;3,FIND("鄉",J82)-FIND("市",J82),FIND("鎮",J82)-FIND("市",J82)))
),
MID(J82,FIND("市",J82)+1,IF(FIND("鄉",J82)-FIND("市",J82)&gt;3,FIND("區",J82)-FIND("市",J82),FIND("鄉",J82)-FIND("市",J82)))
),
IFERROR(
IFERROR(
IFERROR(
MID(J82,FIND("縣",J82)+1,IF(FIND("區",J82)-FIND("縣",J82)&gt;3,FIND("鄉",J82)-FIND("縣",J82),FIND("區",J82)-FIND("縣",J82))),
MID(J82,FIND("縣",J82)+1,IF(FIND("鎮",J82)-FIND("縣",J82)&gt;3,FIND("鄉",J82)-FIND("縣",J82),FIND("鎮",J82)-FIND("縣",J82)))
),
MID(J82,FIND("縣",J82)+1,IF(FIND("鄉",J82)-FIND("縣",J82)&gt;3,FIND("區",J82)-FIND("縣",J82),FIND("鄉",J82)-FIND("縣",J82)))
),
IFERROR(
MID(J82,FIND("市",J82)+1,IF(FIND("縣",J82)-FIND("市",J82)&gt;3,FIND("鄉",J82)-FIND("市",J82),FIND("縣",J82)-FIND("市",J82))),
MID(J82,FIND("縣",J82)+1,IF(FIND("市",J82)-FIND("縣",J82)&gt;3,FIND("鄉",J82)-FIND("縣",J82),FIND("市",J82)-FIND("縣",J82)))
)))</f>
        <v/>
      </c>
      <c r="W82" s="15">
        <f>IFERROR(MID(J82,IFERROR(FIND("鄉",J82),IFERROR(FIND("鎮",J82),FIND("區",J82)))+1,LEN(J82)),IFERROR(MID(J82,FIND("市",J82)+1,LEN(J82)),MID(J82,FIND("縣",J82)+1,LEN(J82))))</f>
        <v/>
      </c>
      <c r="X82" s="16">
        <f>VLOOKUP(U82&amp;V82,部門對應!$B:$I,8,FALSE)</f>
        <v/>
      </c>
      <c r="Y82" s="16">
        <f>VLOOKUP(V82,區域表!A:B,2,FALSE)</f>
        <v/>
      </c>
      <c r="Z82" s="106">
        <f>IF(D82="FVC7", IF(COUNTIF(特殊門市清單!N:N, B82)=0, "FVC7", VLOOKUP(B82,特殊門市清單!N:T,7,FALSE)), IF(AA82="v","Peplink",""))</f>
        <v/>
      </c>
      <c r="AB82" s="100">
        <f>VLOOKUP(B82,門市主檔!A:B,2,FALSE)</f>
        <v/>
      </c>
      <c r="AC82" s="100" t="n"/>
      <c r="AD82" s="100" t="n"/>
    </row>
    <row r="83" ht="15" customHeight="1" s="127">
      <c r="A83" s="3" t="n">
        <v>82</v>
      </c>
      <c r="B83" s="3" t="n">
        <v>3840</v>
      </c>
      <c r="C83" s="11" t="inlineStr">
        <is>
          <t>北縣天龍店</t>
        </is>
      </c>
      <c r="D83" s="3" t="inlineStr">
        <is>
          <t>FCA</t>
        </is>
      </c>
      <c r="E83" s="324" t="n"/>
      <c r="F83" s="3" t="inlineStr">
        <is>
          <t>北二二部</t>
        </is>
      </c>
      <c r="G83" s="3" t="inlineStr">
        <is>
          <t>GE</t>
        </is>
      </c>
      <c r="H83" s="98" t="inlineStr">
        <is>
          <t>王喻旻</t>
        </is>
      </c>
      <c r="I83" s="11" t="inlineStr">
        <is>
          <t>(02)29763480</t>
        </is>
      </c>
      <c r="J83" s="12" t="inlineStr">
        <is>
          <t>新北市三重區龍門路176號</t>
        </is>
      </c>
      <c r="U83" s="14">
        <f>IFERROR(LEFT(J83,FIND("縣",J83)),IFERROR(LEFT(J83,FIND("市",J83)),J83))</f>
        <v/>
      </c>
      <c r="V83" s="15">
        <f>IFERROR(
IFERROR(
IFERROR(
MID(J83,FIND("市",J83)+1,IF(FIND("區",J83)-FIND("市",J83)&gt;3,FIND("鄉",J83)-FIND("市",J83),FIND("區",J83)-FIND("市",J83))),
MID(J83,FIND("市",J83)+1,IF(FIND("鎮",J83)-FIND("市",J83)&gt;3,FIND("鄉",J83)-FIND("市",J83),FIND("鎮",J83)-FIND("市",J83)))
),
MID(J83,FIND("市",J83)+1,IF(FIND("鄉",J83)-FIND("市",J83)&gt;3,FIND("區",J83)-FIND("市",J83),FIND("鄉",J83)-FIND("市",J83)))
),
IFERROR(
IFERROR(
IFERROR(
MID(J83,FIND("縣",J83)+1,IF(FIND("區",J83)-FIND("縣",J83)&gt;3,FIND("鄉",J83)-FIND("縣",J83),FIND("區",J83)-FIND("縣",J83))),
MID(J83,FIND("縣",J83)+1,IF(FIND("鎮",J83)-FIND("縣",J83)&gt;3,FIND("鄉",J83)-FIND("縣",J83),FIND("鎮",J83)-FIND("縣",J83)))
),
MID(J83,FIND("縣",J83)+1,IF(FIND("鄉",J83)-FIND("縣",J83)&gt;3,FIND("區",J83)-FIND("縣",J83),FIND("鄉",J83)-FIND("縣",J83)))
),
IFERROR(
MID(J83,FIND("市",J83)+1,IF(FIND("縣",J83)-FIND("市",J83)&gt;3,FIND("鄉",J83)-FIND("市",J83),FIND("縣",J83)-FIND("市",J83))),
MID(J83,FIND("縣",J83)+1,IF(FIND("市",J83)-FIND("縣",J83)&gt;3,FIND("鄉",J83)-FIND("縣",J83),FIND("市",J83)-FIND("縣",J83)))
)))</f>
        <v/>
      </c>
      <c r="W83" s="15">
        <f>IFERROR(MID(J83,IFERROR(FIND("鄉",J83),IFERROR(FIND("鎮",J83),FIND("區",J83)))+1,LEN(J83)),IFERROR(MID(J83,FIND("市",J83)+1,LEN(J83)),MID(J83,FIND("縣",J83)+1,LEN(J83))))</f>
        <v/>
      </c>
      <c r="X83" s="16">
        <f>VLOOKUP(U83&amp;V83,部門對應!$B:$I,8,FALSE)</f>
        <v/>
      </c>
      <c r="Y83" s="16">
        <f>VLOOKUP(V83,區域表!A:B,2,FALSE)</f>
        <v/>
      </c>
      <c r="Z83" s="106">
        <f>IF(D83="FVC7", IF(COUNTIF(特殊門市清單!N:N, B83)=0, "FVC7", VLOOKUP(B83,特殊門市清單!N:T,7,FALSE)), IF(AA83="v","Peplink",""))</f>
        <v/>
      </c>
      <c r="AB83" s="100">
        <f>VLOOKUP(B83,門市主檔!A:B,2,FALSE)</f>
        <v/>
      </c>
      <c r="AC83" s="100" t="n"/>
      <c r="AD83" s="100" t="n"/>
    </row>
    <row r="84" ht="15" customHeight="1" s="127">
      <c r="A84" s="3" t="n">
        <v>83</v>
      </c>
      <c r="B84" s="3" t="n">
        <v>3957</v>
      </c>
      <c r="C84" s="11" t="inlineStr">
        <is>
          <t>三重福仁店</t>
        </is>
      </c>
      <c r="D84" s="3" t="inlineStr">
        <is>
          <t>FCA</t>
        </is>
      </c>
      <c r="E84" s="324" t="n"/>
      <c r="F84" s="3" t="inlineStr">
        <is>
          <t>北二二部</t>
        </is>
      </c>
      <c r="G84" s="3" t="inlineStr">
        <is>
          <t>GE</t>
        </is>
      </c>
      <c r="H84" s="98" t="inlineStr">
        <is>
          <t>王喻旻</t>
        </is>
      </c>
      <c r="I84" s="11" t="inlineStr">
        <is>
          <t>(02)22862845</t>
        </is>
      </c>
      <c r="J84" s="12" t="inlineStr">
        <is>
          <t>新北市三重區永福街97號及99號</t>
        </is>
      </c>
      <c r="U84" s="14">
        <f>IFERROR(LEFT(J84,FIND("縣",J84)),IFERROR(LEFT(J84,FIND("市",J84)),J84))</f>
        <v/>
      </c>
      <c r="V84" s="15">
        <f>IFERROR(
IFERROR(
IFERROR(
MID(J84,FIND("市",J84)+1,IF(FIND("區",J84)-FIND("市",J84)&gt;3,FIND("鄉",J84)-FIND("市",J84),FIND("區",J84)-FIND("市",J84))),
MID(J84,FIND("市",J84)+1,IF(FIND("鎮",J84)-FIND("市",J84)&gt;3,FIND("鄉",J84)-FIND("市",J84),FIND("鎮",J84)-FIND("市",J84)))
),
MID(J84,FIND("市",J84)+1,IF(FIND("鄉",J84)-FIND("市",J84)&gt;3,FIND("區",J84)-FIND("市",J84),FIND("鄉",J84)-FIND("市",J84)))
),
IFERROR(
IFERROR(
IFERROR(
MID(J84,FIND("縣",J84)+1,IF(FIND("區",J84)-FIND("縣",J84)&gt;3,FIND("鄉",J84)-FIND("縣",J84),FIND("區",J84)-FIND("縣",J84))),
MID(J84,FIND("縣",J84)+1,IF(FIND("鎮",J84)-FIND("縣",J84)&gt;3,FIND("鄉",J84)-FIND("縣",J84),FIND("鎮",J84)-FIND("縣",J84)))
),
MID(J84,FIND("縣",J84)+1,IF(FIND("鄉",J84)-FIND("縣",J84)&gt;3,FIND("區",J84)-FIND("縣",J84),FIND("鄉",J84)-FIND("縣",J84)))
),
IFERROR(
MID(J84,FIND("市",J84)+1,IF(FIND("縣",J84)-FIND("市",J84)&gt;3,FIND("鄉",J84)-FIND("市",J84),FIND("縣",J84)-FIND("市",J84))),
MID(J84,FIND("縣",J84)+1,IF(FIND("市",J84)-FIND("縣",J84)&gt;3,FIND("鄉",J84)-FIND("縣",J84),FIND("市",J84)-FIND("縣",J84)))
)))</f>
        <v/>
      </c>
      <c r="W84" s="15">
        <f>IFERROR(MID(J84,IFERROR(FIND("鄉",J84),IFERROR(FIND("鎮",J84),FIND("區",J84)))+1,LEN(J84)),IFERROR(MID(J84,FIND("市",J84)+1,LEN(J84)),MID(J84,FIND("縣",J84)+1,LEN(J84))))</f>
        <v/>
      </c>
      <c r="X84" s="16">
        <f>VLOOKUP(U84&amp;V84,部門對應!$B:$I,8,FALSE)</f>
        <v/>
      </c>
      <c r="Y84" s="16">
        <f>VLOOKUP(V84,區域表!A:B,2,FALSE)</f>
        <v/>
      </c>
      <c r="Z84" s="106">
        <f>IF(D84="FVC7", IF(COUNTIF(特殊門市清單!N:N, B84)=0, "FVC7", VLOOKUP(B84,特殊門市清單!N:T,7,FALSE)), IF(AA84="v","Peplink",""))</f>
        <v/>
      </c>
      <c r="AB84" s="100">
        <f>VLOOKUP(B84,門市主檔!A:B,2,FALSE)</f>
        <v/>
      </c>
      <c r="AC84" s="100" t="n"/>
      <c r="AD84" s="100" t="n"/>
    </row>
    <row r="85" ht="15" customHeight="1" s="127">
      <c r="A85" s="3" t="n">
        <v>84</v>
      </c>
      <c r="B85" s="3" t="n">
        <v>4191</v>
      </c>
      <c r="C85" s="11" t="inlineStr">
        <is>
          <t>三重溪美店</t>
        </is>
      </c>
      <c r="D85" s="3" t="inlineStr">
        <is>
          <t>FCA</t>
        </is>
      </c>
      <c r="E85" s="324" t="n"/>
      <c r="F85" s="3" t="inlineStr">
        <is>
          <t>北二二部</t>
        </is>
      </c>
      <c r="G85" s="3" t="inlineStr">
        <is>
          <t>GE</t>
        </is>
      </c>
      <c r="H85" s="98" t="inlineStr">
        <is>
          <t>王喻旻</t>
        </is>
      </c>
      <c r="I85" s="11" t="inlineStr">
        <is>
          <t>(02)89787590</t>
        </is>
      </c>
      <c r="J85" s="12" t="inlineStr">
        <is>
          <t>新北市三重區仁愛街331號</t>
        </is>
      </c>
      <c r="U85" s="14">
        <f>IFERROR(LEFT(J85,FIND("縣",J85)),IFERROR(LEFT(J85,FIND("市",J85)),J85))</f>
        <v/>
      </c>
      <c r="V85" s="15">
        <f>IFERROR(
IFERROR(
IFERROR(
MID(J85,FIND("市",J85)+1,IF(FIND("區",J85)-FIND("市",J85)&gt;3,FIND("鄉",J85)-FIND("市",J85),FIND("區",J85)-FIND("市",J85))),
MID(J85,FIND("市",J85)+1,IF(FIND("鎮",J85)-FIND("市",J85)&gt;3,FIND("鄉",J85)-FIND("市",J85),FIND("鎮",J85)-FIND("市",J85)))
),
MID(J85,FIND("市",J85)+1,IF(FIND("鄉",J85)-FIND("市",J85)&gt;3,FIND("區",J85)-FIND("市",J85),FIND("鄉",J85)-FIND("市",J85)))
),
IFERROR(
IFERROR(
IFERROR(
MID(J85,FIND("縣",J85)+1,IF(FIND("區",J85)-FIND("縣",J85)&gt;3,FIND("鄉",J85)-FIND("縣",J85),FIND("區",J85)-FIND("縣",J85))),
MID(J85,FIND("縣",J85)+1,IF(FIND("鎮",J85)-FIND("縣",J85)&gt;3,FIND("鄉",J85)-FIND("縣",J85),FIND("鎮",J85)-FIND("縣",J85)))
),
MID(J85,FIND("縣",J85)+1,IF(FIND("鄉",J85)-FIND("縣",J85)&gt;3,FIND("區",J85)-FIND("縣",J85),FIND("鄉",J85)-FIND("縣",J85)))
),
IFERROR(
MID(J85,FIND("市",J85)+1,IF(FIND("縣",J85)-FIND("市",J85)&gt;3,FIND("鄉",J85)-FIND("市",J85),FIND("縣",J85)-FIND("市",J85))),
MID(J85,FIND("縣",J85)+1,IF(FIND("市",J85)-FIND("縣",J85)&gt;3,FIND("鄉",J85)-FIND("縣",J85),FIND("市",J85)-FIND("縣",J85)))
)))</f>
        <v/>
      </c>
      <c r="W85" s="15">
        <f>IFERROR(MID(J85,IFERROR(FIND("鄉",J85),IFERROR(FIND("鎮",J85),FIND("區",J85)))+1,LEN(J85)),IFERROR(MID(J85,FIND("市",J85)+1,LEN(J85)),MID(J85,FIND("縣",J85)+1,LEN(J85))))</f>
        <v/>
      </c>
      <c r="X85" s="16">
        <f>VLOOKUP(U85&amp;V85,部門對應!$B:$I,8,FALSE)</f>
        <v/>
      </c>
      <c r="Y85" s="16">
        <f>VLOOKUP(V85,區域表!A:B,2,FALSE)</f>
        <v/>
      </c>
      <c r="Z85" s="106">
        <f>IF(D85="FVC7", IF(COUNTIF(特殊門市清單!N:N, B85)=0, "FVC7", VLOOKUP(B85,特殊門市清單!N:T,7,FALSE)), IF(AA85="v","Peplink",""))</f>
        <v/>
      </c>
      <c r="AB85" s="100">
        <f>VLOOKUP(B85,門市主檔!A:B,2,FALSE)</f>
        <v/>
      </c>
      <c r="AC85" s="100" t="n"/>
      <c r="AD85" s="100" t="n"/>
    </row>
    <row r="86" ht="15" customHeight="1" s="127">
      <c r="A86" s="3" t="n">
        <v>85</v>
      </c>
      <c r="B86" s="3" t="n">
        <v>4196</v>
      </c>
      <c r="C86" s="11" t="inlineStr">
        <is>
          <t>三重蝶愛店</t>
        </is>
      </c>
      <c r="D86" s="3" t="inlineStr">
        <is>
          <t>FCB</t>
        </is>
      </c>
      <c r="E86" s="324" t="n"/>
      <c r="F86" s="3" t="inlineStr">
        <is>
          <t>北二二部</t>
        </is>
      </c>
      <c r="G86" s="3" t="inlineStr">
        <is>
          <t>GE</t>
        </is>
      </c>
      <c r="H86" s="98" t="inlineStr">
        <is>
          <t>王喻旻</t>
        </is>
      </c>
      <c r="I86" s="11" t="inlineStr">
        <is>
          <t>(02)89787314</t>
        </is>
      </c>
      <c r="J86" s="12" t="inlineStr">
        <is>
          <t>新北市三重區仁愛街382號及慈愛街201號、203號</t>
        </is>
      </c>
      <c r="U86" s="14">
        <f>IFERROR(LEFT(J86,FIND("縣",J86)),IFERROR(LEFT(J86,FIND("市",J86)),J86))</f>
        <v/>
      </c>
      <c r="V86" s="15">
        <f>IFERROR(
IFERROR(
IFERROR(
MID(J86,FIND("市",J86)+1,IF(FIND("區",J86)-FIND("市",J86)&gt;3,FIND("鄉",J86)-FIND("市",J86),FIND("區",J86)-FIND("市",J86))),
MID(J86,FIND("市",J86)+1,IF(FIND("鎮",J86)-FIND("市",J86)&gt;3,FIND("鄉",J86)-FIND("市",J86),FIND("鎮",J86)-FIND("市",J86)))
),
MID(J86,FIND("市",J86)+1,IF(FIND("鄉",J86)-FIND("市",J86)&gt;3,FIND("區",J86)-FIND("市",J86),FIND("鄉",J86)-FIND("市",J86)))
),
IFERROR(
IFERROR(
IFERROR(
MID(J86,FIND("縣",J86)+1,IF(FIND("區",J86)-FIND("縣",J86)&gt;3,FIND("鄉",J86)-FIND("縣",J86),FIND("區",J86)-FIND("縣",J86))),
MID(J86,FIND("縣",J86)+1,IF(FIND("鎮",J86)-FIND("縣",J86)&gt;3,FIND("鄉",J86)-FIND("縣",J86),FIND("鎮",J86)-FIND("縣",J86)))
),
MID(J86,FIND("縣",J86)+1,IF(FIND("鄉",J86)-FIND("縣",J86)&gt;3,FIND("區",J86)-FIND("縣",J86),FIND("鄉",J86)-FIND("縣",J86)))
),
IFERROR(
MID(J86,FIND("市",J86)+1,IF(FIND("縣",J86)-FIND("市",J86)&gt;3,FIND("鄉",J86)-FIND("市",J86),FIND("縣",J86)-FIND("市",J86))),
MID(J86,FIND("縣",J86)+1,IF(FIND("市",J86)-FIND("縣",J86)&gt;3,FIND("鄉",J86)-FIND("縣",J86),FIND("市",J86)-FIND("縣",J86)))
)))</f>
        <v/>
      </c>
      <c r="W86" s="15">
        <f>IFERROR(MID(J86,IFERROR(FIND("鄉",J86),IFERROR(FIND("鎮",J86),FIND("區",J86)))+1,LEN(J86)),IFERROR(MID(J86,FIND("市",J86)+1,LEN(J86)),MID(J86,FIND("縣",J86)+1,LEN(J86))))</f>
        <v/>
      </c>
      <c r="X86" s="16">
        <f>VLOOKUP(U86&amp;V86,部門對應!$B:$I,8,FALSE)</f>
        <v/>
      </c>
      <c r="Y86" s="16">
        <f>VLOOKUP(V86,區域表!A:B,2,FALSE)</f>
        <v/>
      </c>
      <c r="Z86" s="106">
        <f>IF(D86="FVC7", IF(COUNTIF(特殊門市清單!N:N, B86)=0, "FVC7", VLOOKUP(B86,特殊門市清單!N:T,7,FALSE)), IF(AA86="v","Peplink",""))</f>
        <v/>
      </c>
      <c r="AB86" s="100">
        <f>VLOOKUP(B86,門市主檔!A:B,2,FALSE)</f>
        <v/>
      </c>
      <c r="AC86" s="100" t="n"/>
      <c r="AD86" s="100" t="n"/>
    </row>
    <row r="87" ht="15" customHeight="1" s="127">
      <c r="A87" s="3" t="n">
        <v>86</v>
      </c>
      <c r="B87" s="3" t="n">
        <v>4241</v>
      </c>
      <c r="C87" s="11" t="inlineStr">
        <is>
          <t>三重仁義店</t>
        </is>
      </c>
      <c r="D87" s="3" t="inlineStr">
        <is>
          <t>RC</t>
        </is>
      </c>
      <c r="E87" s="324" t="n"/>
      <c r="F87" s="3" t="inlineStr">
        <is>
          <t>北二二部</t>
        </is>
      </c>
      <c r="G87" s="3" t="inlineStr">
        <is>
          <t>GE</t>
        </is>
      </c>
      <c r="H87" s="98" t="inlineStr">
        <is>
          <t>王喻旻</t>
        </is>
      </c>
      <c r="I87" s="11" t="inlineStr">
        <is>
          <t>(02)89781040</t>
        </is>
      </c>
      <c r="J87" s="12" t="inlineStr">
        <is>
          <t>新北市三重區仁義街12號壹樓部份及仁興街39巷37號壹樓部份</t>
        </is>
      </c>
      <c r="U87" s="14">
        <f>IFERROR(LEFT(J87,FIND("縣",J87)),IFERROR(LEFT(J87,FIND("市",J87)),J87))</f>
        <v/>
      </c>
      <c r="V87" s="15">
        <f>IFERROR(
IFERROR(
IFERROR(
MID(J87,FIND("市",J87)+1,IF(FIND("區",J87)-FIND("市",J87)&gt;3,FIND("鄉",J87)-FIND("市",J87),FIND("區",J87)-FIND("市",J87))),
MID(J87,FIND("市",J87)+1,IF(FIND("鎮",J87)-FIND("市",J87)&gt;3,FIND("鄉",J87)-FIND("市",J87),FIND("鎮",J87)-FIND("市",J87)))
),
MID(J87,FIND("市",J87)+1,IF(FIND("鄉",J87)-FIND("市",J87)&gt;3,FIND("區",J87)-FIND("市",J87),FIND("鄉",J87)-FIND("市",J87)))
),
IFERROR(
IFERROR(
IFERROR(
MID(J87,FIND("縣",J87)+1,IF(FIND("區",J87)-FIND("縣",J87)&gt;3,FIND("鄉",J87)-FIND("縣",J87),FIND("區",J87)-FIND("縣",J87))),
MID(J87,FIND("縣",J87)+1,IF(FIND("鎮",J87)-FIND("縣",J87)&gt;3,FIND("鄉",J87)-FIND("縣",J87),FIND("鎮",J87)-FIND("縣",J87)))
),
MID(J87,FIND("縣",J87)+1,IF(FIND("鄉",J87)-FIND("縣",J87)&gt;3,FIND("區",J87)-FIND("縣",J87),FIND("鄉",J87)-FIND("縣",J87)))
),
IFERROR(
MID(J87,FIND("市",J87)+1,IF(FIND("縣",J87)-FIND("市",J87)&gt;3,FIND("鄉",J87)-FIND("市",J87),FIND("縣",J87)-FIND("市",J87))),
MID(J87,FIND("縣",J87)+1,IF(FIND("市",J87)-FIND("縣",J87)&gt;3,FIND("鄉",J87)-FIND("縣",J87),FIND("市",J87)-FIND("縣",J87)))
)))</f>
        <v/>
      </c>
      <c r="W87" s="15">
        <f>IFERROR(MID(J87,IFERROR(FIND("鄉",J87),IFERROR(FIND("鎮",J87),FIND("區",J87)))+1,LEN(J87)),IFERROR(MID(J87,FIND("市",J87)+1,LEN(J87)),MID(J87,FIND("縣",J87)+1,LEN(J87))))</f>
        <v/>
      </c>
      <c r="X87" s="16">
        <f>VLOOKUP(U87&amp;V87,部門對應!$B:$I,8,FALSE)</f>
        <v/>
      </c>
      <c r="Y87" s="16">
        <f>VLOOKUP(V87,區域表!A:B,2,FALSE)</f>
        <v/>
      </c>
      <c r="Z87" s="106">
        <f>IF(D87="FVC7", IF(COUNTIF(特殊門市清單!N:N, B87)=0, "FVC7", VLOOKUP(B87,特殊門市清單!N:T,7,FALSE)), IF(AA87="v","Peplink",""))</f>
        <v/>
      </c>
      <c r="AB87" s="100">
        <f>VLOOKUP(B87,門市主檔!A:B,2,FALSE)</f>
        <v/>
      </c>
      <c r="AC87" s="100" t="n"/>
      <c r="AD87" s="232" t="inlineStr">
        <is>
          <t>機上盒</t>
        </is>
      </c>
    </row>
    <row r="88" ht="15" customHeight="1" s="127">
      <c r="A88" s="3" t="n">
        <v>87</v>
      </c>
      <c r="B88" s="3" t="inlineStr">
        <is>
          <t>D350</t>
        </is>
      </c>
      <c r="C88" s="11" t="inlineStr">
        <is>
          <t>北縣仁和店</t>
        </is>
      </c>
      <c r="D88" s="3" t="inlineStr">
        <is>
          <t>FCA</t>
        </is>
      </c>
      <c r="E88" s="324" t="n"/>
      <c r="F88" s="3" t="inlineStr">
        <is>
          <t>北二二部</t>
        </is>
      </c>
      <c r="G88" s="3" t="inlineStr">
        <is>
          <t>GE</t>
        </is>
      </c>
      <c r="H88" s="98" t="inlineStr">
        <is>
          <t>王喻旻</t>
        </is>
      </c>
      <c r="I88" s="11" t="inlineStr">
        <is>
          <t>(02)22870458</t>
        </is>
      </c>
      <c r="J88" s="12" t="inlineStr">
        <is>
          <t>新北市三重區三和路四段233號</t>
        </is>
      </c>
      <c r="U88" s="14">
        <f>IFERROR(LEFT(J88,FIND("縣",J88)),IFERROR(LEFT(J88,FIND("市",J88)),J88))</f>
        <v/>
      </c>
      <c r="V88" s="15">
        <f>IFERROR(
IFERROR(
IFERROR(
MID(J88,FIND("市",J88)+1,IF(FIND("區",J88)-FIND("市",J88)&gt;3,FIND("鄉",J88)-FIND("市",J88),FIND("區",J88)-FIND("市",J88))),
MID(J88,FIND("市",J88)+1,IF(FIND("鎮",J88)-FIND("市",J88)&gt;3,FIND("鄉",J88)-FIND("市",J88),FIND("鎮",J88)-FIND("市",J88)))
),
MID(J88,FIND("市",J88)+1,IF(FIND("鄉",J88)-FIND("市",J88)&gt;3,FIND("區",J88)-FIND("市",J88),FIND("鄉",J88)-FIND("市",J88)))
),
IFERROR(
IFERROR(
IFERROR(
MID(J88,FIND("縣",J88)+1,IF(FIND("區",J88)-FIND("縣",J88)&gt;3,FIND("鄉",J88)-FIND("縣",J88),FIND("區",J88)-FIND("縣",J88))),
MID(J88,FIND("縣",J88)+1,IF(FIND("鎮",J88)-FIND("縣",J88)&gt;3,FIND("鄉",J88)-FIND("縣",J88),FIND("鎮",J88)-FIND("縣",J88)))
),
MID(J88,FIND("縣",J88)+1,IF(FIND("鄉",J88)-FIND("縣",J88)&gt;3,FIND("區",J88)-FIND("縣",J88),FIND("鄉",J88)-FIND("縣",J88)))
),
IFERROR(
MID(J88,FIND("市",J88)+1,IF(FIND("縣",J88)-FIND("市",J88)&gt;3,FIND("鄉",J88)-FIND("市",J88),FIND("縣",J88)-FIND("市",J88))),
MID(J88,FIND("縣",J88)+1,IF(FIND("市",J88)-FIND("縣",J88)&gt;3,FIND("鄉",J88)-FIND("縣",J88),FIND("市",J88)-FIND("縣",J88)))
)))</f>
        <v/>
      </c>
      <c r="W88" s="15">
        <f>IFERROR(MID(J88,IFERROR(FIND("鄉",J88),IFERROR(FIND("鎮",J88),FIND("區",J88)))+1,LEN(J88)),IFERROR(MID(J88,FIND("市",J88)+1,LEN(J88)),MID(J88,FIND("縣",J88)+1,LEN(J88))))</f>
        <v/>
      </c>
      <c r="X88" s="16">
        <f>VLOOKUP(U88&amp;V88,部門對應!$B:$I,8,FALSE)</f>
        <v/>
      </c>
      <c r="Y88" s="16">
        <f>VLOOKUP(V88,區域表!A:B,2,FALSE)</f>
        <v/>
      </c>
      <c r="Z88" s="106">
        <f>IF(D88="FVC7", IF(COUNTIF(特殊門市清單!N:N, B88)=0, "FVC7", VLOOKUP(B88,特殊門市清單!N:T,7,FALSE)), IF(AA88="v","Peplink",""))</f>
        <v/>
      </c>
      <c r="AB88" s="100">
        <f>VLOOKUP(B88,門市主檔!A:B,2,FALSE)</f>
        <v/>
      </c>
      <c r="AC88" s="100" t="n"/>
      <c r="AD88" s="100" t="n"/>
    </row>
    <row r="89" ht="15" customHeight="1" s="127">
      <c r="A89" s="3" t="n">
        <v>88</v>
      </c>
      <c r="B89" s="3" t="n">
        <v>2042</v>
      </c>
      <c r="C89" s="11" t="inlineStr">
        <is>
          <t>三重中央北店</t>
        </is>
      </c>
      <c r="D89" s="3" t="inlineStr">
        <is>
          <t>FCA</t>
        </is>
      </c>
      <c r="E89" s="324" t="n"/>
      <c r="F89" s="3" t="inlineStr">
        <is>
          <t>北二二部</t>
        </is>
      </c>
      <c r="G89" s="3" t="inlineStr">
        <is>
          <t>GF</t>
        </is>
      </c>
      <c r="H89" s="98" t="inlineStr">
        <is>
          <t>鄭偉宏</t>
        </is>
      </c>
      <c r="I89" s="11" t="inlineStr">
        <is>
          <t>(02)29789248</t>
        </is>
      </c>
      <c r="J89" s="12" t="inlineStr">
        <is>
          <t>新北市三重區中央北路68號</t>
        </is>
      </c>
      <c r="U89" s="14">
        <f>IFERROR(LEFT(J89,FIND("縣",J89)),IFERROR(LEFT(J89,FIND("市",J89)),J89))</f>
        <v/>
      </c>
      <c r="V89" s="15">
        <f>IFERROR(
IFERROR(
IFERROR(
MID(J89,FIND("市",J89)+1,IF(FIND("區",J89)-FIND("市",J89)&gt;3,FIND("鄉",J89)-FIND("市",J89),FIND("區",J89)-FIND("市",J89))),
MID(J89,FIND("市",J89)+1,IF(FIND("鎮",J89)-FIND("市",J89)&gt;3,FIND("鄉",J89)-FIND("市",J89),FIND("鎮",J89)-FIND("市",J89)))
),
MID(J89,FIND("市",J89)+1,IF(FIND("鄉",J89)-FIND("市",J89)&gt;3,FIND("區",J89)-FIND("市",J89),FIND("鄉",J89)-FIND("市",J89)))
),
IFERROR(
IFERROR(
IFERROR(
MID(J89,FIND("縣",J89)+1,IF(FIND("區",J89)-FIND("縣",J89)&gt;3,FIND("鄉",J89)-FIND("縣",J89),FIND("區",J89)-FIND("縣",J89))),
MID(J89,FIND("縣",J89)+1,IF(FIND("鎮",J89)-FIND("縣",J89)&gt;3,FIND("鄉",J89)-FIND("縣",J89),FIND("鎮",J89)-FIND("縣",J89)))
),
MID(J89,FIND("縣",J89)+1,IF(FIND("鄉",J89)-FIND("縣",J89)&gt;3,FIND("區",J89)-FIND("縣",J89),FIND("鄉",J89)-FIND("縣",J89)))
),
IFERROR(
MID(J89,FIND("市",J89)+1,IF(FIND("縣",J89)-FIND("市",J89)&gt;3,FIND("鄉",J89)-FIND("市",J89),FIND("縣",J89)-FIND("市",J89))),
MID(J89,FIND("縣",J89)+1,IF(FIND("市",J89)-FIND("縣",J89)&gt;3,FIND("鄉",J89)-FIND("縣",J89),FIND("市",J89)-FIND("縣",J89)))
)))</f>
        <v/>
      </c>
      <c r="W89" s="15">
        <f>IFERROR(MID(J89,IFERROR(FIND("鄉",J89),IFERROR(FIND("鎮",J89),FIND("區",J89)))+1,LEN(J89)),IFERROR(MID(J89,FIND("市",J89)+1,LEN(J89)),MID(J89,FIND("縣",J89)+1,LEN(J89))))</f>
        <v/>
      </c>
      <c r="X89" s="16">
        <f>VLOOKUP(U89&amp;V89,部門對應!$B:$I,8,FALSE)</f>
        <v/>
      </c>
      <c r="Y89" s="16">
        <f>VLOOKUP(V89,區域表!A:B,2,FALSE)</f>
        <v/>
      </c>
      <c r="Z89" s="106">
        <f>IF(D89="FVC7", IF(COUNTIF(特殊門市清單!N:N, B89)=0, "FVC7", VLOOKUP(B89,特殊門市清單!N:T,7,FALSE)), IF(AA89="v","Peplink",""))</f>
        <v/>
      </c>
      <c r="AB89" s="100">
        <f>VLOOKUP(B89,門市主檔!A:B,2,FALSE)</f>
        <v/>
      </c>
      <c r="AC89" s="100" t="n"/>
      <c r="AD89" s="100" t="n"/>
    </row>
    <row r="90" ht="15" customHeight="1" s="127">
      <c r="A90" s="3" t="n">
        <v>89</v>
      </c>
      <c r="B90" s="3" t="n">
        <v>2619</v>
      </c>
      <c r="C90" s="11" t="inlineStr">
        <is>
          <t>三重大榮店</t>
        </is>
      </c>
      <c r="D90" s="3" t="inlineStr">
        <is>
          <t>RC</t>
        </is>
      </c>
      <c r="E90" s="324" t="n"/>
      <c r="F90" s="3" t="inlineStr">
        <is>
          <t>北二二部</t>
        </is>
      </c>
      <c r="G90" s="3" t="inlineStr">
        <is>
          <t>GF</t>
        </is>
      </c>
      <c r="H90" s="98" t="inlineStr">
        <is>
          <t>鄭偉宏</t>
        </is>
      </c>
      <c r="I90" s="11" t="inlineStr">
        <is>
          <t>(02)29717730</t>
        </is>
      </c>
      <c r="J90" s="12" t="inlineStr">
        <is>
          <t>新北市三重區文化北路10號</t>
        </is>
      </c>
      <c r="U90" s="14">
        <f>IFERROR(LEFT(J90,FIND("縣",J90)),IFERROR(LEFT(J90,FIND("市",J90)),J90))</f>
        <v/>
      </c>
      <c r="V90" s="15">
        <f>IFERROR(
IFERROR(
IFERROR(
MID(J90,FIND("市",J90)+1,IF(FIND("區",J90)-FIND("市",J90)&gt;3,FIND("鄉",J90)-FIND("市",J90),FIND("區",J90)-FIND("市",J90))),
MID(J90,FIND("市",J90)+1,IF(FIND("鎮",J90)-FIND("市",J90)&gt;3,FIND("鄉",J90)-FIND("市",J90),FIND("鎮",J90)-FIND("市",J90)))
),
MID(J90,FIND("市",J90)+1,IF(FIND("鄉",J90)-FIND("市",J90)&gt;3,FIND("區",J90)-FIND("市",J90),FIND("鄉",J90)-FIND("市",J90)))
),
IFERROR(
IFERROR(
IFERROR(
MID(J90,FIND("縣",J90)+1,IF(FIND("區",J90)-FIND("縣",J90)&gt;3,FIND("鄉",J90)-FIND("縣",J90),FIND("區",J90)-FIND("縣",J90))),
MID(J90,FIND("縣",J90)+1,IF(FIND("鎮",J90)-FIND("縣",J90)&gt;3,FIND("鄉",J90)-FIND("縣",J90),FIND("鎮",J90)-FIND("縣",J90)))
),
MID(J90,FIND("縣",J90)+1,IF(FIND("鄉",J90)-FIND("縣",J90)&gt;3,FIND("區",J90)-FIND("縣",J90),FIND("鄉",J90)-FIND("縣",J90)))
),
IFERROR(
MID(J90,FIND("市",J90)+1,IF(FIND("縣",J90)-FIND("市",J90)&gt;3,FIND("鄉",J90)-FIND("市",J90),FIND("縣",J90)-FIND("市",J90))),
MID(J90,FIND("縣",J90)+1,IF(FIND("市",J90)-FIND("縣",J90)&gt;3,FIND("鄉",J90)-FIND("縣",J90),FIND("市",J90)-FIND("縣",J90)))
)))</f>
        <v/>
      </c>
      <c r="W90" s="15">
        <f>IFERROR(MID(J90,IFERROR(FIND("鄉",J90),IFERROR(FIND("鎮",J90),FIND("區",J90)))+1,LEN(J90)),IFERROR(MID(J90,FIND("市",J90)+1,LEN(J90)),MID(J90,FIND("縣",J90)+1,LEN(J90))))</f>
        <v/>
      </c>
      <c r="X90" s="16">
        <f>VLOOKUP(U90&amp;V90,部門對應!$B:$I,8,FALSE)</f>
        <v/>
      </c>
      <c r="Y90" s="16">
        <f>VLOOKUP(V90,區域表!A:B,2,FALSE)</f>
        <v/>
      </c>
      <c r="Z90" s="106">
        <f>IF(D90="FVC7", IF(COUNTIF(特殊門市清單!N:N, B90)=0, "FVC7", VLOOKUP(B90,特殊門市清單!N:T,7,FALSE)), IF(AA90="v","Peplink",""))</f>
        <v/>
      </c>
      <c r="AB90" s="100">
        <f>VLOOKUP(B90,門市主檔!A:B,2,FALSE)</f>
        <v/>
      </c>
      <c r="AC90" s="100" t="n"/>
      <c r="AD90" s="100" t="n"/>
    </row>
    <row r="91" ht="15" customHeight="1" s="127">
      <c r="A91" s="3" t="n">
        <v>90</v>
      </c>
      <c r="B91" s="3" t="n">
        <v>2935</v>
      </c>
      <c r="C91" s="11" t="inlineStr">
        <is>
          <t>三重夜市口</t>
        </is>
      </c>
      <c r="D91" s="3" t="inlineStr">
        <is>
          <t>FCA</t>
        </is>
      </c>
      <c r="E91" s="324" t="n"/>
      <c r="F91" s="3" t="inlineStr">
        <is>
          <t>北二二部</t>
        </is>
      </c>
      <c r="G91" s="3" t="inlineStr">
        <is>
          <t>GF</t>
        </is>
      </c>
      <c r="H91" s="98" t="inlineStr">
        <is>
          <t>鄭偉宏</t>
        </is>
      </c>
      <c r="I91" s="11" t="inlineStr">
        <is>
          <t>(02)29778824</t>
        </is>
      </c>
      <c r="J91" s="12" t="inlineStr">
        <is>
          <t>新北市三重區中央北路2號</t>
        </is>
      </c>
      <c r="U91" s="14">
        <f>IFERROR(LEFT(J91,FIND("縣",J91)),IFERROR(LEFT(J91,FIND("市",J91)),J91))</f>
        <v/>
      </c>
      <c r="V91" s="15">
        <f>IFERROR(
IFERROR(
IFERROR(
MID(J91,FIND("市",J91)+1,IF(FIND("區",J91)-FIND("市",J91)&gt;3,FIND("鄉",J91)-FIND("市",J91),FIND("區",J91)-FIND("市",J91))),
MID(J91,FIND("市",J91)+1,IF(FIND("鎮",J91)-FIND("市",J91)&gt;3,FIND("鄉",J91)-FIND("市",J91),FIND("鎮",J91)-FIND("市",J91)))
),
MID(J91,FIND("市",J91)+1,IF(FIND("鄉",J91)-FIND("市",J91)&gt;3,FIND("區",J91)-FIND("市",J91),FIND("鄉",J91)-FIND("市",J91)))
),
IFERROR(
IFERROR(
IFERROR(
MID(J91,FIND("縣",J91)+1,IF(FIND("區",J91)-FIND("縣",J91)&gt;3,FIND("鄉",J91)-FIND("縣",J91),FIND("區",J91)-FIND("縣",J91))),
MID(J91,FIND("縣",J91)+1,IF(FIND("鎮",J91)-FIND("縣",J91)&gt;3,FIND("鄉",J91)-FIND("縣",J91),FIND("鎮",J91)-FIND("縣",J91)))
),
MID(J91,FIND("縣",J91)+1,IF(FIND("鄉",J91)-FIND("縣",J91)&gt;3,FIND("區",J91)-FIND("縣",J91),FIND("鄉",J91)-FIND("縣",J91)))
),
IFERROR(
MID(J91,FIND("市",J91)+1,IF(FIND("縣",J91)-FIND("市",J91)&gt;3,FIND("鄉",J91)-FIND("市",J91),FIND("縣",J91)-FIND("市",J91))),
MID(J91,FIND("縣",J91)+1,IF(FIND("市",J91)-FIND("縣",J91)&gt;3,FIND("鄉",J91)-FIND("縣",J91),FIND("市",J91)-FIND("縣",J91)))
)))</f>
        <v/>
      </c>
      <c r="W91" s="15">
        <f>IFERROR(MID(J91,IFERROR(FIND("鄉",J91),IFERROR(FIND("鎮",J91),FIND("區",J91)))+1,LEN(J91)),IFERROR(MID(J91,FIND("市",J91)+1,LEN(J91)),MID(J91,FIND("縣",J91)+1,LEN(J91))))</f>
        <v/>
      </c>
      <c r="X91" s="16">
        <f>VLOOKUP(U91&amp;V91,部門對應!$B:$I,8,FALSE)</f>
        <v/>
      </c>
      <c r="Y91" s="16">
        <f>VLOOKUP(V91,區域表!A:B,2,FALSE)</f>
        <v/>
      </c>
      <c r="Z91" s="106">
        <f>IF(D91="FVC7", IF(COUNTIF(特殊門市清單!N:N, B91)=0, "FVC7", VLOOKUP(B91,特殊門市清單!N:T,7,FALSE)), IF(AA91="v","Peplink",""))</f>
        <v/>
      </c>
      <c r="AB91" s="100">
        <f>VLOOKUP(B91,門市主檔!A:B,2,FALSE)</f>
        <v/>
      </c>
      <c r="AC91" s="100" t="n"/>
      <c r="AD91" s="100" t="n"/>
    </row>
    <row r="92" ht="15" customHeight="1" s="127">
      <c r="A92" s="3" t="n">
        <v>91</v>
      </c>
      <c r="B92" s="3" t="n">
        <v>4312</v>
      </c>
      <c r="C92" s="11" t="inlineStr">
        <is>
          <t>三重文化北</t>
        </is>
      </c>
      <c r="D92" s="3" t="inlineStr">
        <is>
          <t>FCA</t>
        </is>
      </c>
      <c r="E92" s="324" t="n"/>
      <c r="F92" s="3" t="inlineStr">
        <is>
          <t>北二二部</t>
        </is>
      </c>
      <c r="G92" s="3" t="inlineStr">
        <is>
          <t>GF</t>
        </is>
      </c>
      <c r="H92" s="98" t="inlineStr">
        <is>
          <t>鄭偉宏</t>
        </is>
      </c>
      <c r="I92" s="11" t="inlineStr">
        <is>
          <t>(02)89783792</t>
        </is>
      </c>
      <c r="J92" s="12" t="inlineStr">
        <is>
          <t>新北市三重區文化北路116號一樓</t>
        </is>
      </c>
      <c r="U92" s="14">
        <f>IFERROR(LEFT(J92,FIND("縣",J92)),IFERROR(LEFT(J92,FIND("市",J92)),J92))</f>
        <v/>
      </c>
      <c r="V92" s="15">
        <f>IFERROR(
IFERROR(
IFERROR(
MID(J92,FIND("市",J92)+1,IF(FIND("區",J92)-FIND("市",J92)&gt;3,FIND("鄉",J92)-FIND("市",J92),FIND("區",J92)-FIND("市",J92))),
MID(J92,FIND("市",J92)+1,IF(FIND("鎮",J92)-FIND("市",J92)&gt;3,FIND("鄉",J92)-FIND("市",J92),FIND("鎮",J92)-FIND("市",J92)))
),
MID(J92,FIND("市",J92)+1,IF(FIND("鄉",J92)-FIND("市",J92)&gt;3,FIND("區",J92)-FIND("市",J92),FIND("鄉",J92)-FIND("市",J92)))
),
IFERROR(
IFERROR(
IFERROR(
MID(J92,FIND("縣",J92)+1,IF(FIND("區",J92)-FIND("縣",J92)&gt;3,FIND("鄉",J92)-FIND("縣",J92),FIND("區",J92)-FIND("縣",J92))),
MID(J92,FIND("縣",J92)+1,IF(FIND("鎮",J92)-FIND("縣",J92)&gt;3,FIND("鄉",J92)-FIND("縣",J92),FIND("鎮",J92)-FIND("縣",J92)))
),
MID(J92,FIND("縣",J92)+1,IF(FIND("鄉",J92)-FIND("縣",J92)&gt;3,FIND("區",J92)-FIND("縣",J92),FIND("鄉",J92)-FIND("縣",J92)))
),
IFERROR(
MID(J92,FIND("市",J92)+1,IF(FIND("縣",J92)-FIND("市",J92)&gt;3,FIND("鄉",J92)-FIND("市",J92),FIND("縣",J92)-FIND("市",J92))),
MID(J92,FIND("縣",J92)+1,IF(FIND("市",J92)-FIND("縣",J92)&gt;3,FIND("鄉",J92)-FIND("縣",J92),FIND("市",J92)-FIND("縣",J92)))
)))</f>
        <v/>
      </c>
      <c r="W92" s="15">
        <f>IFERROR(MID(J92,IFERROR(FIND("鄉",J92),IFERROR(FIND("鎮",J92),FIND("區",J92)))+1,LEN(J92)),IFERROR(MID(J92,FIND("市",J92)+1,LEN(J92)),MID(J92,FIND("縣",J92)+1,LEN(J92))))</f>
        <v/>
      </c>
      <c r="X92" s="16">
        <f>VLOOKUP(U92&amp;V92,部門對應!$B:$I,8,FALSE)</f>
        <v/>
      </c>
      <c r="Y92" s="16">
        <f>VLOOKUP(V92,區域表!A:B,2,FALSE)</f>
        <v/>
      </c>
      <c r="Z92" s="106">
        <f>IF(D92="FVC7", IF(COUNTIF(特殊門市清單!N:N, B92)=0, "FVC7", VLOOKUP(B92,特殊門市清單!N:T,7,FALSE)), IF(AA92="v","Peplink",""))</f>
        <v/>
      </c>
      <c r="AB92" s="100">
        <f>VLOOKUP(B92,門市主檔!A:B,2,FALSE)</f>
        <v/>
      </c>
      <c r="AC92" s="100" t="n"/>
      <c r="AD92" s="100" t="n"/>
    </row>
    <row r="93" ht="15" customHeight="1" s="127">
      <c r="A93" s="3" t="n">
        <v>92</v>
      </c>
      <c r="B93" s="3" t="n">
        <v>4539</v>
      </c>
      <c r="C93" s="11" t="inlineStr">
        <is>
          <t>三重自信店</t>
        </is>
      </c>
      <c r="D93" s="3" t="inlineStr">
        <is>
          <t>RC</t>
        </is>
      </c>
      <c r="E93" s="324" t="n"/>
      <c r="F93" s="3" t="inlineStr">
        <is>
          <t>北二二部</t>
        </is>
      </c>
      <c r="G93" s="3" t="inlineStr">
        <is>
          <t>GF</t>
        </is>
      </c>
      <c r="H93" s="98" t="inlineStr">
        <is>
          <t>鄭偉宏</t>
        </is>
      </c>
      <c r="I93" s="11" t="inlineStr">
        <is>
          <t>(02)29886906</t>
        </is>
      </c>
      <c r="J93" s="12" t="inlineStr">
        <is>
          <t>新北市三重區大智街22號及24號</t>
        </is>
      </c>
      <c r="U93" s="14">
        <f>IFERROR(LEFT(J93,FIND("縣",J93)),IFERROR(LEFT(J93,FIND("市",J93)),J93))</f>
        <v/>
      </c>
      <c r="V93" s="15">
        <f>IFERROR(
IFERROR(
IFERROR(
MID(J93,FIND("市",J93)+1,IF(FIND("區",J93)-FIND("市",J93)&gt;3,FIND("鄉",J93)-FIND("市",J93),FIND("區",J93)-FIND("市",J93))),
MID(J93,FIND("市",J93)+1,IF(FIND("鎮",J93)-FIND("市",J93)&gt;3,FIND("鄉",J93)-FIND("市",J93),FIND("鎮",J93)-FIND("市",J93)))
),
MID(J93,FIND("市",J93)+1,IF(FIND("鄉",J93)-FIND("市",J93)&gt;3,FIND("區",J93)-FIND("市",J93),FIND("鄉",J93)-FIND("市",J93)))
),
IFERROR(
IFERROR(
IFERROR(
MID(J93,FIND("縣",J93)+1,IF(FIND("區",J93)-FIND("縣",J93)&gt;3,FIND("鄉",J93)-FIND("縣",J93),FIND("區",J93)-FIND("縣",J93))),
MID(J93,FIND("縣",J93)+1,IF(FIND("鎮",J93)-FIND("縣",J93)&gt;3,FIND("鄉",J93)-FIND("縣",J93),FIND("鎮",J93)-FIND("縣",J93)))
),
MID(J93,FIND("縣",J93)+1,IF(FIND("鄉",J93)-FIND("縣",J93)&gt;3,FIND("區",J93)-FIND("縣",J93),FIND("鄉",J93)-FIND("縣",J93)))
),
IFERROR(
MID(J93,FIND("市",J93)+1,IF(FIND("縣",J93)-FIND("市",J93)&gt;3,FIND("鄉",J93)-FIND("市",J93),FIND("縣",J93)-FIND("市",J93))),
MID(J93,FIND("縣",J93)+1,IF(FIND("市",J93)-FIND("縣",J93)&gt;3,FIND("鄉",J93)-FIND("縣",J93),FIND("市",J93)-FIND("縣",J93)))
)))</f>
        <v/>
      </c>
      <c r="W93" s="15">
        <f>IFERROR(MID(J93,IFERROR(FIND("鄉",J93),IFERROR(FIND("鎮",J93),FIND("區",J93)))+1,LEN(J93)),IFERROR(MID(J93,FIND("市",J93)+1,LEN(J93)),MID(J93,FIND("縣",J93)+1,LEN(J93))))</f>
        <v/>
      </c>
      <c r="X93" s="16">
        <f>VLOOKUP(U93&amp;V93,部門對應!$B:$I,8,FALSE)</f>
        <v/>
      </c>
      <c r="Y93" s="16">
        <f>VLOOKUP(V93,區域表!A:B,2,FALSE)</f>
        <v/>
      </c>
      <c r="Z93" s="106">
        <f>IF(D93="FVC7", IF(COUNTIF(特殊門市清單!N:N, B93)=0, "FVC7", VLOOKUP(B93,特殊門市清單!N:T,7,FALSE)), IF(AA93="v","Peplink",""))</f>
        <v/>
      </c>
      <c r="AB93" s="100">
        <f>VLOOKUP(B93,門市主檔!A:B,2,FALSE)</f>
        <v/>
      </c>
      <c r="AC93" s="100" t="n"/>
      <c r="AD93" s="100" t="n"/>
    </row>
    <row r="94" ht="15" customHeight="1" s="127">
      <c r="A94" s="3" t="n">
        <v>93</v>
      </c>
      <c r="B94" s="3" t="n">
        <v>4560</v>
      </c>
      <c r="C94" s="11" t="inlineStr">
        <is>
          <t>三重大院店</t>
        </is>
      </c>
      <c r="D94" s="3" t="inlineStr">
        <is>
          <t>RC</t>
        </is>
      </c>
      <c r="E94" s="324" t="n"/>
      <c r="F94" s="3" t="inlineStr">
        <is>
          <t>北二二部</t>
        </is>
      </c>
      <c r="G94" s="3" t="inlineStr">
        <is>
          <t>GF</t>
        </is>
      </c>
      <c r="H94" s="98" t="inlineStr">
        <is>
          <t>鄭偉宏</t>
        </is>
      </c>
      <c r="I94" s="11" t="inlineStr">
        <is>
          <t>(02)89781967</t>
        </is>
      </c>
      <c r="J94" s="12" t="inlineStr">
        <is>
          <t>新北市三重區安和路105號</t>
        </is>
      </c>
      <c r="U94" s="14">
        <f>IFERROR(LEFT(J94,FIND("縣",J94)),IFERROR(LEFT(J94,FIND("市",J94)),J94))</f>
        <v/>
      </c>
      <c r="V94" s="15">
        <f>IFERROR(
IFERROR(
IFERROR(
MID(J94,FIND("市",J94)+1,IF(FIND("區",J94)-FIND("市",J94)&gt;3,FIND("鄉",J94)-FIND("市",J94),FIND("區",J94)-FIND("市",J94))),
MID(J94,FIND("市",J94)+1,IF(FIND("鎮",J94)-FIND("市",J94)&gt;3,FIND("鄉",J94)-FIND("市",J94),FIND("鎮",J94)-FIND("市",J94)))
),
MID(J94,FIND("市",J94)+1,IF(FIND("鄉",J94)-FIND("市",J94)&gt;3,FIND("區",J94)-FIND("市",J94),FIND("鄉",J94)-FIND("市",J94)))
),
IFERROR(
IFERROR(
IFERROR(
MID(J94,FIND("縣",J94)+1,IF(FIND("區",J94)-FIND("縣",J94)&gt;3,FIND("鄉",J94)-FIND("縣",J94),FIND("區",J94)-FIND("縣",J94))),
MID(J94,FIND("縣",J94)+1,IF(FIND("鎮",J94)-FIND("縣",J94)&gt;3,FIND("鄉",J94)-FIND("縣",J94),FIND("鎮",J94)-FIND("縣",J94)))
),
MID(J94,FIND("縣",J94)+1,IF(FIND("鄉",J94)-FIND("縣",J94)&gt;3,FIND("區",J94)-FIND("縣",J94),FIND("鄉",J94)-FIND("縣",J94)))
),
IFERROR(
MID(J94,FIND("市",J94)+1,IF(FIND("縣",J94)-FIND("市",J94)&gt;3,FIND("鄉",J94)-FIND("市",J94),FIND("縣",J94)-FIND("市",J94))),
MID(J94,FIND("縣",J94)+1,IF(FIND("市",J94)-FIND("縣",J94)&gt;3,FIND("鄉",J94)-FIND("縣",J94),FIND("市",J94)-FIND("縣",J94)))
)))</f>
        <v/>
      </c>
      <c r="W94" s="15">
        <f>IFERROR(MID(J94,IFERROR(FIND("鄉",J94),IFERROR(FIND("鎮",J94),FIND("區",J94)))+1,LEN(J94)),IFERROR(MID(J94,FIND("市",J94)+1,LEN(J94)),MID(J94,FIND("縣",J94)+1,LEN(J94))))</f>
        <v/>
      </c>
      <c r="X94" s="16">
        <f>VLOOKUP(U94&amp;V94,部門對應!$B:$I,8,FALSE)</f>
        <v/>
      </c>
      <c r="Y94" s="16">
        <f>VLOOKUP(V94,區域表!A:B,2,FALSE)</f>
        <v/>
      </c>
      <c r="Z94" s="106">
        <f>IF(D94="FVC7", IF(COUNTIF(特殊門市清單!N:N, B94)=0, "FVC7", VLOOKUP(B94,特殊門市清單!N:T,7,FALSE)), IF(AA94="v","Peplink",""))</f>
        <v/>
      </c>
      <c r="AB94" s="100">
        <f>VLOOKUP(B94,門市主檔!A:B,2,FALSE)</f>
        <v/>
      </c>
      <c r="AC94" s="100" t="n"/>
      <c r="AD94" s="100" t="n"/>
    </row>
    <row r="95" ht="15" customHeight="1" s="127">
      <c r="A95" s="3" t="n">
        <v>94</v>
      </c>
      <c r="B95" s="3" t="n">
        <v>4586</v>
      </c>
      <c r="C95" s="11" t="inlineStr">
        <is>
          <t>三重三文店</t>
        </is>
      </c>
      <c r="D95" s="3" t="inlineStr">
        <is>
          <t>FCA</t>
        </is>
      </c>
      <c r="E95" s="324" t="n"/>
      <c r="F95" s="3" t="inlineStr">
        <is>
          <t>北二二部</t>
        </is>
      </c>
      <c r="G95" s="3" t="inlineStr">
        <is>
          <t>GF</t>
        </is>
      </c>
      <c r="H95" s="98" t="inlineStr">
        <is>
          <t>鄭偉宏</t>
        </is>
      </c>
      <c r="I95" s="11" t="inlineStr">
        <is>
          <t>(02)89798324</t>
        </is>
      </c>
      <c r="J95" s="12" t="inlineStr">
        <is>
          <t>新北市三重區文化北路224巷1號及3號</t>
        </is>
      </c>
      <c r="U95" s="14">
        <f>IFERROR(LEFT(J95,FIND("縣",J95)),IFERROR(LEFT(J95,FIND("市",J95)),J95))</f>
        <v/>
      </c>
      <c r="V95" s="15">
        <f>IFERROR(
IFERROR(
IFERROR(
MID(J95,FIND("市",J95)+1,IF(FIND("區",J95)-FIND("市",J95)&gt;3,FIND("鄉",J95)-FIND("市",J95),FIND("區",J95)-FIND("市",J95))),
MID(J95,FIND("市",J95)+1,IF(FIND("鎮",J95)-FIND("市",J95)&gt;3,FIND("鄉",J95)-FIND("市",J95),FIND("鎮",J95)-FIND("市",J95)))
),
MID(J95,FIND("市",J95)+1,IF(FIND("鄉",J95)-FIND("市",J95)&gt;3,FIND("區",J95)-FIND("市",J95),FIND("鄉",J95)-FIND("市",J95)))
),
IFERROR(
IFERROR(
IFERROR(
MID(J95,FIND("縣",J95)+1,IF(FIND("區",J95)-FIND("縣",J95)&gt;3,FIND("鄉",J95)-FIND("縣",J95),FIND("區",J95)-FIND("縣",J95))),
MID(J95,FIND("縣",J95)+1,IF(FIND("鎮",J95)-FIND("縣",J95)&gt;3,FIND("鄉",J95)-FIND("縣",J95),FIND("鎮",J95)-FIND("縣",J95)))
),
MID(J95,FIND("縣",J95)+1,IF(FIND("鄉",J95)-FIND("縣",J95)&gt;3,FIND("區",J95)-FIND("縣",J95),FIND("鄉",J95)-FIND("縣",J95)))
),
IFERROR(
MID(J95,FIND("市",J95)+1,IF(FIND("縣",J95)-FIND("市",J95)&gt;3,FIND("鄉",J95)-FIND("市",J95),FIND("縣",J95)-FIND("市",J95))),
MID(J95,FIND("縣",J95)+1,IF(FIND("市",J95)-FIND("縣",J95)&gt;3,FIND("鄉",J95)-FIND("縣",J95),FIND("市",J95)-FIND("縣",J95)))
)))</f>
        <v/>
      </c>
      <c r="W95" s="15">
        <f>IFERROR(MID(J95,IFERROR(FIND("鄉",J95),IFERROR(FIND("鎮",J95),FIND("區",J95)))+1,LEN(J95)),IFERROR(MID(J95,FIND("市",J95)+1,LEN(J95)),MID(J95,FIND("縣",J95)+1,LEN(J95))))</f>
        <v/>
      </c>
      <c r="X95" s="16">
        <f>VLOOKUP(U95&amp;V95,部門對應!$B:$I,8,FALSE)</f>
        <v/>
      </c>
      <c r="Y95" s="16">
        <f>VLOOKUP(V95,區域表!A:B,2,FALSE)</f>
        <v/>
      </c>
      <c r="Z95" s="106">
        <f>IF(D95="FVC7", IF(COUNTIF(特殊門市清單!N:N, B95)=0, "FVC7", VLOOKUP(B95,特殊門市清單!N:T,7,FALSE)), IF(AA95="v","Peplink",""))</f>
        <v/>
      </c>
      <c r="AB95" s="100">
        <f>VLOOKUP(B95,門市主檔!A:B,2,FALSE)</f>
        <v/>
      </c>
      <c r="AC95" s="100" t="n"/>
      <c r="AD95" s="100" t="n"/>
    </row>
    <row r="96" ht="15" customHeight="1" s="127">
      <c r="A96" s="3" t="n">
        <v>95</v>
      </c>
      <c r="B96" s="3" t="n">
        <v>4804</v>
      </c>
      <c r="C96" s="11" t="inlineStr">
        <is>
          <t>三重國隆店</t>
        </is>
      </c>
      <c r="D96" s="3" t="inlineStr">
        <is>
          <t>RC</t>
        </is>
      </c>
      <c r="E96" s="324" t="n"/>
      <c r="F96" s="3" t="inlineStr">
        <is>
          <t>北二二部</t>
        </is>
      </c>
      <c r="G96" s="3" t="inlineStr">
        <is>
          <t>GF</t>
        </is>
      </c>
      <c r="H96" s="98" t="inlineStr">
        <is>
          <t>鄭偉宏</t>
        </is>
      </c>
      <c r="I96" s="11" t="inlineStr">
        <is>
          <t>(02)29888929</t>
        </is>
      </c>
      <c r="J96" s="12" t="inlineStr">
        <is>
          <t xml:space="preserve">新北市三重區國隆路19、21、23號 </t>
        </is>
      </c>
      <c r="U96" s="14">
        <f>IFERROR(LEFT(J96,FIND("縣",J96)),IFERROR(LEFT(J96,FIND("市",J96)),J96))</f>
        <v/>
      </c>
      <c r="V96" s="15">
        <f>IFERROR(
IFERROR(
IFERROR(
MID(J96,FIND("市",J96)+1,IF(FIND("區",J96)-FIND("市",J96)&gt;3,FIND("鄉",J96)-FIND("市",J96),FIND("區",J96)-FIND("市",J96))),
MID(J96,FIND("市",J96)+1,IF(FIND("鎮",J96)-FIND("市",J96)&gt;3,FIND("鄉",J96)-FIND("市",J96),FIND("鎮",J96)-FIND("市",J96)))
),
MID(J96,FIND("市",J96)+1,IF(FIND("鄉",J96)-FIND("市",J96)&gt;3,FIND("區",J96)-FIND("市",J96),FIND("鄉",J96)-FIND("市",J96)))
),
IFERROR(
IFERROR(
IFERROR(
MID(J96,FIND("縣",J96)+1,IF(FIND("區",J96)-FIND("縣",J96)&gt;3,FIND("鄉",J96)-FIND("縣",J96),FIND("區",J96)-FIND("縣",J96))),
MID(J96,FIND("縣",J96)+1,IF(FIND("鎮",J96)-FIND("縣",J96)&gt;3,FIND("鄉",J96)-FIND("縣",J96),FIND("鎮",J96)-FIND("縣",J96)))
),
MID(J96,FIND("縣",J96)+1,IF(FIND("鄉",J96)-FIND("縣",J96)&gt;3,FIND("區",J96)-FIND("縣",J96),FIND("鄉",J96)-FIND("縣",J96)))
),
IFERROR(
MID(J96,FIND("市",J96)+1,IF(FIND("縣",J96)-FIND("市",J96)&gt;3,FIND("鄉",J96)-FIND("市",J96),FIND("縣",J96)-FIND("市",J96))),
MID(J96,FIND("縣",J96)+1,IF(FIND("市",J96)-FIND("縣",J96)&gt;3,FIND("鄉",J96)-FIND("縣",J96),FIND("市",J96)-FIND("縣",J96)))
)))</f>
        <v/>
      </c>
      <c r="W96" s="15">
        <f>IFERROR(MID(J96,IFERROR(FIND("鄉",J96),IFERROR(FIND("鎮",J96),FIND("區",J96)))+1,LEN(J96)),IFERROR(MID(J96,FIND("市",J96)+1,LEN(J96)),MID(J96,FIND("縣",J96)+1,LEN(J96))))</f>
        <v/>
      </c>
      <c r="X96" s="16">
        <f>VLOOKUP(U96&amp;V96,部門對應!$B:$I,8,FALSE)</f>
        <v/>
      </c>
      <c r="Y96" s="16">
        <f>VLOOKUP(V96,區域表!A:B,2,FALSE)</f>
        <v/>
      </c>
      <c r="Z96" s="106">
        <f>IF(D96="FVC7", IF(COUNTIF(特殊門市清單!N:N, B96)=0, "FVC7", VLOOKUP(B96,特殊門市清單!N:T,7,FALSE)), IF(AA96="v","Peplink",""))</f>
        <v/>
      </c>
      <c r="AB96" s="100">
        <f>VLOOKUP(B96,門市主檔!A:B,2,FALSE)</f>
        <v/>
      </c>
      <c r="AC96" s="100" t="n"/>
      <c r="AD96" s="100" t="n"/>
    </row>
    <row r="97" ht="15" customHeight="1" s="127">
      <c r="A97" s="3" t="n">
        <v>96</v>
      </c>
      <c r="B97" s="3" t="inlineStr">
        <is>
          <t>D028</t>
        </is>
      </c>
      <c r="C97" s="11" t="inlineStr">
        <is>
          <t>三重正義北店</t>
        </is>
      </c>
      <c r="D97" s="3" t="inlineStr">
        <is>
          <t>RC</t>
        </is>
      </c>
      <c r="E97" s="324" t="n"/>
      <c r="F97" s="3" t="inlineStr">
        <is>
          <t>北二二部</t>
        </is>
      </c>
      <c r="G97" s="3" t="inlineStr">
        <is>
          <t>GF</t>
        </is>
      </c>
      <c r="H97" s="98" t="inlineStr">
        <is>
          <t>鄭偉宏</t>
        </is>
      </c>
      <c r="I97" s="11" t="inlineStr">
        <is>
          <t>(02)29836291</t>
        </is>
      </c>
      <c r="J97" s="12" t="inlineStr">
        <is>
          <t>新北市三重區正義北路280號</t>
        </is>
      </c>
      <c r="U97" s="14">
        <f>IFERROR(LEFT(J97,FIND("縣",J97)),IFERROR(LEFT(J97,FIND("市",J97)),J97))</f>
        <v/>
      </c>
      <c r="V97" s="15">
        <f>IFERROR(
IFERROR(
IFERROR(
MID(J97,FIND("市",J97)+1,IF(FIND("區",J97)-FIND("市",J97)&gt;3,FIND("鄉",J97)-FIND("市",J97),FIND("區",J97)-FIND("市",J97))),
MID(J97,FIND("市",J97)+1,IF(FIND("鎮",J97)-FIND("市",J97)&gt;3,FIND("鄉",J97)-FIND("市",J97),FIND("鎮",J97)-FIND("市",J97)))
),
MID(J97,FIND("市",J97)+1,IF(FIND("鄉",J97)-FIND("市",J97)&gt;3,FIND("區",J97)-FIND("市",J97),FIND("鄉",J97)-FIND("市",J97)))
),
IFERROR(
IFERROR(
IFERROR(
MID(J97,FIND("縣",J97)+1,IF(FIND("區",J97)-FIND("縣",J97)&gt;3,FIND("鄉",J97)-FIND("縣",J97),FIND("區",J97)-FIND("縣",J97))),
MID(J97,FIND("縣",J97)+1,IF(FIND("鎮",J97)-FIND("縣",J97)&gt;3,FIND("鄉",J97)-FIND("縣",J97),FIND("鎮",J97)-FIND("縣",J97)))
),
MID(J97,FIND("縣",J97)+1,IF(FIND("鄉",J97)-FIND("縣",J97)&gt;3,FIND("區",J97)-FIND("縣",J97),FIND("鄉",J97)-FIND("縣",J97)))
),
IFERROR(
MID(J97,FIND("市",J97)+1,IF(FIND("縣",J97)-FIND("市",J97)&gt;3,FIND("鄉",J97)-FIND("市",J97),FIND("縣",J97)-FIND("市",J97))),
MID(J97,FIND("縣",J97)+1,IF(FIND("市",J97)-FIND("縣",J97)&gt;3,FIND("鄉",J97)-FIND("縣",J97),FIND("市",J97)-FIND("縣",J97)))
)))</f>
        <v/>
      </c>
      <c r="W97" s="15">
        <f>IFERROR(MID(J97,IFERROR(FIND("鄉",J97),IFERROR(FIND("鎮",J97),FIND("區",J97)))+1,LEN(J97)),IFERROR(MID(J97,FIND("市",J97)+1,LEN(J97)),MID(J97,FIND("縣",J97)+1,LEN(J97))))</f>
        <v/>
      </c>
      <c r="X97" s="16">
        <f>VLOOKUP(U97&amp;V97,部門對應!$B:$I,8,FALSE)</f>
        <v/>
      </c>
      <c r="Y97" s="16">
        <f>VLOOKUP(V97,區域表!A:B,2,FALSE)</f>
        <v/>
      </c>
      <c r="Z97" s="106">
        <f>IF(D97="FVC7", IF(COUNTIF(特殊門市清單!N:N, B97)=0, "FVC7", VLOOKUP(B97,特殊門市清單!N:T,7,FALSE)), IF(AA97="v","Peplink",""))</f>
        <v/>
      </c>
      <c r="AB97" s="100">
        <f>VLOOKUP(B97,門市主檔!A:B,2,FALSE)</f>
        <v/>
      </c>
      <c r="AC97" s="100" t="n"/>
      <c r="AD97" s="100" t="n"/>
    </row>
    <row r="98" ht="15" customHeight="1" s="127">
      <c r="A98" s="3" t="n">
        <v>97</v>
      </c>
      <c r="B98" s="3" t="inlineStr">
        <is>
          <t>D346</t>
        </is>
      </c>
      <c r="C98" s="11" t="inlineStr">
        <is>
          <t>三重維德店</t>
        </is>
      </c>
      <c r="D98" s="3" t="inlineStr">
        <is>
          <t>FCA</t>
        </is>
      </c>
      <c r="E98" s="324" t="n"/>
      <c r="F98" s="3" t="inlineStr">
        <is>
          <t>北二二部</t>
        </is>
      </c>
      <c r="G98" s="3" t="inlineStr">
        <is>
          <t>GF</t>
        </is>
      </c>
      <c r="H98" s="98" t="inlineStr">
        <is>
          <t>鄭偉宏</t>
        </is>
      </c>
      <c r="I98" s="11" t="inlineStr">
        <is>
          <t>(02)29819274</t>
        </is>
      </c>
      <c r="J98" s="12" t="inlineStr">
        <is>
          <t>新北市三重區三和路三段137號</t>
        </is>
      </c>
      <c r="U98" s="14">
        <f>IFERROR(LEFT(J98,FIND("縣",J98)),IFERROR(LEFT(J98,FIND("市",J98)),J98))</f>
        <v/>
      </c>
      <c r="V98" s="15">
        <f>IFERROR(
IFERROR(
IFERROR(
MID(J98,FIND("市",J98)+1,IF(FIND("區",J98)-FIND("市",J98)&gt;3,FIND("鄉",J98)-FIND("市",J98),FIND("區",J98)-FIND("市",J98))),
MID(J98,FIND("市",J98)+1,IF(FIND("鎮",J98)-FIND("市",J98)&gt;3,FIND("鄉",J98)-FIND("市",J98),FIND("鎮",J98)-FIND("市",J98)))
),
MID(J98,FIND("市",J98)+1,IF(FIND("鄉",J98)-FIND("市",J98)&gt;3,FIND("區",J98)-FIND("市",J98),FIND("鄉",J98)-FIND("市",J98)))
),
IFERROR(
IFERROR(
IFERROR(
MID(J98,FIND("縣",J98)+1,IF(FIND("區",J98)-FIND("縣",J98)&gt;3,FIND("鄉",J98)-FIND("縣",J98),FIND("區",J98)-FIND("縣",J98))),
MID(J98,FIND("縣",J98)+1,IF(FIND("鎮",J98)-FIND("縣",J98)&gt;3,FIND("鄉",J98)-FIND("縣",J98),FIND("鎮",J98)-FIND("縣",J98)))
),
MID(J98,FIND("縣",J98)+1,IF(FIND("鄉",J98)-FIND("縣",J98)&gt;3,FIND("區",J98)-FIND("縣",J98),FIND("鄉",J98)-FIND("縣",J98)))
),
IFERROR(
MID(J98,FIND("市",J98)+1,IF(FIND("縣",J98)-FIND("市",J98)&gt;3,FIND("鄉",J98)-FIND("市",J98),FIND("縣",J98)-FIND("市",J98))),
MID(J98,FIND("縣",J98)+1,IF(FIND("市",J98)-FIND("縣",J98)&gt;3,FIND("鄉",J98)-FIND("縣",J98),FIND("市",J98)-FIND("縣",J98)))
)))</f>
        <v/>
      </c>
      <c r="W98" s="15">
        <f>IFERROR(MID(J98,IFERROR(FIND("鄉",J98),IFERROR(FIND("鎮",J98),FIND("區",J98)))+1,LEN(J98)),IFERROR(MID(J98,FIND("市",J98)+1,LEN(J98)),MID(J98,FIND("縣",J98)+1,LEN(J98))))</f>
        <v/>
      </c>
      <c r="X98" s="16">
        <f>VLOOKUP(U98&amp;V98,部門對應!$B:$I,8,FALSE)</f>
        <v/>
      </c>
      <c r="Y98" s="16">
        <f>VLOOKUP(V98,區域表!A:B,2,FALSE)</f>
        <v/>
      </c>
      <c r="Z98" s="106">
        <f>IF(D98="FVC7", IF(COUNTIF(特殊門市清單!N:N, B98)=0, "FVC7", VLOOKUP(B98,特殊門市清單!N:T,7,FALSE)), IF(AA98="v","Peplink",""))</f>
        <v/>
      </c>
      <c r="AB98" s="100">
        <f>VLOOKUP(B98,門市主檔!A:B,2,FALSE)</f>
        <v/>
      </c>
      <c r="AC98" s="100" t="n"/>
      <c r="AD98" s="100" t="n"/>
    </row>
    <row r="99" ht="15" customHeight="1" s="127">
      <c r="A99" s="3" t="n">
        <v>98</v>
      </c>
      <c r="B99" s="3" t="n">
        <v>2014</v>
      </c>
      <c r="C99" s="11" t="inlineStr">
        <is>
          <t>三重中陽二店</t>
        </is>
      </c>
      <c r="D99" s="3" t="inlineStr">
        <is>
          <t>FCA</t>
        </is>
      </c>
      <c r="E99" s="324" t="n"/>
      <c r="F99" s="3" t="inlineStr">
        <is>
          <t>北二二部</t>
        </is>
      </c>
      <c r="G99" s="3" t="inlineStr">
        <is>
          <t>GG</t>
        </is>
      </c>
      <c r="H99" s="98" t="inlineStr">
        <is>
          <t>楊雅鈞</t>
        </is>
      </c>
      <c r="I99" s="11" t="inlineStr">
        <is>
          <t>(02)29894955</t>
        </is>
      </c>
      <c r="J99" s="12" t="inlineStr">
        <is>
          <t>新北市三重區中正北路66號</t>
        </is>
      </c>
      <c r="U99" s="14">
        <f>IFERROR(LEFT(J99,FIND("縣",J99)),IFERROR(LEFT(J99,FIND("市",J99)),J99))</f>
        <v/>
      </c>
      <c r="V99" s="15">
        <f>IFERROR(
IFERROR(
IFERROR(
MID(J99,FIND("市",J99)+1,IF(FIND("區",J99)-FIND("市",J99)&gt;3,FIND("鄉",J99)-FIND("市",J99),FIND("區",J99)-FIND("市",J99))),
MID(J99,FIND("市",J99)+1,IF(FIND("鎮",J99)-FIND("市",J99)&gt;3,FIND("鄉",J99)-FIND("市",J99),FIND("鎮",J99)-FIND("市",J99)))
),
MID(J99,FIND("市",J99)+1,IF(FIND("鄉",J99)-FIND("市",J99)&gt;3,FIND("區",J99)-FIND("市",J99),FIND("鄉",J99)-FIND("市",J99)))
),
IFERROR(
IFERROR(
IFERROR(
MID(J99,FIND("縣",J99)+1,IF(FIND("區",J99)-FIND("縣",J99)&gt;3,FIND("鄉",J99)-FIND("縣",J99),FIND("區",J99)-FIND("縣",J99))),
MID(J99,FIND("縣",J99)+1,IF(FIND("鎮",J99)-FIND("縣",J99)&gt;3,FIND("鄉",J99)-FIND("縣",J99),FIND("鎮",J99)-FIND("縣",J99)))
),
MID(J99,FIND("縣",J99)+1,IF(FIND("鄉",J99)-FIND("縣",J99)&gt;3,FIND("區",J99)-FIND("縣",J99),FIND("鄉",J99)-FIND("縣",J99)))
),
IFERROR(
MID(J99,FIND("市",J99)+1,IF(FIND("縣",J99)-FIND("市",J99)&gt;3,FIND("鄉",J99)-FIND("市",J99),FIND("縣",J99)-FIND("市",J99))),
MID(J99,FIND("縣",J99)+1,IF(FIND("市",J99)-FIND("縣",J99)&gt;3,FIND("鄉",J99)-FIND("縣",J99),FIND("市",J99)-FIND("縣",J99)))
)))</f>
        <v/>
      </c>
      <c r="W99" s="15">
        <f>IFERROR(MID(J99,IFERROR(FIND("鄉",J99),IFERROR(FIND("鎮",J99),FIND("區",J99)))+1,LEN(J99)),IFERROR(MID(J99,FIND("市",J99)+1,LEN(J99)),MID(J99,FIND("縣",J99)+1,LEN(J99))))</f>
        <v/>
      </c>
      <c r="X99" s="16">
        <f>VLOOKUP(U99&amp;V99,部門對應!$B:$I,8,FALSE)</f>
        <v/>
      </c>
      <c r="Y99" s="16">
        <f>VLOOKUP(V99,區域表!A:B,2,FALSE)</f>
        <v/>
      </c>
      <c r="Z99" s="106">
        <f>IF(D99="FVC7", IF(COUNTIF(特殊門市清單!N:N, B99)=0, "FVC7", VLOOKUP(B99,特殊門市清單!N:T,7,FALSE)), IF(AA99="v","Peplink",""))</f>
        <v/>
      </c>
      <c r="AB99" s="100">
        <f>VLOOKUP(B99,門市主檔!A:B,2,FALSE)</f>
        <v/>
      </c>
      <c r="AC99" s="100" t="n"/>
      <c r="AD99" s="232" t="inlineStr">
        <is>
          <t>機上盒</t>
        </is>
      </c>
    </row>
    <row r="100" ht="15" customHeight="1" s="127">
      <c r="A100" s="3" t="n">
        <v>99</v>
      </c>
      <c r="B100" s="3" t="n">
        <v>2259</v>
      </c>
      <c r="C100" s="11" t="inlineStr">
        <is>
          <t>三重興華店</t>
        </is>
      </c>
      <c r="D100" s="3" t="inlineStr">
        <is>
          <t>RC</t>
        </is>
      </c>
      <c r="E100" s="324" t="n"/>
      <c r="F100" s="3" t="inlineStr">
        <is>
          <t>北二二部</t>
        </is>
      </c>
      <c r="G100" s="3" t="inlineStr">
        <is>
          <t>GG</t>
        </is>
      </c>
      <c r="H100" s="98" t="inlineStr">
        <is>
          <t>楊雅鈞</t>
        </is>
      </c>
      <c r="I100" s="11" t="inlineStr">
        <is>
          <t>(02)29808277</t>
        </is>
      </c>
      <c r="J100" s="12" t="inlineStr">
        <is>
          <t>新北市三重區中華路18號</t>
        </is>
      </c>
      <c r="U100" s="14">
        <f>IFERROR(LEFT(J100,FIND("縣",J100)),IFERROR(LEFT(J100,FIND("市",J100)),J100))</f>
        <v/>
      </c>
      <c r="V100" s="15">
        <f>IFERROR(
IFERROR(
IFERROR(
MID(J100,FIND("市",J100)+1,IF(FIND("區",J100)-FIND("市",J100)&gt;3,FIND("鄉",J100)-FIND("市",J100),FIND("區",J100)-FIND("市",J100))),
MID(J100,FIND("市",J100)+1,IF(FIND("鎮",J100)-FIND("市",J100)&gt;3,FIND("鄉",J100)-FIND("市",J100),FIND("鎮",J100)-FIND("市",J100)))
),
MID(J100,FIND("市",J100)+1,IF(FIND("鄉",J100)-FIND("市",J100)&gt;3,FIND("區",J100)-FIND("市",J100),FIND("鄉",J100)-FIND("市",J100)))
),
IFERROR(
IFERROR(
IFERROR(
MID(J100,FIND("縣",J100)+1,IF(FIND("區",J100)-FIND("縣",J100)&gt;3,FIND("鄉",J100)-FIND("縣",J100),FIND("區",J100)-FIND("縣",J100))),
MID(J100,FIND("縣",J100)+1,IF(FIND("鎮",J100)-FIND("縣",J100)&gt;3,FIND("鄉",J100)-FIND("縣",J100),FIND("鎮",J100)-FIND("縣",J100)))
),
MID(J100,FIND("縣",J100)+1,IF(FIND("鄉",J100)-FIND("縣",J100)&gt;3,FIND("區",J100)-FIND("縣",J100),FIND("鄉",J100)-FIND("縣",J100)))
),
IFERROR(
MID(J100,FIND("市",J100)+1,IF(FIND("縣",J100)-FIND("市",J100)&gt;3,FIND("鄉",J100)-FIND("市",J100),FIND("縣",J100)-FIND("市",J100))),
MID(J100,FIND("縣",J100)+1,IF(FIND("市",J100)-FIND("縣",J100)&gt;3,FIND("鄉",J100)-FIND("縣",J100),FIND("市",J100)-FIND("縣",J100)))
)))</f>
        <v/>
      </c>
      <c r="W100" s="15">
        <f>IFERROR(MID(J100,IFERROR(FIND("鄉",J100),IFERROR(FIND("鎮",J100),FIND("區",J100)))+1,LEN(J100)),IFERROR(MID(J100,FIND("市",J100)+1,LEN(J100)),MID(J100,FIND("縣",J100)+1,LEN(J100))))</f>
        <v/>
      </c>
      <c r="X100" s="16">
        <f>VLOOKUP(U100&amp;V100,部門對應!$B:$I,8,FALSE)</f>
        <v/>
      </c>
      <c r="Y100" s="16">
        <f>VLOOKUP(V100,區域表!A:B,2,FALSE)</f>
        <v/>
      </c>
      <c r="Z100" s="106">
        <f>IF(D100="FVC7", IF(COUNTIF(特殊門市清單!N:N, B100)=0, "FVC7", VLOOKUP(B100,特殊門市清單!N:T,7,FALSE)), IF(AA100="v","Peplink",""))</f>
        <v/>
      </c>
      <c r="AB100" s="100">
        <f>VLOOKUP(B100,門市主檔!A:B,2,FALSE)</f>
        <v/>
      </c>
      <c r="AC100" s="100" t="n"/>
      <c r="AD100" s="232" t="inlineStr">
        <is>
          <t>機上盒</t>
        </is>
      </c>
    </row>
    <row r="101" ht="15" customHeight="1" s="127">
      <c r="A101" s="3" t="n">
        <v>100</v>
      </c>
      <c r="B101" s="3" t="n">
        <v>2399</v>
      </c>
      <c r="C101" s="11" t="inlineStr">
        <is>
          <t>三重三陽店</t>
        </is>
      </c>
      <c r="D101" s="3" t="inlineStr">
        <is>
          <t>FCB</t>
        </is>
      </c>
      <c r="E101" s="324" t="n"/>
      <c r="F101" s="3" t="inlineStr">
        <is>
          <t>北二二部</t>
        </is>
      </c>
      <c r="G101" s="3" t="inlineStr">
        <is>
          <t>GG</t>
        </is>
      </c>
      <c r="H101" s="98" t="inlineStr">
        <is>
          <t>楊雅鈞</t>
        </is>
      </c>
      <c r="I101" s="11" t="inlineStr">
        <is>
          <t>(02)89829106</t>
        </is>
      </c>
      <c r="J101" s="12" t="inlineStr">
        <is>
          <t>新北市三重區三陽路59號</t>
        </is>
      </c>
      <c r="U101" s="14">
        <f>IFERROR(LEFT(J101,FIND("縣",J101)),IFERROR(LEFT(J101,FIND("市",J101)),J101))</f>
        <v/>
      </c>
      <c r="V101" s="15">
        <f>IFERROR(
IFERROR(
IFERROR(
MID(J101,FIND("市",J101)+1,IF(FIND("區",J101)-FIND("市",J101)&gt;3,FIND("鄉",J101)-FIND("市",J101),FIND("區",J101)-FIND("市",J101))),
MID(J101,FIND("市",J101)+1,IF(FIND("鎮",J101)-FIND("市",J101)&gt;3,FIND("鄉",J101)-FIND("市",J101),FIND("鎮",J101)-FIND("市",J101)))
),
MID(J101,FIND("市",J101)+1,IF(FIND("鄉",J101)-FIND("市",J101)&gt;3,FIND("區",J101)-FIND("市",J101),FIND("鄉",J101)-FIND("市",J101)))
),
IFERROR(
IFERROR(
IFERROR(
MID(J101,FIND("縣",J101)+1,IF(FIND("區",J101)-FIND("縣",J101)&gt;3,FIND("鄉",J101)-FIND("縣",J101),FIND("區",J101)-FIND("縣",J101))),
MID(J101,FIND("縣",J101)+1,IF(FIND("鎮",J101)-FIND("縣",J101)&gt;3,FIND("鄉",J101)-FIND("縣",J101),FIND("鎮",J101)-FIND("縣",J101)))
),
MID(J101,FIND("縣",J101)+1,IF(FIND("鄉",J101)-FIND("縣",J101)&gt;3,FIND("區",J101)-FIND("縣",J101),FIND("鄉",J101)-FIND("縣",J101)))
),
IFERROR(
MID(J101,FIND("市",J101)+1,IF(FIND("縣",J101)-FIND("市",J101)&gt;3,FIND("鄉",J101)-FIND("市",J101),FIND("縣",J101)-FIND("市",J101))),
MID(J101,FIND("縣",J101)+1,IF(FIND("市",J101)-FIND("縣",J101)&gt;3,FIND("鄉",J101)-FIND("縣",J101),FIND("市",J101)-FIND("縣",J101)))
)))</f>
        <v/>
      </c>
      <c r="W101" s="15">
        <f>IFERROR(MID(J101,IFERROR(FIND("鄉",J101),IFERROR(FIND("鎮",J101),FIND("區",J101)))+1,LEN(J101)),IFERROR(MID(J101,FIND("市",J101)+1,LEN(J101)),MID(J101,FIND("縣",J101)+1,LEN(J101))))</f>
        <v/>
      </c>
      <c r="X101" s="16">
        <f>VLOOKUP(U101&amp;V101,部門對應!$B:$I,8,FALSE)</f>
        <v/>
      </c>
      <c r="Y101" s="16">
        <f>VLOOKUP(V101,區域表!A:B,2,FALSE)</f>
        <v/>
      </c>
      <c r="Z101" s="106">
        <f>IF(D101="FVC7", IF(COUNTIF(特殊門市清單!N:N, B101)=0, "FVC7", VLOOKUP(B101,特殊門市清單!N:T,7,FALSE)), IF(AA101="v","Peplink",""))</f>
        <v/>
      </c>
      <c r="AB101" s="100">
        <f>VLOOKUP(B101,門市主檔!A:B,2,FALSE)</f>
        <v/>
      </c>
      <c r="AC101" s="100" t="n"/>
      <c r="AD101" s="100" t="n"/>
    </row>
    <row r="102" ht="15" customHeight="1" s="127">
      <c r="A102" s="3" t="n">
        <v>101</v>
      </c>
      <c r="B102" s="3" t="n">
        <v>2837</v>
      </c>
      <c r="C102" s="11" t="inlineStr">
        <is>
          <t>北縣重萬店</t>
        </is>
      </c>
      <c r="D102" s="3" t="inlineStr">
        <is>
          <t>RC</t>
        </is>
      </c>
      <c r="E102" s="324" t="n"/>
      <c r="F102" s="3" t="inlineStr">
        <is>
          <t>北二二部</t>
        </is>
      </c>
      <c r="G102" s="3" t="inlineStr">
        <is>
          <t>GG</t>
        </is>
      </c>
      <c r="H102" s="98" t="inlineStr">
        <is>
          <t>楊雅鈞</t>
        </is>
      </c>
      <c r="I102" s="11" t="inlineStr">
        <is>
          <t>(02)89827310</t>
        </is>
      </c>
      <c r="J102" s="12" t="inlineStr">
        <is>
          <t>新北市三重區中華路92號及94號</t>
        </is>
      </c>
      <c r="U102" s="14">
        <f>IFERROR(LEFT(J102,FIND("縣",J102)),IFERROR(LEFT(J102,FIND("市",J102)),J102))</f>
        <v/>
      </c>
      <c r="V102" s="15">
        <f>IFERROR(
IFERROR(
IFERROR(
MID(J102,FIND("市",J102)+1,IF(FIND("區",J102)-FIND("市",J102)&gt;3,FIND("鄉",J102)-FIND("市",J102),FIND("區",J102)-FIND("市",J102))),
MID(J102,FIND("市",J102)+1,IF(FIND("鎮",J102)-FIND("市",J102)&gt;3,FIND("鄉",J102)-FIND("市",J102),FIND("鎮",J102)-FIND("市",J102)))
),
MID(J102,FIND("市",J102)+1,IF(FIND("鄉",J102)-FIND("市",J102)&gt;3,FIND("區",J102)-FIND("市",J102),FIND("鄉",J102)-FIND("市",J102)))
),
IFERROR(
IFERROR(
IFERROR(
MID(J102,FIND("縣",J102)+1,IF(FIND("區",J102)-FIND("縣",J102)&gt;3,FIND("鄉",J102)-FIND("縣",J102),FIND("區",J102)-FIND("縣",J102))),
MID(J102,FIND("縣",J102)+1,IF(FIND("鎮",J102)-FIND("縣",J102)&gt;3,FIND("鄉",J102)-FIND("縣",J102),FIND("鎮",J102)-FIND("縣",J102)))
),
MID(J102,FIND("縣",J102)+1,IF(FIND("鄉",J102)-FIND("縣",J102)&gt;3,FIND("區",J102)-FIND("縣",J102),FIND("鄉",J102)-FIND("縣",J102)))
),
IFERROR(
MID(J102,FIND("市",J102)+1,IF(FIND("縣",J102)-FIND("市",J102)&gt;3,FIND("鄉",J102)-FIND("市",J102),FIND("縣",J102)-FIND("市",J102))),
MID(J102,FIND("縣",J102)+1,IF(FIND("市",J102)-FIND("縣",J102)&gt;3,FIND("鄉",J102)-FIND("縣",J102),FIND("市",J102)-FIND("縣",J102)))
)))</f>
        <v/>
      </c>
      <c r="W102" s="15">
        <f>IFERROR(MID(J102,IFERROR(FIND("鄉",J102),IFERROR(FIND("鎮",J102),FIND("區",J102)))+1,LEN(J102)),IFERROR(MID(J102,FIND("市",J102)+1,LEN(J102)),MID(J102,FIND("縣",J102)+1,LEN(J102))))</f>
        <v/>
      </c>
      <c r="X102" s="16">
        <f>VLOOKUP(U102&amp;V102,部門對應!$B:$I,8,FALSE)</f>
        <v/>
      </c>
      <c r="Y102" s="16">
        <f>VLOOKUP(V102,區域表!A:B,2,FALSE)</f>
        <v/>
      </c>
      <c r="Z102" s="106">
        <f>IF(D102="FVC7", IF(COUNTIF(特殊門市清單!N:N, B102)=0, "FVC7", VLOOKUP(B102,特殊門市清單!N:T,7,FALSE)), IF(AA102="v","Peplink",""))</f>
        <v/>
      </c>
      <c r="AB102" s="100">
        <f>VLOOKUP(B102,門市主檔!A:B,2,FALSE)</f>
        <v/>
      </c>
      <c r="AC102" s="100" t="n"/>
      <c r="AD102" s="100" t="n"/>
    </row>
    <row r="103" ht="15" customHeight="1" s="127">
      <c r="A103" s="3" t="n">
        <v>102</v>
      </c>
      <c r="B103" s="3" t="n">
        <v>3676</v>
      </c>
      <c r="C103" s="11" t="inlineStr">
        <is>
          <t>三重田心店</t>
        </is>
      </c>
      <c r="D103" s="3" t="inlineStr">
        <is>
          <t>FCA</t>
        </is>
      </c>
      <c r="E103" s="324" t="n"/>
      <c r="F103" s="3" t="inlineStr">
        <is>
          <t>北二二部</t>
        </is>
      </c>
      <c r="G103" s="3" t="inlineStr">
        <is>
          <t>GG</t>
        </is>
      </c>
      <c r="H103" s="98" t="inlineStr">
        <is>
          <t>楊雅鈞</t>
        </is>
      </c>
      <c r="I103" s="11" t="inlineStr">
        <is>
          <t>(02)29842643</t>
        </is>
      </c>
      <c r="J103" s="12" t="inlineStr">
        <is>
          <t>新北市三重區忠孝路三段50巷98號</t>
        </is>
      </c>
      <c r="U103" s="14">
        <f>IFERROR(LEFT(J103,FIND("縣",J103)),IFERROR(LEFT(J103,FIND("市",J103)),J103))</f>
        <v/>
      </c>
      <c r="V103" s="15">
        <f>IFERROR(
IFERROR(
IFERROR(
MID(J103,FIND("市",J103)+1,IF(FIND("區",J103)-FIND("市",J103)&gt;3,FIND("鄉",J103)-FIND("市",J103),FIND("區",J103)-FIND("市",J103))),
MID(J103,FIND("市",J103)+1,IF(FIND("鎮",J103)-FIND("市",J103)&gt;3,FIND("鄉",J103)-FIND("市",J103),FIND("鎮",J103)-FIND("市",J103)))
),
MID(J103,FIND("市",J103)+1,IF(FIND("鄉",J103)-FIND("市",J103)&gt;3,FIND("區",J103)-FIND("市",J103),FIND("鄉",J103)-FIND("市",J103)))
),
IFERROR(
IFERROR(
IFERROR(
MID(J103,FIND("縣",J103)+1,IF(FIND("區",J103)-FIND("縣",J103)&gt;3,FIND("鄉",J103)-FIND("縣",J103),FIND("區",J103)-FIND("縣",J103))),
MID(J103,FIND("縣",J103)+1,IF(FIND("鎮",J103)-FIND("縣",J103)&gt;3,FIND("鄉",J103)-FIND("縣",J103),FIND("鎮",J103)-FIND("縣",J103)))
),
MID(J103,FIND("縣",J103)+1,IF(FIND("鄉",J103)-FIND("縣",J103)&gt;3,FIND("區",J103)-FIND("縣",J103),FIND("鄉",J103)-FIND("縣",J103)))
),
IFERROR(
MID(J103,FIND("市",J103)+1,IF(FIND("縣",J103)-FIND("市",J103)&gt;3,FIND("鄉",J103)-FIND("市",J103),FIND("縣",J103)-FIND("市",J103))),
MID(J103,FIND("縣",J103)+1,IF(FIND("市",J103)-FIND("縣",J103)&gt;3,FIND("鄉",J103)-FIND("縣",J103),FIND("市",J103)-FIND("縣",J103)))
)))</f>
        <v/>
      </c>
      <c r="W103" s="15">
        <f>IFERROR(MID(J103,IFERROR(FIND("鄉",J103),IFERROR(FIND("鎮",J103),FIND("區",J103)))+1,LEN(J103)),IFERROR(MID(J103,FIND("市",J103)+1,LEN(J103)),MID(J103,FIND("縣",J103)+1,LEN(J103))))</f>
        <v/>
      </c>
      <c r="X103" s="16">
        <f>VLOOKUP(U103&amp;V103,部門對應!$B:$I,8,FALSE)</f>
        <v/>
      </c>
      <c r="Y103" s="16">
        <f>VLOOKUP(V103,區域表!A:B,2,FALSE)</f>
        <v/>
      </c>
      <c r="Z103" s="106">
        <f>IF(D103="FVC7", IF(COUNTIF(特殊門市清單!N:N, B103)=0, "FVC7", VLOOKUP(B103,特殊門市清單!N:T,7,FALSE)), IF(AA103="v","Peplink",""))</f>
        <v/>
      </c>
      <c r="AB103" s="100">
        <f>VLOOKUP(B103,門市主檔!A:B,2,FALSE)</f>
        <v/>
      </c>
      <c r="AC103" s="100" t="n"/>
      <c r="AD103" s="100" t="n"/>
    </row>
    <row r="104" ht="15" customHeight="1" s="127">
      <c r="A104" s="3" t="n">
        <v>103</v>
      </c>
      <c r="B104" s="3" t="n">
        <v>4029</v>
      </c>
      <c r="C104" s="11" t="inlineStr">
        <is>
          <t>三重龍濱店</t>
        </is>
      </c>
      <c r="D104" s="3" t="inlineStr">
        <is>
          <t>FCA</t>
        </is>
      </c>
      <c r="E104" s="324" t="n"/>
      <c r="F104" s="3" t="inlineStr">
        <is>
          <t>北二二部</t>
        </is>
      </c>
      <c r="G104" s="3" t="inlineStr">
        <is>
          <t>GG</t>
        </is>
      </c>
      <c r="H104" s="98" t="inlineStr">
        <is>
          <t>楊雅鈞</t>
        </is>
      </c>
      <c r="I104" s="11" t="inlineStr">
        <is>
          <t>(02)89783696</t>
        </is>
      </c>
      <c r="J104" s="12" t="inlineStr">
        <is>
          <t>新北市三重區龍濱路21號及23號</t>
        </is>
      </c>
      <c r="U104" s="14">
        <f>IFERROR(LEFT(J104,FIND("縣",J104)),IFERROR(LEFT(J104,FIND("市",J104)),J104))</f>
        <v/>
      </c>
      <c r="V104" s="15">
        <f>IFERROR(
IFERROR(
IFERROR(
MID(J104,FIND("市",J104)+1,IF(FIND("區",J104)-FIND("市",J104)&gt;3,FIND("鄉",J104)-FIND("市",J104),FIND("區",J104)-FIND("市",J104))),
MID(J104,FIND("市",J104)+1,IF(FIND("鎮",J104)-FIND("市",J104)&gt;3,FIND("鄉",J104)-FIND("市",J104),FIND("鎮",J104)-FIND("市",J104)))
),
MID(J104,FIND("市",J104)+1,IF(FIND("鄉",J104)-FIND("市",J104)&gt;3,FIND("區",J104)-FIND("市",J104),FIND("鄉",J104)-FIND("市",J104)))
),
IFERROR(
IFERROR(
IFERROR(
MID(J104,FIND("縣",J104)+1,IF(FIND("區",J104)-FIND("縣",J104)&gt;3,FIND("鄉",J104)-FIND("縣",J104),FIND("區",J104)-FIND("縣",J104))),
MID(J104,FIND("縣",J104)+1,IF(FIND("鎮",J104)-FIND("縣",J104)&gt;3,FIND("鄉",J104)-FIND("縣",J104),FIND("鎮",J104)-FIND("縣",J104)))
),
MID(J104,FIND("縣",J104)+1,IF(FIND("鄉",J104)-FIND("縣",J104)&gt;3,FIND("區",J104)-FIND("縣",J104),FIND("鄉",J104)-FIND("縣",J104)))
),
IFERROR(
MID(J104,FIND("市",J104)+1,IF(FIND("縣",J104)-FIND("市",J104)&gt;3,FIND("鄉",J104)-FIND("市",J104),FIND("縣",J104)-FIND("市",J104))),
MID(J104,FIND("縣",J104)+1,IF(FIND("市",J104)-FIND("縣",J104)&gt;3,FIND("鄉",J104)-FIND("縣",J104),FIND("市",J104)-FIND("縣",J104)))
)))</f>
        <v/>
      </c>
      <c r="W104" s="15">
        <f>IFERROR(MID(J104,IFERROR(FIND("鄉",J104),IFERROR(FIND("鎮",J104),FIND("區",J104)))+1,LEN(J104)),IFERROR(MID(J104,FIND("市",J104)+1,LEN(J104)),MID(J104,FIND("縣",J104)+1,LEN(J104))))</f>
        <v/>
      </c>
      <c r="X104" s="16">
        <f>VLOOKUP(U104&amp;V104,部門對應!$B:$I,8,FALSE)</f>
        <v/>
      </c>
      <c r="Y104" s="16">
        <f>VLOOKUP(V104,區域表!A:B,2,FALSE)</f>
        <v/>
      </c>
      <c r="Z104" s="106">
        <f>IF(D104="FVC7", IF(COUNTIF(特殊門市清單!N:N, B104)=0, "FVC7", VLOOKUP(B104,特殊門市清單!N:T,7,FALSE)), IF(AA104="v","Peplink",""))</f>
        <v/>
      </c>
      <c r="AB104" s="100">
        <f>VLOOKUP(B104,門市主檔!A:B,2,FALSE)</f>
        <v/>
      </c>
      <c r="AC104" s="100" t="n"/>
      <c r="AD104" s="232" t="inlineStr">
        <is>
          <t>機上盒</t>
        </is>
      </c>
    </row>
    <row r="105" ht="15" customHeight="1" s="127">
      <c r="A105" s="3" t="n">
        <v>104</v>
      </c>
      <c r="B105" s="3" t="n">
        <v>4084</v>
      </c>
      <c r="C105" s="11" t="inlineStr">
        <is>
          <t>三重昌隆店</t>
        </is>
      </c>
      <c r="D105" s="3" t="inlineStr">
        <is>
          <t>FCB</t>
        </is>
      </c>
      <c r="E105" s="324" t="n"/>
      <c r="F105" s="3" t="inlineStr">
        <is>
          <t>北二二部</t>
        </is>
      </c>
      <c r="G105" s="3" t="inlineStr">
        <is>
          <t>GG</t>
        </is>
      </c>
      <c r="H105" s="98" t="inlineStr">
        <is>
          <t>楊雅鈞</t>
        </is>
      </c>
      <c r="I105" s="11" t="inlineStr">
        <is>
          <t>(02)89782442</t>
        </is>
      </c>
      <c r="J105" s="12" t="inlineStr">
        <is>
          <t>新北市三重區環河南路221巷14號及16號1樓全部</t>
        </is>
      </c>
      <c r="U105" s="14">
        <f>IFERROR(LEFT(J105,FIND("縣",J105)),IFERROR(LEFT(J105,FIND("市",J105)),J105))</f>
        <v/>
      </c>
      <c r="V105" s="15">
        <f>IFERROR(
IFERROR(
IFERROR(
MID(J105,FIND("市",J105)+1,IF(FIND("區",J105)-FIND("市",J105)&gt;3,FIND("鄉",J105)-FIND("市",J105),FIND("區",J105)-FIND("市",J105))),
MID(J105,FIND("市",J105)+1,IF(FIND("鎮",J105)-FIND("市",J105)&gt;3,FIND("鄉",J105)-FIND("市",J105),FIND("鎮",J105)-FIND("市",J105)))
),
MID(J105,FIND("市",J105)+1,IF(FIND("鄉",J105)-FIND("市",J105)&gt;3,FIND("區",J105)-FIND("市",J105),FIND("鄉",J105)-FIND("市",J105)))
),
IFERROR(
IFERROR(
IFERROR(
MID(J105,FIND("縣",J105)+1,IF(FIND("區",J105)-FIND("縣",J105)&gt;3,FIND("鄉",J105)-FIND("縣",J105),FIND("區",J105)-FIND("縣",J105))),
MID(J105,FIND("縣",J105)+1,IF(FIND("鎮",J105)-FIND("縣",J105)&gt;3,FIND("鄉",J105)-FIND("縣",J105),FIND("鎮",J105)-FIND("縣",J105)))
),
MID(J105,FIND("縣",J105)+1,IF(FIND("鄉",J105)-FIND("縣",J105)&gt;3,FIND("區",J105)-FIND("縣",J105),FIND("鄉",J105)-FIND("縣",J105)))
),
IFERROR(
MID(J105,FIND("市",J105)+1,IF(FIND("縣",J105)-FIND("市",J105)&gt;3,FIND("鄉",J105)-FIND("市",J105),FIND("縣",J105)-FIND("市",J105))),
MID(J105,FIND("縣",J105)+1,IF(FIND("市",J105)-FIND("縣",J105)&gt;3,FIND("鄉",J105)-FIND("縣",J105),FIND("市",J105)-FIND("縣",J105)))
)))</f>
        <v/>
      </c>
      <c r="W105" s="15">
        <f>IFERROR(MID(J105,IFERROR(FIND("鄉",J105),IFERROR(FIND("鎮",J105),FIND("區",J105)))+1,LEN(J105)),IFERROR(MID(J105,FIND("市",J105)+1,LEN(J105)),MID(J105,FIND("縣",J105)+1,LEN(J105))))</f>
        <v/>
      </c>
      <c r="X105" s="16">
        <f>VLOOKUP(U105&amp;V105,部門對應!$B:$I,8,FALSE)</f>
        <v/>
      </c>
      <c r="Y105" s="16">
        <f>VLOOKUP(V105,區域表!A:B,2,FALSE)</f>
        <v/>
      </c>
      <c r="Z105" s="106">
        <f>IF(D105="FVC7", IF(COUNTIF(特殊門市清單!N:N, B105)=0, "FVC7", VLOOKUP(B105,特殊門市清單!N:T,7,FALSE)), IF(AA105="v","Peplink",""))</f>
        <v/>
      </c>
      <c r="AB105" s="100">
        <f>VLOOKUP(B105,門市主檔!A:B,2,FALSE)</f>
        <v/>
      </c>
      <c r="AC105" s="100" t="n"/>
      <c r="AD105" s="232" t="inlineStr">
        <is>
          <t>機上盒</t>
        </is>
      </c>
    </row>
    <row r="106" ht="15" customHeight="1" s="127">
      <c r="A106" s="3" t="n">
        <v>105</v>
      </c>
      <c r="B106" s="3" t="n">
        <v>4260</v>
      </c>
      <c r="C106" s="11" t="inlineStr">
        <is>
          <t>三重高中店</t>
        </is>
      </c>
      <c r="D106" s="3" t="inlineStr">
        <is>
          <t>RC</t>
        </is>
      </c>
      <c r="E106" s="324" t="n"/>
      <c r="F106" s="3" t="inlineStr">
        <is>
          <t>北二二部</t>
        </is>
      </c>
      <c r="G106" s="3" t="inlineStr">
        <is>
          <t>GG</t>
        </is>
      </c>
      <c r="H106" s="98" t="inlineStr">
        <is>
          <t>楊雅鈞</t>
        </is>
      </c>
      <c r="I106" s="11" t="inlineStr">
        <is>
          <t>(02)89781224</t>
        </is>
      </c>
      <c r="J106" s="12" t="inlineStr">
        <is>
          <t>新北市三重區集美街211、213號一樓全部</t>
        </is>
      </c>
      <c r="U106" s="14">
        <f>IFERROR(LEFT(J106,FIND("縣",J106)),IFERROR(LEFT(J106,FIND("市",J106)),J106))</f>
        <v/>
      </c>
      <c r="V106" s="15">
        <f>IFERROR(
IFERROR(
IFERROR(
MID(J106,FIND("市",J106)+1,IF(FIND("區",J106)-FIND("市",J106)&gt;3,FIND("鄉",J106)-FIND("市",J106),FIND("區",J106)-FIND("市",J106))),
MID(J106,FIND("市",J106)+1,IF(FIND("鎮",J106)-FIND("市",J106)&gt;3,FIND("鄉",J106)-FIND("市",J106),FIND("鎮",J106)-FIND("市",J106)))
),
MID(J106,FIND("市",J106)+1,IF(FIND("鄉",J106)-FIND("市",J106)&gt;3,FIND("區",J106)-FIND("市",J106),FIND("鄉",J106)-FIND("市",J106)))
),
IFERROR(
IFERROR(
IFERROR(
MID(J106,FIND("縣",J106)+1,IF(FIND("區",J106)-FIND("縣",J106)&gt;3,FIND("鄉",J106)-FIND("縣",J106),FIND("區",J106)-FIND("縣",J106))),
MID(J106,FIND("縣",J106)+1,IF(FIND("鎮",J106)-FIND("縣",J106)&gt;3,FIND("鄉",J106)-FIND("縣",J106),FIND("鎮",J106)-FIND("縣",J106)))
),
MID(J106,FIND("縣",J106)+1,IF(FIND("鄉",J106)-FIND("縣",J106)&gt;3,FIND("區",J106)-FIND("縣",J106),FIND("鄉",J106)-FIND("縣",J106)))
),
IFERROR(
MID(J106,FIND("市",J106)+1,IF(FIND("縣",J106)-FIND("市",J106)&gt;3,FIND("鄉",J106)-FIND("市",J106),FIND("縣",J106)-FIND("市",J106))),
MID(J106,FIND("縣",J106)+1,IF(FIND("市",J106)-FIND("縣",J106)&gt;3,FIND("鄉",J106)-FIND("縣",J106),FIND("市",J106)-FIND("縣",J106)))
)))</f>
        <v/>
      </c>
      <c r="W106" s="15">
        <f>IFERROR(MID(J106,IFERROR(FIND("鄉",J106),IFERROR(FIND("鎮",J106),FIND("區",J106)))+1,LEN(J106)),IFERROR(MID(J106,FIND("市",J106)+1,LEN(J106)),MID(J106,FIND("縣",J106)+1,LEN(J106))))</f>
        <v/>
      </c>
      <c r="X106" s="16">
        <f>VLOOKUP(U106&amp;V106,部門對應!$B:$I,8,FALSE)</f>
        <v/>
      </c>
      <c r="Y106" s="16">
        <f>VLOOKUP(V106,區域表!A:B,2,FALSE)</f>
        <v/>
      </c>
      <c r="Z106" s="106">
        <f>IF(D106="FVC7", IF(COUNTIF(特殊門市清單!N:N, B106)=0, "FVC7", VLOOKUP(B106,特殊門市清單!N:T,7,FALSE)), IF(AA106="v","Peplink",""))</f>
        <v/>
      </c>
      <c r="AB106" s="100">
        <f>VLOOKUP(B106,門市主檔!A:B,2,FALSE)</f>
        <v/>
      </c>
      <c r="AC106" s="100" t="n"/>
      <c r="AD106" s="100" t="n"/>
    </row>
    <row r="107" ht="15" customHeight="1" s="127">
      <c r="A107" s="3" t="n">
        <v>106</v>
      </c>
      <c r="B107" s="3" t="inlineStr">
        <is>
          <t>D024</t>
        </is>
      </c>
      <c r="C107" s="11" t="inlineStr">
        <is>
          <t>三重三民店</t>
        </is>
      </c>
      <c r="D107" s="3" t="inlineStr">
        <is>
          <t>FCA</t>
        </is>
      </c>
      <c r="E107" s="324" t="n"/>
      <c r="F107" s="3" t="inlineStr">
        <is>
          <t>北二二部</t>
        </is>
      </c>
      <c r="G107" s="3" t="inlineStr">
        <is>
          <t>GG</t>
        </is>
      </c>
      <c r="H107" s="98" t="inlineStr">
        <is>
          <t>楊雅鈞</t>
        </is>
      </c>
      <c r="I107" s="11" t="inlineStr">
        <is>
          <t>(02)29855402</t>
        </is>
      </c>
      <c r="J107" s="12" t="inlineStr">
        <is>
          <t>新北市三重區三民街100,102號</t>
        </is>
      </c>
      <c r="U107" s="14">
        <f>IFERROR(LEFT(J107,FIND("縣",J107)),IFERROR(LEFT(J107,FIND("市",J107)),J107))</f>
        <v/>
      </c>
      <c r="V107" s="15">
        <f>IFERROR(
IFERROR(
IFERROR(
MID(J107,FIND("市",J107)+1,IF(FIND("區",J107)-FIND("市",J107)&gt;3,FIND("鄉",J107)-FIND("市",J107),FIND("區",J107)-FIND("市",J107))),
MID(J107,FIND("市",J107)+1,IF(FIND("鎮",J107)-FIND("市",J107)&gt;3,FIND("鄉",J107)-FIND("市",J107),FIND("鎮",J107)-FIND("市",J107)))
),
MID(J107,FIND("市",J107)+1,IF(FIND("鄉",J107)-FIND("市",J107)&gt;3,FIND("區",J107)-FIND("市",J107),FIND("鄉",J107)-FIND("市",J107)))
),
IFERROR(
IFERROR(
IFERROR(
MID(J107,FIND("縣",J107)+1,IF(FIND("區",J107)-FIND("縣",J107)&gt;3,FIND("鄉",J107)-FIND("縣",J107),FIND("區",J107)-FIND("縣",J107))),
MID(J107,FIND("縣",J107)+1,IF(FIND("鎮",J107)-FIND("縣",J107)&gt;3,FIND("鄉",J107)-FIND("縣",J107),FIND("鎮",J107)-FIND("縣",J107)))
),
MID(J107,FIND("縣",J107)+1,IF(FIND("鄉",J107)-FIND("縣",J107)&gt;3,FIND("區",J107)-FIND("縣",J107),FIND("鄉",J107)-FIND("縣",J107)))
),
IFERROR(
MID(J107,FIND("市",J107)+1,IF(FIND("縣",J107)-FIND("市",J107)&gt;3,FIND("鄉",J107)-FIND("市",J107),FIND("縣",J107)-FIND("市",J107))),
MID(J107,FIND("縣",J107)+1,IF(FIND("市",J107)-FIND("縣",J107)&gt;3,FIND("鄉",J107)-FIND("縣",J107),FIND("市",J107)-FIND("縣",J107)))
)))</f>
        <v/>
      </c>
      <c r="W107" s="15">
        <f>IFERROR(MID(J107,IFERROR(FIND("鄉",J107),IFERROR(FIND("鎮",J107),FIND("區",J107)))+1,LEN(J107)),IFERROR(MID(J107,FIND("市",J107)+1,LEN(J107)),MID(J107,FIND("縣",J107)+1,LEN(J107))))</f>
        <v/>
      </c>
      <c r="X107" s="16">
        <f>VLOOKUP(U107&amp;V107,部門對應!$B:$I,8,FALSE)</f>
        <v/>
      </c>
      <c r="Y107" s="16">
        <f>VLOOKUP(V107,區域表!A:B,2,FALSE)</f>
        <v/>
      </c>
      <c r="Z107" s="106">
        <f>IF(D107="FVC7", IF(COUNTIF(特殊門市清單!N:N, B107)=0, "FVC7", VLOOKUP(B107,特殊門市清單!N:T,7,FALSE)), IF(AA107="v","Peplink",""))</f>
        <v/>
      </c>
      <c r="AB107" s="100">
        <f>VLOOKUP(B107,門市主檔!A:B,2,FALSE)</f>
        <v/>
      </c>
      <c r="AC107" s="100" t="n"/>
      <c r="AD107" s="100" t="n"/>
    </row>
    <row r="108" ht="15" customHeight="1" s="127">
      <c r="A108" s="3" t="n">
        <v>107</v>
      </c>
      <c r="B108" s="17" t="inlineStr">
        <is>
          <t>D070</t>
        </is>
      </c>
      <c r="C108" s="11" t="inlineStr">
        <is>
          <t>三重重新店</t>
        </is>
      </c>
      <c r="D108" s="3" t="inlineStr">
        <is>
          <t>RC</t>
        </is>
      </c>
      <c r="E108" s="324" t="n"/>
      <c r="F108" s="3" t="inlineStr">
        <is>
          <t>北二二部</t>
        </is>
      </c>
      <c r="G108" s="3" t="inlineStr">
        <is>
          <t>GG</t>
        </is>
      </c>
      <c r="H108" s="98" t="inlineStr">
        <is>
          <t>楊雅鈞</t>
        </is>
      </c>
      <c r="I108" s="11" t="inlineStr">
        <is>
          <t>(02)29766464</t>
        </is>
      </c>
      <c r="J108" s="12" t="inlineStr">
        <is>
          <t>新北市三重區重新路四段244巷40號</t>
        </is>
      </c>
      <c r="U108" s="14">
        <f>IFERROR(LEFT(J108,FIND("縣",J108)),IFERROR(LEFT(J108,FIND("市",J108)),J108))</f>
        <v/>
      </c>
      <c r="V108" s="15">
        <f>IFERROR(
IFERROR(
IFERROR(
MID(J108,FIND("市",J108)+1,IF(FIND("區",J108)-FIND("市",J108)&gt;3,FIND("鄉",J108)-FIND("市",J108),FIND("區",J108)-FIND("市",J108))),
MID(J108,FIND("市",J108)+1,IF(FIND("鎮",J108)-FIND("市",J108)&gt;3,FIND("鄉",J108)-FIND("市",J108),FIND("鎮",J108)-FIND("市",J108)))
),
MID(J108,FIND("市",J108)+1,IF(FIND("鄉",J108)-FIND("市",J108)&gt;3,FIND("區",J108)-FIND("市",J108),FIND("鄉",J108)-FIND("市",J108)))
),
IFERROR(
IFERROR(
IFERROR(
MID(J108,FIND("縣",J108)+1,IF(FIND("區",J108)-FIND("縣",J108)&gt;3,FIND("鄉",J108)-FIND("縣",J108),FIND("區",J108)-FIND("縣",J108))),
MID(J108,FIND("縣",J108)+1,IF(FIND("鎮",J108)-FIND("縣",J108)&gt;3,FIND("鄉",J108)-FIND("縣",J108),FIND("鎮",J108)-FIND("縣",J108)))
),
MID(J108,FIND("縣",J108)+1,IF(FIND("鄉",J108)-FIND("縣",J108)&gt;3,FIND("區",J108)-FIND("縣",J108),FIND("鄉",J108)-FIND("縣",J108)))
),
IFERROR(
MID(J108,FIND("市",J108)+1,IF(FIND("縣",J108)-FIND("市",J108)&gt;3,FIND("鄉",J108)-FIND("市",J108),FIND("縣",J108)-FIND("市",J108))),
MID(J108,FIND("縣",J108)+1,IF(FIND("市",J108)-FIND("縣",J108)&gt;3,FIND("鄉",J108)-FIND("縣",J108),FIND("市",J108)-FIND("縣",J108)))
)))</f>
        <v/>
      </c>
      <c r="W108" s="15">
        <f>IFERROR(MID(J108,IFERROR(FIND("鄉",J108),IFERROR(FIND("鎮",J108),FIND("區",J108)))+1,LEN(J108)),IFERROR(MID(J108,FIND("市",J108)+1,LEN(J108)),MID(J108,FIND("縣",J108)+1,LEN(J108))))</f>
        <v/>
      </c>
      <c r="X108" s="16">
        <f>VLOOKUP(U108&amp;V108,部門對應!$B:$I,8,FALSE)</f>
        <v/>
      </c>
      <c r="Y108" s="16">
        <f>VLOOKUP(V108,區域表!A:B,2,FALSE)</f>
        <v/>
      </c>
      <c r="Z108" s="106">
        <f>IF(D108="FVC7", IF(COUNTIF(特殊門市清單!N:N, B108)=0, "FVC7", VLOOKUP(B108,特殊門市清單!N:T,7,FALSE)), IF(AA108="v","Peplink",""))</f>
        <v/>
      </c>
      <c r="AB108" s="100">
        <f>VLOOKUP(B108,門市主檔!A:B,2,FALSE)</f>
        <v/>
      </c>
      <c r="AC108" s="100" t="n"/>
      <c r="AD108" s="232" t="inlineStr">
        <is>
          <t>機上盒</t>
        </is>
      </c>
    </row>
    <row r="109" ht="15" customHeight="1" s="127">
      <c r="A109" s="3" t="n">
        <v>108</v>
      </c>
      <c r="B109" s="17" t="n">
        <v>2535</v>
      </c>
      <c r="C109" s="11" t="inlineStr">
        <is>
          <t>五股五工店</t>
        </is>
      </c>
      <c r="D109" s="3" t="inlineStr">
        <is>
          <t>RC</t>
        </is>
      </c>
      <c r="E109" s="324" t="n"/>
      <c r="F109" s="3" t="inlineStr">
        <is>
          <t>北二三部</t>
        </is>
      </c>
      <c r="G109" s="3" t="inlineStr">
        <is>
          <t>HE</t>
        </is>
      </c>
      <c r="H109" s="98" t="inlineStr">
        <is>
          <t>林佳蓁</t>
        </is>
      </c>
      <c r="I109" s="11" t="inlineStr">
        <is>
          <t>(02)22992945</t>
        </is>
      </c>
      <c r="J109" s="12" t="inlineStr">
        <is>
          <t>新北市五股區五工六路28號</t>
        </is>
      </c>
      <c r="U109" s="14">
        <f>IFERROR(LEFT(J109,FIND("縣",J109)),IFERROR(LEFT(J109,FIND("市",J109)),J109))</f>
        <v/>
      </c>
      <c r="V109" s="15">
        <f>IFERROR(
IFERROR(
IFERROR(
MID(J109,FIND("市",J109)+1,IF(FIND("區",J109)-FIND("市",J109)&gt;3,FIND("鄉",J109)-FIND("市",J109),FIND("區",J109)-FIND("市",J109))),
MID(J109,FIND("市",J109)+1,IF(FIND("鎮",J109)-FIND("市",J109)&gt;3,FIND("鄉",J109)-FIND("市",J109),FIND("鎮",J109)-FIND("市",J109)))
),
MID(J109,FIND("市",J109)+1,IF(FIND("鄉",J109)-FIND("市",J109)&gt;3,FIND("區",J109)-FIND("市",J109),FIND("鄉",J109)-FIND("市",J109)))
),
IFERROR(
IFERROR(
IFERROR(
MID(J109,FIND("縣",J109)+1,IF(FIND("區",J109)-FIND("縣",J109)&gt;3,FIND("鄉",J109)-FIND("縣",J109),FIND("區",J109)-FIND("縣",J109))),
MID(J109,FIND("縣",J109)+1,IF(FIND("鎮",J109)-FIND("縣",J109)&gt;3,FIND("鄉",J109)-FIND("縣",J109),FIND("鎮",J109)-FIND("縣",J109)))
),
MID(J109,FIND("縣",J109)+1,IF(FIND("鄉",J109)-FIND("縣",J109)&gt;3,FIND("區",J109)-FIND("縣",J109),FIND("鄉",J109)-FIND("縣",J109)))
),
IFERROR(
MID(J109,FIND("市",J109)+1,IF(FIND("縣",J109)-FIND("市",J109)&gt;3,FIND("鄉",J109)-FIND("市",J109),FIND("縣",J109)-FIND("市",J109))),
MID(J109,FIND("縣",J109)+1,IF(FIND("市",J109)-FIND("縣",J109)&gt;3,FIND("鄉",J109)-FIND("縣",J109),FIND("市",J109)-FIND("縣",J109)))
)))</f>
        <v/>
      </c>
      <c r="W109" s="15">
        <f>IFERROR(MID(J109,IFERROR(FIND("鄉",J109),IFERROR(FIND("鎮",J109),FIND("區",J109)))+1,LEN(J109)),IFERROR(MID(J109,FIND("市",J109)+1,LEN(J109)),MID(J109,FIND("縣",J109)+1,LEN(J109))))</f>
        <v/>
      </c>
      <c r="X109" s="16">
        <f>VLOOKUP(U109&amp;V109,部門對應!$B:$I,8,FALSE)</f>
        <v/>
      </c>
      <c r="Y109" s="16">
        <f>VLOOKUP(V109,區域表!A:B,2,FALSE)</f>
        <v/>
      </c>
      <c r="Z109" s="106">
        <f>IF(D109="FVC7", IF(COUNTIF(特殊門市清單!N:N, B109)=0, "FVC7", VLOOKUP(B109,特殊門市清單!N:T,7,FALSE)), IF(AA109="v","Peplink",""))</f>
        <v/>
      </c>
      <c r="AB109" s="100">
        <f>VLOOKUP(B109,門市主檔!A:B,2,FALSE)</f>
        <v/>
      </c>
      <c r="AC109" s="100" t="n"/>
      <c r="AD109" s="100" t="n"/>
    </row>
    <row r="110" ht="15" customHeight="1" s="127">
      <c r="A110" s="3" t="n">
        <v>109</v>
      </c>
      <c r="B110" s="3" t="n">
        <v>2390</v>
      </c>
      <c r="C110" s="11" t="inlineStr">
        <is>
          <t>五股產業園區</t>
        </is>
      </c>
      <c r="D110" s="3" t="inlineStr">
        <is>
          <t>RC</t>
        </is>
      </c>
      <c r="E110" s="324" t="n"/>
      <c r="F110" s="3" t="inlineStr">
        <is>
          <t>北二三部</t>
        </is>
      </c>
      <c r="G110" s="3" t="inlineStr">
        <is>
          <t>HH</t>
        </is>
      </c>
      <c r="H110" s="98" t="inlineStr">
        <is>
          <t>劉祖安</t>
        </is>
      </c>
      <c r="I110" s="11" t="inlineStr">
        <is>
          <t>(02)22984070</t>
        </is>
      </c>
      <c r="J110" s="12" t="inlineStr">
        <is>
          <t>新北市五股區五權路42之1號</t>
        </is>
      </c>
      <c r="U110" s="14">
        <f>IFERROR(LEFT(J110,FIND("縣",J110)),IFERROR(LEFT(J110,FIND("市",J110)),J110))</f>
        <v/>
      </c>
      <c r="V110" s="15">
        <f>IFERROR(
IFERROR(
IFERROR(
MID(J110,FIND("市",J110)+1,IF(FIND("區",J110)-FIND("市",J110)&gt;3,FIND("鄉",J110)-FIND("市",J110),FIND("區",J110)-FIND("市",J110))),
MID(J110,FIND("市",J110)+1,IF(FIND("鎮",J110)-FIND("市",J110)&gt;3,FIND("鄉",J110)-FIND("市",J110),FIND("鎮",J110)-FIND("市",J110)))
),
MID(J110,FIND("市",J110)+1,IF(FIND("鄉",J110)-FIND("市",J110)&gt;3,FIND("區",J110)-FIND("市",J110),FIND("鄉",J110)-FIND("市",J110)))
),
IFERROR(
IFERROR(
IFERROR(
MID(J110,FIND("縣",J110)+1,IF(FIND("區",J110)-FIND("縣",J110)&gt;3,FIND("鄉",J110)-FIND("縣",J110),FIND("區",J110)-FIND("縣",J110))),
MID(J110,FIND("縣",J110)+1,IF(FIND("鎮",J110)-FIND("縣",J110)&gt;3,FIND("鄉",J110)-FIND("縣",J110),FIND("鎮",J110)-FIND("縣",J110)))
),
MID(J110,FIND("縣",J110)+1,IF(FIND("鄉",J110)-FIND("縣",J110)&gt;3,FIND("區",J110)-FIND("縣",J110),FIND("鄉",J110)-FIND("縣",J110)))
),
IFERROR(
MID(J110,FIND("市",J110)+1,IF(FIND("縣",J110)-FIND("市",J110)&gt;3,FIND("鄉",J110)-FIND("市",J110),FIND("縣",J110)-FIND("市",J110))),
MID(J110,FIND("縣",J110)+1,IF(FIND("市",J110)-FIND("縣",J110)&gt;3,FIND("鄉",J110)-FIND("縣",J110),FIND("市",J110)-FIND("縣",J110)))
)))</f>
        <v/>
      </c>
      <c r="W110" s="15">
        <f>IFERROR(MID(J110,IFERROR(FIND("鄉",J110),IFERROR(FIND("鎮",J110),FIND("區",J110)))+1,LEN(J110)),IFERROR(MID(J110,FIND("市",J110)+1,LEN(J110)),MID(J110,FIND("縣",J110)+1,LEN(J110))))</f>
        <v/>
      </c>
      <c r="X110" s="16">
        <f>VLOOKUP(U110&amp;V110,部門對應!$B:$I,8,FALSE)</f>
        <v/>
      </c>
      <c r="Y110" s="16">
        <f>VLOOKUP(V110,區域表!A:B,2,FALSE)</f>
        <v/>
      </c>
      <c r="Z110" s="106">
        <f>IF(D110="FVC7", IF(COUNTIF(特殊門市清單!N:N, B110)=0, "FVC7", VLOOKUP(B110,特殊門市清單!N:T,7,FALSE)), IF(AA110="v","Peplink",""))</f>
        <v/>
      </c>
      <c r="AB110" s="100">
        <f>VLOOKUP(B110,門市主檔!A:B,2,FALSE)</f>
        <v/>
      </c>
      <c r="AC110" s="100" t="n"/>
      <c r="AD110" s="100" t="n"/>
    </row>
    <row r="111" ht="15" customHeight="1" s="127">
      <c r="A111" s="3" t="n">
        <v>110</v>
      </c>
      <c r="B111" s="3" t="n">
        <v>2691</v>
      </c>
      <c r="C111" s="11" t="inlineStr">
        <is>
          <t>五股興珍店</t>
        </is>
      </c>
      <c r="D111" s="3" t="inlineStr">
        <is>
          <t>FCB</t>
        </is>
      </c>
      <c r="E111" s="324" t="n"/>
      <c r="F111" s="3" t="inlineStr">
        <is>
          <t>北二三部</t>
        </is>
      </c>
      <c r="G111" s="3" t="inlineStr">
        <is>
          <t>HH</t>
        </is>
      </c>
      <c r="H111" s="98" t="inlineStr">
        <is>
          <t>劉祖安</t>
        </is>
      </c>
      <c r="I111" s="11" t="inlineStr">
        <is>
          <t>(02)22997463</t>
        </is>
      </c>
      <c r="J111" s="12" t="inlineStr">
        <is>
          <t>新北市五股區五工五路18號</t>
        </is>
      </c>
      <c r="U111" s="14">
        <f>IFERROR(LEFT(J111,FIND("縣",J111)),IFERROR(LEFT(J111,FIND("市",J111)),J111))</f>
        <v/>
      </c>
      <c r="V111" s="15">
        <f>IFERROR(
IFERROR(
IFERROR(
MID(J111,FIND("市",J111)+1,IF(FIND("區",J111)-FIND("市",J111)&gt;3,FIND("鄉",J111)-FIND("市",J111),FIND("區",J111)-FIND("市",J111))),
MID(J111,FIND("市",J111)+1,IF(FIND("鎮",J111)-FIND("市",J111)&gt;3,FIND("鄉",J111)-FIND("市",J111),FIND("鎮",J111)-FIND("市",J111)))
),
MID(J111,FIND("市",J111)+1,IF(FIND("鄉",J111)-FIND("市",J111)&gt;3,FIND("區",J111)-FIND("市",J111),FIND("鄉",J111)-FIND("市",J111)))
),
IFERROR(
IFERROR(
IFERROR(
MID(J111,FIND("縣",J111)+1,IF(FIND("區",J111)-FIND("縣",J111)&gt;3,FIND("鄉",J111)-FIND("縣",J111),FIND("區",J111)-FIND("縣",J111))),
MID(J111,FIND("縣",J111)+1,IF(FIND("鎮",J111)-FIND("縣",J111)&gt;3,FIND("鄉",J111)-FIND("縣",J111),FIND("鎮",J111)-FIND("縣",J111)))
),
MID(J111,FIND("縣",J111)+1,IF(FIND("鄉",J111)-FIND("縣",J111)&gt;3,FIND("區",J111)-FIND("縣",J111),FIND("鄉",J111)-FIND("縣",J111)))
),
IFERROR(
MID(J111,FIND("市",J111)+1,IF(FIND("縣",J111)-FIND("市",J111)&gt;3,FIND("鄉",J111)-FIND("市",J111),FIND("縣",J111)-FIND("市",J111))),
MID(J111,FIND("縣",J111)+1,IF(FIND("市",J111)-FIND("縣",J111)&gt;3,FIND("鄉",J111)-FIND("縣",J111),FIND("市",J111)-FIND("縣",J111)))
)))</f>
        <v/>
      </c>
      <c r="W111" s="15">
        <f>IFERROR(MID(J111,IFERROR(FIND("鄉",J111),IFERROR(FIND("鎮",J111),FIND("區",J111)))+1,LEN(J111)),IFERROR(MID(J111,FIND("市",J111)+1,LEN(J111)),MID(J111,FIND("縣",J111)+1,LEN(J111))))</f>
        <v/>
      </c>
      <c r="X111" s="16">
        <f>VLOOKUP(U111&amp;V111,部門對應!$B:$I,8,FALSE)</f>
        <v/>
      </c>
      <c r="Y111" s="16">
        <f>VLOOKUP(V111,區域表!A:B,2,FALSE)</f>
        <v/>
      </c>
      <c r="Z111" s="106">
        <f>IF(D111="FVC7", IF(COUNTIF(特殊門市清單!N:N, B111)=0, "FVC7", VLOOKUP(B111,特殊門市清單!N:T,7,FALSE)), IF(AA111="v","Peplink",""))</f>
        <v/>
      </c>
      <c r="AB111" s="100">
        <f>VLOOKUP(B111,門市主檔!A:B,2,FALSE)</f>
        <v/>
      </c>
      <c r="AC111" s="100" t="n"/>
      <c r="AD111" s="100" t="n"/>
    </row>
    <row r="112" ht="15" customHeight="1" s="127">
      <c r="A112" s="3" t="n">
        <v>111</v>
      </c>
      <c r="B112" s="3" t="n">
        <v>2325</v>
      </c>
      <c r="C112" s="11" t="inlineStr">
        <is>
          <t>北縣五泰店</t>
        </is>
      </c>
      <c r="D112" s="3" t="inlineStr">
        <is>
          <t>RC</t>
        </is>
      </c>
      <c r="E112" s="324" t="n"/>
      <c r="F112" s="3" t="inlineStr">
        <is>
          <t>北二四部</t>
        </is>
      </c>
      <c r="G112" s="3" t="inlineStr">
        <is>
          <t>IH</t>
        </is>
      </c>
      <c r="H112" s="98" t="inlineStr">
        <is>
          <t>陳志國</t>
        </is>
      </c>
      <c r="I112" s="11" t="inlineStr">
        <is>
          <t>(02)82950770</t>
        </is>
      </c>
      <c r="J112" s="12" t="inlineStr">
        <is>
          <t>新北市五股區西雲路1號</t>
        </is>
      </c>
      <c r="U112" s="14">
        <f>IFERROR(LEFT(J112,FIND("縣",J112)),IFERROR(LEFT(J112,FIND("市",J112)),J112))</f>
        <v/>
      </c>
      <c r="V112" s="15">
        <f>IFERROR(
IFERROR(
IFERROR(
MID(J112,FIND("市",J112)+1,IF(FIND("區",J112)-FIND("市",J112)&gt;3,FIND("鄉",J112)-FIND("市",J112),FIND("區",J112)-FIND("市",J112))),
MID(J112,FIND("市",J112)+1,IF(FIND("鎮",J112)-FIND("市",J112)&gt;3,FIND("鄉",J112)-FIND("市",J112),FIND("鎮",J112)-FIND("市",J112)))
),
MID(J112,FIND("市",J112)+1,IF(FIND("鄉",J112)-FIND("市",J112)&gt;3,FIND("區",J112)-FIND("市",J112),FIND("鄉",J112)-FIND("市",J112)))
),
IFERROR(
IFERROR(
IFERROR(
MID(J112,FIND("縣",J112)+1,IF(FIND("區",J112)-FIND("縣",J112)&gt;3,FIND("鄉",J112)-FIND("縣",J112),FIND("區",J112)-FIND("縣",J112))),
MID(J112,FIND("縣",J112)+1,IF(FIND("鎮",J112)-FIND("縣",J112)&gt;3,FIND("鄉",J112)-FIND("縣",J112),FIND("鎮",J112)-FIND("縣",J112)))
),
MID(J112,FIND("縣",J112)+1,IF(FIND("鄉",J112)-FIND("縣",J112)&gt;3,FIND("區",J112)-FIND("縣",J112),FIND("鄉",J112)-FIND("縣",J112)))
),
IFERROR(
MID(J112,FIND("市",J112)+1,IF(FIND("縣",J112)-FIND("市",J112)&gt;3,FIND("鄉",J112)-FIND("市",J112),FIND("縣",J112)-FIND("市",J112))),
MID(J112,FIND("縣",J112)+1,IF(FIND("市",J112)-FIND("縣",J112)&gt;3,FIND("鄉",J112)-FIND("縣",J112),FIND("市",J112)-FIND("縣",J112)))
)))</f>
        <v/>
      </c>
      <c r="W112" s="15">
        <f>IFERROR(MID(J112,IFERROR(FIND("鄉",J112),IFERROR(FIND("鎮",J112),FIND("區",J112)))+1,LEN(J112)),IFERROR(MID(J112,FIND("市",J112)+1,LEN(J112)),MID(J112,FIND("縣",J112)+1,LEN(J112))))</f>
        <v/>
      </c>
      <c r="X112" s="16">
        <f>VLOOKUP(U112&amp;V112,部門對應!$B:$I,8,FALSE)</f>
        <v/>
      </c>
      <c r="Y112" s="16">
        <f>VLOOKUP(V112,區域表!A:B,2,FALSE)</f>
        <v/>
      </c>
      <c r="Z112" s="106">
        <f>IF(D112="FVC7", IF(COUNTIF(特殊門市清單!N:N, B112)=0, "FVC7", VLOOKUP(B112,特殊門市清單!N:T,7,FALSE)), IF(AA112="v","Peplink",""))</f>
        <v/>
      </c>
      <c r="AB112" s="100">
        <f>VLOOKUP(B112,門市主檔!A:B,2,FALSE)</f>
        <v/>
      </c>
      <c r="AC112" s="100" t="n"/>
      <c r="AD112" s="100" t="n"/>
    </row>
    <row r="113" ht="15" customHeight="1" s="127">
      <c r="A113" s="3" t="n">
        <v>112</v>
      </c>
      <c r="B113" s="3" t="n">
        <v>3227</v>
      </c>
      <c r="C113" s="11" t="inlineStr">
        <is>
          <t>五股四維店</t>
        </is>
      </c>
      <c r="D113" s="3" t="inlineStr">
        <is>
          <t>FCB</t>
        </is>
      </c>
      <c r="E113" s="324" t="n"/>
      <c r="F113" s="3" t="inlineStr">
        <is>
          <t>北二四部</t>
        </is>
      </c>
      <c r="G113" s="3" t="inlineStr">
        <is>
          <t>IH</t>
        </is>
      </c>
      <c r="H113" s="98" t="inlineStr">
        <is>
          <t>陳志國</t>
        </is>
      </c>
      <c r="I113" s="11" t="inlineStr">
        <is>
          <t>(02)29849703</t>
        </is>
      </c>
      <c r="J113" s="12" t="inlineStr">
        <is>
          <t>新北市五股區四維路153號</t>
        </is>
      </c>
      <c r="U113" s="14">
        <f>IFERROR(LEFT(J113,FIND("縣",J113)),IFERROR(LEFT(J113,FIND("市",J113)),J113))</f>
        <v/>
      </c>
      <c r="V113" s="15">
        <f>IFERROR(
IFERROR(
IFERROR(
MID(J113,FIND("市",J113)+1,IF(FIND("區",J113)-FIND("市",J113)&gt;3,FIND("鄉",J113)-FIND("市",J113),FIND("區",J113)-FIND("市",J113))),
MID(J113,FIND("市",J113)+1,IF(FIND("鎮",J113)-FIND("市",J113)&gt;3,FIND("鄉",J113)-FIND("市",J113),FIND("鎮",J113)-FIND("市",J113)))
),
MID(J113,FIND("市",J113)+1,IF(FIND("鄉",J113)-FIND("市",J113)&gt;3,FIND("區",J113)-FIND("市",J113),FIND("鄉",J113)-FIND("市",J113)))
),
IFERROR(
IFERROR(
IFERROR(
MID(J113,FIND("縣",J113)+1,IF(FIND("區",J113)-FIND("縣",J113)&gt;3,FIND("鄉",J113)-FIND("縣",J113),FIND("區",J113)-FIND("縣",J113))),
MID(J113,FIND("縣",J113)+1,IF(FIND("鎮",J113)-FIND("縣",J113)&gt;3,FIND("鄉",J113)-FIND("縣",J113),FIND("鎮",J113)-FIND("縣",J113)))
),
MID(J113,FIND("縣",J113)+1,IF(FIND("鄉",J113)-FIND("縣",J113)&gt;3,FIND("區",J113)-FIND("縣",J113),FIND("鄉",J113)-FIND("縣",J113)))
),
IFERROR(
MID(J113,FIND("市",J113)+1,IF(FIND("縣",J113)-FIND("市",J113)&gt;3,FIND("鄉",J113)-FIND("市",J113),FIND("縣",J113)-FIND("市",J113))),
MID(J113,FIND("縣",J113)+1,IF(FIND("市",J113)-FIND("縣",J113)&gt;3,FIND("鄉",J113)-FIND("縣",J113),FIND("市",J113)-FIND("縣",J113)))
)))</f>
        <v/>
      </c>
      <c r="W113" s="15">
        <f>IFERROR(MID(J113,IFERROR(FIND("鄉",J113),IFERROR(FIND("鎮",J113),FIND("區",J113)))+1,LEN(J113)),IFERROR(MID(J113,FIND("市",J113)+1,LEN(J113)),MID(J113,FIND("縣",J113)+1,LEN(J113))))</f>
        <v/>
      </c>
      <c r="X113" s="16">
        <f>VLOOKUP(U113&amp;V113,部門對應!$B:$I,8,FALSE)</f>
        <v/>
      </c>
      <c r="Y113" s="16">
        <f>VLOOKUP(V113,區域表!A:B,2,FALSE)</f>
        <v/>
      </c>
      <c r="Z113" s="106">
        <f>IF(D113="FVC7", IF(COUNTIF(特殊門市清單!N:N, B113)=0, "FVC7", VLOOKUP(B113,特殊門市清單!N:T,7,FALSE)), IF(AA113="v","Peplink",""))</f>
        <v/>
      </c>
      <c r="AB113" s="100">
        <f>VLOOKUP(B113,門市主檔!A:B,2,FALSE)</f>
        <v/>
      </c>
      <c r="AC113" s="100" t="n"/>
      <c r="AD113" s="100" t="n"/>
    </row>
    <row r="114" ht="15" customHeight="1" s="127">
      <c r="A114" s="3" t="n">
        <v>113</v>
      </c>
      <c r="B114" s="3" t="n">
        <v>3770</v>
      </c>
      <c r="C114" s="11" t="inlineStr">
        <is>
          <t>北縣西雲店</t>
        </is>
      </c>
      <c r="D114" s="3" t="inlineStr">
        <is>
          <t>FCB</t>
        </is>
      </c>
      <c r="E114" s="324" t="n"/>
      <c r="F114" s="3" t="inlineStr">
        <is>
          <t>北二四部</t>
        </is>
      </c>
      <c r="G114" s="3" t="inlineStr">
        <is>
          <t>IH</t>
        </is>
      </c>
      <c r="H114" s="98" t="inlineStr">
        <is>
          <t>陳志國</t>
        </is>
      </c>
      <c r="I114" s="11" t="inlineStr">
        <is>
          <t>(02)82921412</t>
        </is>
      </c>
      <c r="J114" s="12" t="inlineStr">
        <is>
          <t>新北市五股區西雲路134、134之1號一樓</t>
        </is>
      </c>
      <c r="U114" s="14">
        <f>IFERROR(LEFT(J114,FIND("縣",J114)),IFERROR(LEFT(J114,FIND("市",J114)),J114))</f>
        <v/>
      </c>
      <c r="V114" s="15">
        <f>IFERROR(
IFERROR(
IFERROR(
MID(J114,FIND("市",J114)+1,IF(FIND("區",J114)-FIND("市",J114)&gt;3,FIND("鄉",J114)-FIND("市",J114),FIND("區",J114)-FIND("市",J114))),
MID(J114,FIND("市",J114)+1,IF(FIND("鎮",J114)-FIND("市",J114)&gt;3,FIND("鄉",J114)-FIND("市",J114),FIND("鎮",J114)-FIND("市",J114)))
),
MID(J114,FIND("市",J114)+1,IF(FIND("鄉",J114)-FIND("市",J114)&gt;3,FIND("區",J114)-FIND("市",J114),FIND("鄉",J114)-FIND("市",J114)))
),
IFERROR(
IFERROR(
IFERROR(
MID(J114,FIND("縣",J114)+1,IF(FIND("區",J114)-FIND("縣",J114)&gt;3,FIND("鄉",J114)-FIND("縣",J114),FIND("區",J114)-FIND("縣",J114))),
MID(J114,FIND("縣",J114)+1,IF(FIND("鎮",J114)-FIND("縣",J114)&gt;3,FIND("鄉",J114)-FIND("縣",J114),FIND("鎮",J114)-FIND("縣",J114)))
),
MID(J114,FIND("縣",J114)+1,IF(FIND("鄉",J114)-FIND("縣",J114)&gt;3,FIND("區",J114)-FIND("縣",J114),FIND("鄉",J114)-FIND("縣",J114)))
),
IFERROR(
MID(J114,FIND("市",J114)+1,IF(FIND("縣",J114)-FIND("市",J114)&gt;3,FIND("鄉",J114)-FIND("市",J114),FIND("縣",J114)-FIND("市",J114))),
MID(J114,FIND("縣",J114)+1,IF(FIND("市",J114)-FIND("縣",J114)&gt;3,FIND("鄉",J114)-FIND("縣",J114),FIND("市",J114)-FIND("縣",J114)))
)))</f>
        <v/>
      </c>
      <c r="W114" s="15">
        <f>IFERROR(MID(J114,IFERROR(FIND("鄉",J114),IFERROR(FIND("鎮",J114),FIND("區",J114)))+1,LEN(J114)),IFERROR(MID(J114,FIND("市",J114)+1,LEN(J114)),MID(J114,FIND("縣",J114)+1,LEN(J114))))</f>
        <v/>
      </c>
      <c r="X114" s="16">
        <f>VLOOKUP(U114&amp;V114,部門對應!$B:$I,8,FALSE)</f>
        <v/>
      </c>
      <c r="Y114" s="16">
        <f>VLOOKUP(V114,區域表!A:B,2,FALSE)</f>
        <v/>
      </c>
      <c r="Z114" s="106">
        <f>IF(D114="FVC7", IF(COUNTIF(特殊門市清單!N:N, B114)=0, "FVC7", VLOOKUP(B114,特殊門市清單!N:T,7,FALSE)), IF(AA114="v","Peplink",""))</f>
        <v/>
      </c>
      <c r="AB114" s="100">
        <f>VLOOKUP(B114,門市主檔!A:B,2,FALSE)</f>
        <v/>
      </c>
      <c r="AC114" s="100" t="n"/>
      <c r="AD114" s="100" t="n"/>
    </row>
    <row r="115" ht="15" customHeight="1" s="127">
      <c r="A115" s="3" t="n">
        <v>114</v>
      </c>
      <c r="B115" s="3" t="n">
        <v>3921</v>
      </c>
      <c r="C115" s="11" t="inlineStr">
        <is>
          <t>五股福鑫店</t>
        </is>
      </c>
      <c r="D115" s="3" t="inlineStr">
        <is>
          <t>FCA</t>
        </is>
      </c>
      <c r="E115" s="324" t="n"/>
      <c r="F115" s="3" t="inlineStr">
        <is>
          <t>北二四部</t>
        </is>
      </c>
      <c r="G115" s="3" t="inlineStr">
        <is>
          <t>IH</t>
        </is>
      </c>
      <c r="H115" s="98" t="inlineStr">
        <is>
          <t>陳志國</t>
        </is>
      </c>
      <c r="I115" s="11" t="inlineStr">
        <is>
          <t>(02)22952456</t>
        </is>
      </c>
      <c r="J115" s="12" t="inlineStr">
        <is>
          <t>新北市五股區五福路8、10號一樓全部</t>
        </is>
      </c>
      <c r="U115" s="14">
        <f>IFERROR(LEFT(J115,FIND("縣",J115)),IFERROR(LEFT(J115,FIND("市",J115)),J115))</f>
        <v/>
      </c>
      <c r="V115" s="15">
        <f>IFERROR(
IFERROR(
IFERROR(
MID(J115,FIND("市",J115)+1,IF(FIND("區",J115)-FIND("市",J115)&gt;3,FIND("鄉",J115)-FIND("市",J115),FIND("區",J115)-FIND("市",J115))),
MID(J115,FIND("市",J115)+1,IF(FIND("鎮",J115)-FIND("市",J115)&gt;3,FIND("鄉",J115)-FIND("市",J115),FIND("鎮",J115)-FIND("市",J115)))
),
MID(J115,FIND("市",J115)+1,IF(FIND("鄉",J115)-FIND("市",J115)&gt;3,FIND("區",J115)-FIND("市",J115),FIND("鄉",J115)-FIND("市",J115)))
),
IFERROR(
IFERROR(
IFERROR(
MID(J115,FIND("縣",J115)+1,IF(FIND("區",J115)-FIND("縣",J115)&gt;3,FIND("鄉",J115)-FIND("縣",J115),FIND("區",J115)-FIND("縣",J115))),
MID(J115,FIND("縣",J115)+1,IF(FIND("鎮",J115)-FIND("縣",J115)&gt;3,FIND("鄉",J115)-FIND("縣",J115),FIND("鎮",J115)-FIND("縣",J115)))
),
MID(J115,FIND("縣",J115)+1,IF(FIND("鄉",J115)-FIND("縣",J115)&gt;3,FIND("區",J115)-FIND("縣",J115),FIND("鄉",J115)-FIND("縣",J115)))
),
IFERROR(
MID(J115,FIND("市",J115)+1,IF(FIND("縣",J115)-FIND("市",J115)&gt;3,FIND("鄉",J115)-FIND("市",J115),FIND("縣",J115)-FIND("市",J115))),
MID(J115,FIND("縣",J115)+1,IF(FIND("市",J115)-FIND("縣",J115)&gt;3,FIND("鄉",J115)-FIND("縣",J115),FIND("市",J115)-FIND("縣",J115)))
)))</f>
        <v/>
      </c>
      <c r="W115" s="15">
        <f>IFERROR(MID(J115,IFERROR(FIND("鄉",J115),IFERROR(FIND("鎮",J115),FIND("區",J115)))+1,LEN(J115)),IFERROR(MID(J115,FIND("市",J115)+1,LEN(J115)),MID(J115,FIND("縣",J115)+1,LEN(J115))))</f>
        <v/>
      </c>
      <c r="X115" s="16">
        <f>VLOOKUP(U115&amp;V115,部門對應!$B:$I,8,FALSE)</f>
        <v/>
      </c>
      <c r="Y115" s="16">
        <f>VLOOKUP(V115,區域表!A:B,2,FALSE)</f>
        <v/>
      </c>
      <c r="Z115" s="106">
        <f>IF(D115="FVC7", IF(COUNTIF(特殊門市清單!N:N, B115)=0, "FVC7", VLOOKUP(B115,特殊門市清單!N:T,7,FALSE)), IF(AA115="v","Peplink",""))</f>
        <v/>
      </c>
      <c r="AB115" s="100">
        <f>VLOOKUP(B115,門市主檔!A:B,2,FALSE)</f>
        <v/>
      </c>
      <c r="AC115" s="100" t="n"/>
      <c r="AD115" s="100" t="n"/>
    </row>
    <row r="116" ht="15" customHeight="1" s="127">
      <c r="A116" s="3" t="n">
        <v>115</v>
      </c>
      <c r="B116" s="3" t="n">
        <v>4316</v>
      </c>
      <c r="C116" s="11" t="inlineStr">
        <is>
          <t>五股工商店</t>
        </is>
      </c>
      <c r="D116" s="3" t="inlineStr">
        <is>
          <t>FCA</t>
        </is>
      </c>
      <c r="E116" s="324" t="n"/>
      <c r="F116" s="3" t="inlineStr">
        <is>
          <t>北二四部</t>
        </is>
      </c>
      <c r="G116" s="3" t="inlineStr">
        <is>
          <t>IH</t>
        </is>
      </c>
      <c r="H116" s="98" t="inlineStr">
        <is>
          <t>陳志國</t>
        </is>
      </c>
      <c r="I116" s="11" t="inlineStr">
        <is>
          <t>(02)89780647</t>
        </is>
      </c>
      <c r="J116" s="12" t="inlineStr">
        <is>
          <t>新北市五股區成泰路二段91巷9號1樓部份</t>
        </is>
      </c>
      <c r="U116" s="14">
        <f>IFERROR(LEFT(J116,FIND("縣",J116)),IFERROR(LEFT(J116,FIND("市",J116)),J116))</f>
        <v/>
      </c>
      <c r="V116" s="15">
        <f>IFERROR(
IFERROR(
IFERROR(
MID(J116,FIND("市",J116)+1,IF(FIND("區",J116)-FIND("市",J116)&gt;3,FIND("鄉",J116)-FIND("市",J116),FIND("區",J116)-FIND("市",J116))),
MID(J116,FIND("市",J116)+1,IF(FIND("鎮",J116)-FIND("市",J116)&gt;3,FIND("鄉",J116)-FIND("市",J116),FIND("鎮",J116)-FIND("市",J116)))
),
MID(J116,FIND("市",J116)+1,IF(FIND("鄉",J116)-FIND("市",J116)&gt;3,FIND("區",J116)-FIND("市",J116),FIND("鄉",J116)-FIND("市",J116)))
),
IFERROR(
IFERROR(
IFERROR(
MID(J116,FIND("縣",J116)+1,IF(FIND("區",J116)-FIND("縣",J116)&gt;3,FIND("鄉",J116)-FIND("縣",J116),FIND("區",J116)-FIND("縣",J116))),
MID(J116,FIND("縣",J116)+1,IF(FIND("鎮",J116)-FIND("縣",J116)&gt;3,FIND("鄉",J116)-FIND("縣",J116),FIND("鎮",J116)-FIND("縣",J116)))
),
MID(J116,FIND("縣",J116)+1,IF(FIND("鄉",J116)-FIND("縣",J116)&gt;3,FIND("區",J116)-FIND("縣",J116),FIND("鄉",J116)-FIND("縣",J116)))
),
IFERROR(
MID(J116,FIND("市",J116)+1,IF(FIND("縣",J116)-FIND("市",J116)&gt;3,FIND("鄉",J116)-FIND("市",J116),FIND("縣",J116)-FIND("市",J116))),
MID(J116,FIND("縣",J116)+1,IF(FIND("市",J116)-FIND("縣",J116)&gt;3,FIND("鄉",J116)-FIND("縣",J116),FIND("市",J116)-FIND("縣",J116)))
)))</f>
        <v/>
      </c>
      <c r="W116" s="15">
        <f>IFERROR(MID(J116,IFERROR(FIND("鄉",J116),IFERROR(FIND("鎮",J116),FIND("區",J116)))+1,LEN(J116)),IFERROR(MID(J116,FIND("市",J116)+1,LEN(J116)),MID(J116,FIND("縣",J116)+1,LEN(J116))))</f>
        <v/>
      </c>
      <c r="X116" s="16">
        <f>VLOOKUP(U116&amp;V116,部門對應!$B:$I,8,FALSE)</f>
        <v/>
      </c>
      <c r="Y116" s="16">
        <f>VLOOKUP(V116,區域表!A:B,2,FALSE)</f>
        <v/>
      </c>
      <c r="Z116" s="106">
        <f>IF(D116="FVC7", IF(COUNTIF(特殊門市清單!N:N, B116)=0, "FVC7", VLOOKUP(B116,特殊門市清單!N:T,7,FALSE)), IF(AA116="v","Peplink",""))</f>
        <v/>
      </c>
      <c r="AB116" s="100">
        <f>VLOOKUP(B116,門市主檔!A:B,2,FALSE)</f>
        <v/>
      </c>
      <c r="AC116" s="100" t="n"/>
      <c r="AD116" s="100" t="n"/>
    </row>
    <row r="117" ht="15" customHeight="1" s="127">
      <c r="A117" s="3" t="n">
        <v>116</v>
      </c>
      <c r="B117" s="3" t="n">
        <v>4801</v>
      </c>
      <c r="C117" s="11" t="inlineStr">
        <is>
          <t>五股成州店</t>
        </is>
      </c>
      <c r="D117" s="3" t="inlineStr">
        <is>
          <t>FCA</t>
        </is>
      </c>
      <c r="E117" s="324" t="n"/>
      <c r="F117" s="3" t="inlineStr">
        <is>
          <t>北二四部</t>
        </is>
      </c>
      <c r="G117" s="3" t="inlineStr">
        <is>
          <t>IH</t>
        </is>
      </c>
      <c r="H117" s="98" t="inlineStr">
        <is>
          <t>陳志國</t>
        </is>
      </c>
      <c r="I117" s="11" t="inlineStr">
        <is>
          <t>(02)22952175</t>
        </is>
      </c>
      <c r="J117" s="12" t="inlineStr">
        <is>
          <t xml:space="preserve">新北市五股區西雲路211及213號 </t>
        </is>
      </c>
      <c r="U117" s="14">
        <f>IFERROR(LEFT(J117,FIND("縣",J117)),IFERROR(LEFT(J117,FIND("市",J117)),J117))</f>
        <v/>
      </c>
      <c r="V117" s="15">
        <f>IFERROR(
IFERROR(
IFERROR(
MID(J117,FIND("市",J117)+1,IF(FIND("區",J117)-FIND("市",J117)&gt;3,FIND("鄉",J117)-FIND("市",J117),FIND("區",J117)-FIND("市",J117))),
MID(J117,FIND("市",J117)+1,IF(FIND("鎮",J117)-FIND("市",J117)&gt;3,FIND("鄉",J117)-FIND("市",J117),FIND("鎮",J117)-FIND("市",J117)))
),
MID(J117,FIND("市",J117)+1,IF(FIND("鄉",J117)-FIND("市",J117)&gt;3,FIND("區",J117)-FIND("市",J117),FIND("鄉",J117)-FIND("市",J117)))
),
IFERROR(
IFERROR(
IFERROR(
MID(J117,FIND("縣",J117)+1,IF(FIND("區",J117)-FIND("縣",J117)&gt;3,FIND("鄉",J117)-FIND("縣",J117),FIND("區",J117)-FIND("縣",J117))),
MID(J117,FIND("縣",J117)+1,IF(FIND("鎮",J117)-FIND("縣",J117)&gt;3,FIND("鄉",J117)-FIND("縣",J117),FIND("鎮",J117)-FIND("縣",J117)))
),
MID(J117,FIND("縣",J117)+1,IF(FIND("鄉",J117)-FIND("縣",J117)&gt;3,FIND("區",J117)-FIND("縣",J117),FIND("鄉",J117)-FIND("縣",J117)))
),
IFERROR(
MID(J117,FIND("市",J117)+1,IF(FIND("縣",J117)-FIND("市",J117)&gt;3,FIND("鄉",J117)-FIND("市",J117),FIND("縣",J117)-FIND("市",J117))),
MID(J117,FIND("縣",J117)+1,IF(FIND("市",J117)-FIND("縣",J117)&gt;3,FIND("鄉",J117)-FIND("縣",J117),FIND("市",J117)-FIND("縣",J117)))
)))</f>
        <v/>
      </c>
      <c r="W117" s="15">
        <f>IFERROR(MID(J117,IFERROR(FIND("鄉",J117),IFERROR(FIND("鎮",J117),FIND("區",J117)))+1,LEN(J117)),IFERROR(MID(J117,FIND("市",J117)+1,LEN(J117)),MID(J117,FIND("縣",J117)+1,LEN(J117))))</f>
        <v/>
      </c>
      <c r="X117" s="16">
        <f>VLOOKUP(U117&amp;V117,部門對應!$B:$I,8,FALSE)</f>
        <v/>
      </c>
      <c r="Y117" s="16">
        <f>VLOOKUP(V117,區域表!A:B,2,FALSE)</f>
        <v/>
      </c>
      <c r="Z117" s="106">
        <f>IF(D117="FVC7", IF(COUNTIF(特殊門市清單!N:N, B117)=0, "FVC7", VLOOKUP(B117,特殊門市清單!N:T,7,FALSE)), IF(AA117="v","Peplink",""))</f>
        <v/>
      </c>
      <c r="AB117" s="100">
        <f>VLOOKUP(B117,門市主檔!A:B,2,FALSE)</f>
        <v/>
      </c>
      <c r="AC117" s="100" t="n"/>
      <c r="AD117" s="232" t="inlineStr">
        <is>
          <t>機上盒</t>
        </is>
      </c>
    </row>
    <row r="118" ht="15" customHeight="1" s="127">
      <c r="A118" s="3" t="n">
        <v>117</v>
      </c>
      <c r="B118" s="3" t="n">
        <v>4819</v>
      </c>
      <c r="C118" s="11" t="inlineStr">
        <is>
          <t>五股凌雲店</t>
        </is>
      </c>
      <c r="D118" s="3" t="inlineStr">
        <is>
          <t>RC</t>
        </is>
      </c>
      <c r="E118" s="324" t="n"/>
      <c r="F118" s="3" t="inlineStr">
        <is>
          <t>北二四部</t>
        </is>
      </c>
      <c r="G118" s="3" t="inlineStr">
        <is>
          <t>IH</t>
        </is>
      </c>
      <c r="H118" s="98" t="inlineStr">
        <is>
          <t>陳志國</t>
        </is>
      </c>
      <c r="I118" s="11" t="inlineStr">
        <is>
          <t>(02)22910029</t>
        </is>
      </c>
      <c r="J118" s="12" t="inlineStr">
        <is>
          <t>新北市五股區凌雲路三段46號</t>
        </is>
      </c>
      <c r="U118" s="14">
        <f>IFERROR(LEFT(J118,FIND("縣",J118)),IFERROR(LEFT(J118,FIND("市",J118)),J118))</f>
        <v/>
      </c>
      <c r="V118" s="15">
        <f>IFERROR(
IFERROR(
IFERROR(
MID(J118,FIND("市",J118)+1,IF(FIND("區",J118)-FIND("市",J118)&gt;3,FIND("鄉",J118)-FIND("市",J118),FIND("區",J118)-FIND("市",J118))),
MID(J118,FIND("市",J118)+1,IF(FIND("鎮",J118)-FIND("市",J118)&gt;3,FIND("鄉",J118)-FIND("市",J118),FIND("鎮",J118)-FIND("市",J118)))
),
MID(J118,FIND("市",J118)+1,IF(FIND("鄉",J118)-FIND("市",J118)&gt;3,FIND("區",J118)-FIND("市",J118),FIND("鄉",J118)-FIND("市",J118)))
),
IFERROR(
IFERROR(
IFERROR(
MID(J118,FIND("縣",J118)+1,IF(FIND("區",J118)-FIND("縣",J118)&gt;3,FIND("鄉",J118)-FIND("縣",J118),FIND("區",J118)-FIND("縣",J118))),
MID(J118,FIND("縣",J118)+1,IF(FIND("鎮",J118)-FIND("縣",J118)&gt;3,FIND("鄉",J118)-FIND("縣",J118),FIND("鎮",J118)-FIND("縣",J118)))
),
MID(J118,FIND("縣",J118)+1,IF(FIND("鄉",J118)-FIND("縣",J118)&gt;3,FIND("區",J118)-FIND("縣",J118),FIND("鄉",J118)-FIND("縣",J118)))
),
IFERROR(
MID(J118,FIND("市",J118)+1,IF(FIND("縣",J118)-FIND("市",J118)&gt;3,FIND("鄉",J118)-FIND("市",J118),FIND("縣",J118)-FIND("市",J118))),
MID(J118,FIND("縣",J118)+1,IF(FIND("市",J118)-FIND("縣",J118)&gt;3,FIND("鄉",J118)-FIND("縣",J118),FIND("市",J118)-FIND("縣",J118)))
)))</f>
        <v/>
      </c>
      <c r="W118" s="15">
        <f>IFERROR(MID(J118,IFERROR(FIND("鄉",J118),IFERROR(FIND("鎮",J118),FIND("區",J118)))+1,LEN(J118)),IFERROR(MID(J118,FIND("市",J118)+1,LEN(J118)),MID(J118,FIND("縣",J118)+1,LEN(J118))))</f>
        <v/>
      </c>
      <c r="X118" s="16">
        <f>VLOOKUP(U118&amp;V118,部門對應!$B:$I,8,FALSE)</f>
        <v/>
      </c>
      <c r="Y118" s="16">
        <f>VLOOKUP(V118,區域表!A:B,2,FALSE)</f>
        <v/>
      </c>
      <c r="Z118" s="106">
        <f>IF(D118="FVC7", IF(COUNTIF(特殊門市清單!N:N, B118)=0, "FVC7", VLOOKUP(B118,特殊門市清單!N:T,7,FALSE)), IF(AA118="v","Peplink",""))</f>
        <v/>
      </c>
      <c r="AB118" s="100">
        <f>VLOOKUP(B118,門市主檔!A:B,2,FALSE)</f>
        <v/>
      </c>
      <c r="AC118" s="100" t="n"/>
      <c r="AD118" s="232" t="inlineStr">
        <is>
          <t>機上盒</t>
        </is>
      </c>
    </row>
    <row r="119" ht="15" customHeight="1" s="127">
      <c r="A119" s="3" t="n">
        <v>118</v>
      </c>
      <c r="B119" s="3" t="n">
        <v>5003</v>
      </c>
      <c r="C119" s="11" t="inlineStr">
        <is>
          <t>五股更寮店</t>
        </is>
      </c>
      <c r="D119" s="3" t="inlineStr">
        <is>
          <t>RC</t>
        </is>
      </c>
      <c r="E119" s="324" t="n"/>
      <c r="F119" s="3" t="inlineStr">
        <is>
          <t>北二四部</t>
        </is>
      </c>
      <c r="G119" s="3" t="inlineStr">
        <is>
          <t>IH</t>
        </is>
      </c>
      <c r="H119" s="98" t="inlineStr">
        <is>
          <t>陳志國</t>
        </is>
      </c>
      <c r="I119" s="11" t="inlineStr">
        <is>
          <t>(02)29818439</t>
        </is>
      </c>
      <c r="J119" s="12" t="inlineStr">
        <is>
          <t>新北市五股區中興路二段1號一樓全部</t>
        </is>
      </c>
      <c r="U119" s="14">
        <f>IFERROR(LEFT(J119,FIND("縣",J119)),IFERROR(LEFT(J119,FIND("市",J119)),J119))</f>
        <v/>
      </c>
      <c r="V119" s="15">
        <f>IFERROR(
IFERROR(
IFERROR(
MID(J119,FIND("市",J119)+1,IF(FIND("區",J119)-FIND("市",J119)&gt;3,FIND("鄉",J119)-FIND("市",J119),FIND("區",J119)-FIND("市",J119))),
MID(J119,FIND("市",J119)+1,IF(FIND("鎮",J119)-FIND("市",J119)&gt;3,FIND("鄉",J119)-FIND("市",J119),FIND("鎮",J119)-FIND("市",J119)))
),
MID(J119,FIND("市",J119)+1,IF(FIND("鄉",J119)-FIND("市",J119)&gt;3,FIND("區",J119)-FIND("市",J119),FIND("鄉",J119)-FIND("市",J119)))
),
IFERROR(
IFERROR(
IFERROR(
MID(J119,FIND("縣",J119)+1,IF(FIND("區",J119)-FIND("縣",J119)&gt;3,FIND("鄉",J119)-FIND("縣",J119),FIND("區",J119)-FIND("縣",J119))),
MID(J119,FIND("縣",J119)+1,IF(FIND("鎮",J119)-FIND("縣",J119)&gt;3,FIND("鄉",J119)-FIND("縣",J119),FIND("鎮",J119)-FIND("縣",J119)))
),
MID(J119,FIND("縣",J119)+1,IF(FIND("鄉",J119)-FIND("縣",J119)&gt;3,FIND("區",J119)-FIND("縣",J119),FIND("鄉",J119)-FIND("縣",J119)))
),
IFERROR(
MID(J119,FIND("市",J119)+1,IF(FIND("縣",J119)-FIND("市",J119)&gt;3,FIND("鄉",J119)-FIND("市",J119),FIND("縣",J119)-FIND("市",J119))),
MID(J119,FIND("縣",J119)+1,IF(FIND("市",J119)-FIND("縣",J119)&gt;3,FIND("鄉",J119)-FIND("縣",J119),FIND("市",J119)-FIND("縣",J119)))
)))</f>
        <v/>
      </c>
      <c r="W119" s="15">
        <f>IFERROR(MID(J119,IFERROR(FIND("鄉",J119),IFERROR(FIND("鎮",J119),FIND("區",J119)))+1,LEN(J119)),IFERROR(MID(J119,FIND("市",J119)+1,LEN(J119)),MID(J119,FIND("縣",J119)+1,LEN(J119))))</f>
        <v/>
      </c>
      <c r="X119" s="16">
        <f>VLOOKUP(U119&amp;V119,部門對應!$B:$I,8,FALSE)</f>
        <v/>
      </c>
      <c r="Y119" s="16">
        <f>VLOOKUP(V119,區域表!A:B,2,FALSE)</f>
        <v/>
      </c>
      <c r="Z119" s="106">
        <f>IF(D119="FVC7", IF(COUNTIF(特殊門市清單!N:N, B119)=0, "FVC7", VLOOKUP(B119,特殊門市清單!N:T,7,FALSE)), IF(AA119="v","Peplink",""))</f>
        <v/>
      </c>
      <c r="AB119" s="100">
        <f>VLOOKUP(B119,門市主檔!A:B,2,FALSE)</f>
        <v/>
      </c>
      <c r="AC119" s="100" t="n"/>
      <c r="AD119" s="232" t="inlineStr">
        <is>
          <t>機上盒</t>
        </is>
      </c>
    </row>
    <row r="120" ht="15" customHeight="1" s="127">
      <c r="A120" s="3" t="n">
        <v>119</v>
      </c>
      <c r="B120" s="3" t="inlineStr">
        <is>
          <t>TT01</t>
        </is>
      </c>
      <c r="C120" s="11" t="inlineStr">
        <is>
          <t>五股訓練教室</t>
        </is>
      </c>
      <c r="E120" s="324" t="n"/>
      <c r="J120" s="12" t="inlineStr">
        <is>
          <t>新北市五股區五工六路28號</t>
        </is>
      </c>
      <c r="U120" s="14">
        <f>IFERROR(LEFT(J120,FIND("縣",J120)),IFERROR(LEFT(J120,FIND("市",J120)),J120))</f>
        <v/>
      </c>
      <c r="V120" s="15">
        <f>IFERROR(
IFERROR(
IFERROR(
MID(J120,FIND("市",J120)+1,IF(FIND("區",J120)-FIND("市",J120)&gt;3,FIND("鄉",J120)-FIND("市",J120),FIND("區",J120)-FIND("市",J120))),
MID(J120,FIND("市",J120)+1,IF(FIND("鎮",J120)-FIND("市",J120)&gt;3,FIND("鄉",J120)-FIND("市",J120),FIND("鎮",J120)-FIND("市",J120)))
),
MID(J120,FIND("市",J120)+1,IF(FIND("鄉",J120)-FIND("市",J120)&gt;3,FIND("區",J120)-FIND("市",J120),FIND("鄉",J120)-FIND("市",J120)))
),
IFERROR(
IFERROR(
IFERROR(
MID(J120,FIND("縣",J120)+1,IF(FIND("區",J120)-FIND("縣",J120)&gt;3,FIND("鄉",J120)-FIND("縣",J120),FIND("區",J120)-FIND("縣",J120))),
MID(J120,FIND("縣",J120)+1,IF(FIND("鎮",J120)-FIND("縣",J120)&gt;3,FIND("鄉",J120)-FIND("縣",J120),FIND("鎮",J120)-FIND("縣",J120)))
),
MID(J120,FIND("縣",J120)+1,IF(FIND("鄉",J120)-FIND("縣",J120)&gt;3,FIND("區",J120)-FIND("縣",J120),FIND("鄉",J120)-FIND("縣",J120)))
),
IFERROR(
MID(J120,FIND("市",J120)+1,IF(FIND("縣",J120)-FIND("市",J120)&gt;3,FIND("鄉",J120)-FIND("市",J120),FIND("縣",J120)-FIND("市",J120))),
MID(J120,FIND("縣",J120)+1,IF(FIND("市",J120)-FIND("縣",J120)&gt;3,FIND("鄉",J120)-FIND("縣",J120),FIND("市",J120)-FIND("縣",J120)))
)))</f>
        <v/>
      </c>
      <c r="W120" s="15">
        <f>IFERROR(MID(J120,IFERROR(FIND("鄉",J120),IFERROR(FIND("鎮",J120),FIND("區",J120)))+1,LEN(J120)),IFERROR(MID(J120,FIND("市",J120)+1,LEN(J120)),MID(J120,FIND("縣",J120)+1,LEN(J120))))</f>
        <v/>
      </c>
      <c r="X120" s="16">
        <f>VLOOKUP(U120&amp;V120,部門對應!$B:$I,8,FALSE)</f>
        <v/>
      </c>
      <c r="Y120" s="16">
        <f>VLOOKUP(V120,區域表!A:B,2,FALSE)</f>
        <v/>
      </c>
      <c r="Z120" s="106">
        <f>IF(D120="FVC7", IF(COUNTIF(特殊門市清單!N:N, B120)=0, "FVC7", VLOOKUP(B120,特殊門市清單!N:T,7,FALSE)), IF(AA120="v","Peplink",""))</f>
        <v/>
      </c>
      <c r="AB120" s="100">
        <f>VLOOKUP(B120,門市主檔!A:B,2,FALSE)</f>
        <v/>
      </c>
      <c r="AC120" s="100" t="n"/>
      <c r="AD120" s="100" t="n"/>
    </row>
    <row r="121" ht="15" customHeight="1" s="127">
      <c r="A121" s="3" t="n">
        <v>120</v>
      </c>
      <c r="B121" s="3" t="n">
        <v>4845</v>
      </c>
      <c r="C121" s="11" t="inlineStr">
        <is>
          <t>石門海角店</t>
        </is>
      </c>
      <c r="D121" s="3" t="inlineStr">
        <is>
          <t>RC</t>
        </is>
      </c>
      <c r="E121" s="324" t="n"/>
      <c r="F121" s="3" t="inlineStr">
        <is>
          <t>北二三部</t>
        </is>
      </c>
      <c r="G121" s="3" t="inlineStr">
        <is>
          <t>HB</t>
        </is>
      </c>
      <c r="H121" s="98" t="inlineStr">
        <is>
          <t>林啟弘</t>
        </is>
      </c>
      <c r="I121" s="11" t="inlineStr">
        <is>
          <t>(02)26380081</t>
        </is>
      </c>
      <c r="J121" s="12" t="inlineStr">
        <is>
          <t xml:space="preserve">新北市石門區草里里1鄰阿里荖6之2號 </t>
        </is>
      </c>
      <c r="U121" s="14">
        <f>IFERROR(LEFT(J121,FIND("縣",J121)),IFERROR(LEFT(J121,FIND("市",J121)),J121))</f>
        <v/>
      </c>
      <c r="V121" s="15">
        <f>IFERROR(
IFERROR(
IFERROR(
MID(J121,FIND("市",J121)+1,IF(FIND("區",J121)-FIND("市",J121)&gt;3,FIND("鄉",J121)-FIND("市",J121),FIND("區",J121)-FIND("市",J121))),
MID(J121,FIND("市",J121)+1,IF(FIND("鎮",J121)-FIND("市",J121)&gt;3,FIND("鄉",J121)-FIND("市",J121),FIND("鎮",J121)-FIND("市",J121)))
),
MID(J121,FIND("市",J121)+1,IF(FIND("鄉",J121)-FIND("市",J121)&gt;3,FIND("區",J121)-FIND("市",J121),FIND("鄉",J121)-FIND("市",J121)))
),
IFERROR(
IFERROR(
IFERROR(
MID(J121,FIND("縣",J121)+1,IF(FIND("區",J121)-FIND("縣",J121)&gt;3,FIND("鄉",J121)-FIND("縣",J121),FIND("區",J121)-FIND("縣",J121))),
MID(J121,FIND("縣",J121)+1,IF(FIND("鎮",J121)-FIND("縣",J121)&gt;3,FIND("鄉",J121)-FIND("縣",J121),FIND("鎮",J121)-FIND("縣",J121)))
),
MID(J121,FIND("縣",J121)+1,IF(FIND("鄉",J121)-FIND("縣",J121)&gt;3,FIND("區",J121)-FIND("縣",J121),FIND("鄉",J121)-FIND("縣",J121)))
),
IFERROR(
MID(J121,FIND("市",J121)+1,IF(FIND("縣",J121)-FIND("市",J121)&gt;3,FIND("鄉",J121)-FIND("市",J121),FIND("縣",J121)-FIND("市",J121))),
MID(J121,FIND("縣",J121)+1,IF(FIND("市",J121)-FIND("縣",J121)&gt;3,FIND("鄉",J121)-FIND("縣",J121),FIND("市",J121)-FIND("縣",J121)))
)))</f>
        <v/>
      </c>
      <c r="W121" s="15">
        <f>IFERROR(MID(J121,IFERROR(FIND("鄉",J121),IFERROR(FIND("鎮",J121),FIND("區",J121)))+1,LEN(J121)),IFERROR(MID(J121,FIND("市",J121)+1,LEN(J121)),MID(J121,FIND("縣",J121)+1,LEN(J121))))</f>
        <v/>
      </c>
      <c r="X121" s="16">
        <f>VLOOKUP(U121&amp;V121,部門對應!$B:$I,8,FALSE)</f>
        <v/>
      </c>
      <c r="Y121" s="16">
        <f>VLOOKUP(V121,區域表!A:B,2,FALSE)</f>
        <v/>
      </c>
      <c r="Z121" s="106">
        <f>IF(D121="FVC7", IF(COUNTIF(特殊門市清單!N:N, B121)=0, "FVC7", VLOOKUP(B121,特殊門市清單!N:T,7,FALSE)), IF(AA121="v","Peplink",""))</f>
        <v/>
      </c>
      <c r="AB121" s="100">
        <f>VLOOKUP(B121,門市主檔!A:B,2,FALSE)</f>
        <v/>
      </c>
      <c r="AC121" s="100" t="n"/>
      <c r="AD121" s="232" t="inlineStr">
        <is>
          <t>機上盒</t>
        </is>
      </c>
    </row>
    <row r="122" ht="15" customHeight="1" s="127">
      <c r="A122" s="3" t="n">
        <v>121</v>
      </c>
      <c r="B122" s="3" t="n">
        <v>2267</v>
      </c>
      <c r="C122" s="11" t="inlineStr">
        <is>
          <t>北縣金陽店</t>
        </is>
      </c>
      <c r="D122" s="3" t="inlineStr">
        <is>
          <t>RC</t>
        </is>
      </c>
      <c r="E122" s="324" t="n"/>
      <c r="F122" s="3" t="inlineStr">
        <is>
          <t>北二三部</t>
        </is>
      </c>
      <c r="G122" s="3" t="inlineStr">
        <is>
          <t>HB</t>
        </is>
      </c>
      <c r="H122" s="98" t="inlineStr">
        <is>
          <t>林啟弘</t>
        </is>
      </c>
      <c r="I122" s="11" t="inlineStr">
        <is>
          <t>(02)24081448</t>
        </is>
      </c>
      <c r="J122" s="12" t="inlineStr">
        <is>
          <t>新北市金山區中正路26號</t>
        </is>
      </c>
      <c r="U122" s="14">
        <f>IFERROR(LEFT(J122,FIND("縣",J122)),IFERROR(LEFT(J122,FIND("市",J122)),J122))</f>
        <v/>
      </c>
      <c r="V122" s="15">
        <f>IFERROR(
IFERROR(
IFERROR(
MID(J122,FIND("市",J122)+1,IF(FIND("區",J122)-FIND("市",J122)&gt;3,FIND("鄉",J122)-FIND("市",J122),FIND("區",J122)-FIND("市",J122))),
MID(J122,FIND("市",J122)+1,IF(FIND("鎮",J122)-FIND("市",J122)&gt;3,FIND("鄉",J122)-FIND("市",J122),FIND("鎮",J122)-FIND("市",J122)))
),
MID(J122,FIND("市",J122)+1,IF(FIND("鄉",J122)-FIND("市",J122)&gt;3,FIND("區",J122)-FIND("市",J122),FIND("鄉",J122)-FIND("市",J122)))
),
IFERROR(
IFERROR(
IFERROR(
MID(J122,FIND("縣",J122)+1,IF(FIND("區",J122)-FIND("縣",J122)&gt;3,FIND("鄉",J122)-FIND("縣",J122),FIND("區",J122)-FIND("縣",J122))),
MID(J122,FIND("縣",J122)+1,IF(FIND("鎮",J122)-FIND("縣",J122)&gt;3,FIND("鄉",J122)-FIND("縣",J122),FIND("鎮",J122)-FIND("縣",J122)))
),
MID(J122,FIND("縣",J122)+1,IF(FIND("鄉",J122)-FIND("縣",J122)&gt;3,FIND("區",J122)-FIND("縣",J122),FIND("鄉",J122)-FIND("縣",J122)))
),
IFERROR(
MID(J122,FIND("市",J122)+1,IF(FIND("縣",J122)-FIND("市",J122)&gt;3,FIND("鄉",J122)-FIND("市",J122),FIND("縣",J122)-FIND("市",J122))),
MID(J122,FIND("縣",J122)+1,IF(FIND("市",J122)-FIND("縣",J122)&gt;3,FIND("鄉",J122)-FIND("縣",J122),FIND("市",J122)-FIND("縣",J122)))
)))</f>
        <v/>
      </c>
      <c r="W122" s="15">
        <f>IFERROR(MID(J122,IFERROR(FIND("鄉",J122),IFERROR(FIND("鎮",J122),FIND("區",J122)))+1,LEN(J122)),IFERROR(MID(J122,FIND("市",J122)+1,LEN(J122)),MID(J122,FIND("縣",J122)+1,LEN(J122))))</f>
        <v/>
      </c>
      <c r="X122" s="16">
        <f>VLOOKUP(U122&amp;V122,部門對應!$B:$I,8,FALSE)</f>
        <v/>
      </c>
      <c r="Y122" s="16">
        <f>VLOOKUP(V122,區域表!A:B,2,FALSE)</f>
        <v/>
      </c>
      <c r="Z122" s="106">
        <f>IF(D122="FVC7", IF(COUNTIF(特殊門市清單!N:N, B122)=0, "FVC7", VLOOKUP(B122,特殊門市清單!N:T,7,FALSE)), IF(AA122="v","Peplink",""))</f>
        <v/>
      </c>
      <c r="AB122" s="100">
        <f>VLOOKUP(B122,門市主檔!A:B,2,FALSE)</f>
        <v/>
      </c>
      <c r="AC122" s="100" t="n"/>
      <c r="AD122" s="100" t="n"/>
    </row>
    <row r="123" ht="15" customHeight="1" s="127">
      <c r="A123" s="3" t="n">
        <v>122</v>
      </c>
      <c r="B123" s="3" t="n">
        <v>4906</v>
      </c>
      <c r="C123" s="11" t="inlineStr">
        <is>
          <t>金山銀山店</t>
        </is>
      </c>
      <c r="D123" s="3" t="inlineStr">
        <is>
          <t>RC</t>
        </is>
      </c>
      <c r="E123" s="324" t="n"/>
      <c r="F123" s="3" t="inlineStr">
        <is>
          <t>北二三部</t>
        </is>
      </c>
      <c r="G123" s="3" t="inlineStr">
        <is>
          <t>HB</t>
        </is>
      </c>
      <c r="H123" s="98" t="inlineStr">
        <is>
          <t>林啟弘</t>
        </is>
      </c>
      <c r="I123" s="11" t="inlineStr">
        <is>
          <t>(02)24984412</t>
        </is>
      </c>
      <c r="J123" s="12" t="inlineStr">
        <is>
          <t xml:space="preserve">新北市金山區仁愛路66、68號 </t>
        </is>
      </c>
      <c r="U123" s="14">
        <f>IFERROR(LEFT(J123,FIND("縣",J123)),IFERROR(LEFT(J123,FIND("市",J123)),J123))</f>
        <v/>
      </c>
      <c r="V123" s="15">
        <f>IFERROR(
IFERROR(
IFERROR(
MID(J123,FIND("市",J123)+1,IF(FIND("區",J123)-FIND("市",J123)&gt;3,FIND("鄉",J123)-FIND("市",J123),FIND("區",J123)-FIND("市",J123))),
MID(J123,FIND("市",J123)+1,IF(FIND("鎮",J123)-FIND("市",J123)&gt;3,FIND("鄉",J123)-FIND("市",J123),FIND("鎮",J123)-FIND("市",J123)))
),
MID(J123,FIND("市",J123)+1,IF(FIND("鄉",J123)-FIND("市",J123)&gt;3,FIND("區",J123)-FIND("市",J123),FIND("鄉",J123)-FIND("市",J123)))
),
IFERROR(
IFERROR(
IFERROR(
MID(J123,FIND("縣",J123)+1,IF(FIND("區",J123)-FIND("縣",J123)&gt;3,FIND("鄉",J123)-FIND("縣",J123),FIND("區",J123)-FIND("縣",J123))),
MID(J123,FIND("縣",J123)+1,IF(FIND("鎮",J123)-FIND("縣",J123)&gt;3,FIND("鄉",J123)-FIND("縣",J123),FIND("鎮",J123)-FIND("縣",J123)))
),
MID(J123,FIND("縣",J123)+1,IF(FIND("鄉",J123)-FIND("縣",J123)&gt;3,FIND("區",J123)-FIND("縣",J123),FIND("鄉",J123)-FIND("縣",J123)))
),
IFERROR(
MID(J123,FIND("市",J123)+1,IF(FIND("縣",J123)-FIND("市",J123)&gt;3,FIND("鄉",J123)-FIND("市",J123),FIND("縣",J123)-FIND("市",J123))),
MID(J123,FIND("縣",J123)+1,IF(FIND("市",J123)-FIND("縣",J123)&gt;3,FIND("鄉",J123)-FIND("縣",J123),FIND("市",J123)-FIND("縣",J123)))
)))</f>
        <v/>
      </c>
      <c r="W123" s="15">
        <f>IFERROR(MID(J123,IFERROR(FIND("鄉",J123),IFERROR(FIND("鎮",J123),FIND("區",J123)))+1,LEN(J123)),IFERROR(MID(J123,FIND("市",J123)+1,LEN(J123)),MID(J123,FIND("縣",J123)+1,LEN(J123))))</f>
        <v/>
      </c>
      <c r="X123" s="16">
        <f>VLOOKUP(U123&amp;V123,部門對應!$B:$I,8,FALSE)</f>
        <v/>
      </c>
      <c r="Y123" s="16">
        <f>VLOOKUP(V123,區域表!A:B,2,FALSE)</f>
        <v/>
      </c>
      <c r="Z123" s="106">
        <f>IF(D123="FVC7", IF(COUNTIF(特殊門市清單!N:N, B123)=0, "FVC7", VLOOKUP(B123,特殊門市清單!N:T,7,FALSE)), IF(AA123="v","Peplink",""))</f>
        <v/>
      </c>
      <c r="AB123" s="100">
        <f>VLOOKUP(B123,門市主檔!A:B,2,FALSE)</f>
        <v/>
      </c>
      <c r="AC123" s="100" t="n"/>
      <c r="AD123" s="232" t="inlineStr">
        <is>
          <t>機上盒</t>
        </is>
      </c>
    </row>
    <row r="124" ht="15" customHeight="1" s="127">
      <c r="A124" s="3" t="n">
        <v>123</v>
      </c>
      <c r="B124" s="3" t="n">
        <v>3751</v>
      </c>
      <c r="C124" s="11" t="inlineStr">
        <is>
          <t>淡水真理大</t>
        </is>
      </c>
      <c r="D124" s="3" t="inlineStr">
        <is>
          <t>FCA</t>
        </is>
      </c>
      <c r="E124" s="324" t="n"/>
      <c r="F124" s="3" t="inlineStr">
        <is>
          <t>北二三部</t>
        </is>
      </c>
      <c r="G124" s="3" t="inlineStr">
        <is>
          <t>HC</t>
        </is>
      </c>
      <c r="H124" s="98" t="inlineStr">
        <is>
          <t>洪國祥</t>
        </is>
      </c>
      <c r="I124" s="11" t="inlineStr">
        <is>
          <t>(02)26250507</t>
        </is>
      </c>
      <c r="J124" s="12" t="inlineStr">
        <is>
          <t>新北市淡水區真理街32號</t>
        </is>
      </c>
      <c r="U124" s="14">
        <f>IFERROR(LEFT(J124,FIND("縣",J124)),IFERROR(LEFT(J124,FIND("市",J124)),J124))</f>
        <v/>
      </c>
      <c r="V124" s="15">
        <f>IFERROR(
IFERROR(
IFERROR(
MID(J124,FIND("市",J124)+1,IF(FIND("區",J124)-FIND("市",J124)&gt;3,FIND("鄉",J124)-FIND("市",J124),FIND("區",J124)-FIND("市",J124))),
MID(J124,FIND("市",J124)+1,IF(FIND("鎮",J124)-FIND("市",J124)&gt;3,FIND("鄉",J124)-FIND("市",J124),FIND("鎮",J124)-FIND("市",J124)))
),
MID(J124,FIND("市",J124)+1,IF(FIND("鄉",J124)-FIND("市",J124)&gt;3,FIND("區",J124)-FIND("市",J124),FIND("鄉",J124)-FIND("市",J124)))
),
IFERROR(
IFERROR(
IFERROR(
MID(J124,FIND("縣",J124)+1,IF(FIND("區",J124)-FIND("縣",J124)&gt;3,FIND("鄉",J124)-FIND("縣",J124),FIND("區",J124)-FIND("縣",J124))),
MID(J124,FIND("縣",J124)+1,IF(FIND("鎮",J124)-FIND("縣",J124)&gt;3,FIND("鄉",J124)-FIND("縣",J124),FIND("鎮",J124)-FIND("縣",J124)))
),
MID(J124,FIND("縣",J124)+1,IF(FIND("鄉",J124)-FIND("縣",J124)&gt;3,FIND("區",J124)-FIND("縣",J124),FIND("鄉",J124)-FIND("縣",J124)))
),
IFERROR(
MID(J124,FIND("市",J124)+1,IF(FIND("縣",J124)-FIND("市",J124)&gt;3,FIND("鄉",J124)-FIND("市",J124),FIND("縣",J124)-FIND("市",J124))),
MID(J124,FIND("縣",J124)+1,IF(FIND("市",J124)-FIND("縣",J124)&gt;3,FIND("鄉",J124)-FIND("縣",J124),FIND("市",J124)-FIND("縣",J124)))
)))</f>
        <v/>
      </c>
      <c r="W124" s="15">
        <f>IFERROR(MID(J124,IFERROR(FIND("鄉",J124),IFERROR(FIND("鎮",J124),FIND("區",J124)))+1,LEN(J124)),IFERROR(MID(J124,FIND("市",J124)+1,LEN(J124)),MID(J124,FIND("縣",J124)+1,LEN(J124))))</f>
        <v/>
      </c>
      <c r="X124" s="16">
        <f>VLOOKUP(U124&amp;V124,部門對應!$B:$I,8,FALSE)</f>
        <v/>
      </c>
      <c r="Y124" s="16">
        <f>VLOOKUP(V124,區域表!A:B,2,FALSE)</f>
        <v/>
      </c>
      <c r="Z124" s="106" t="inlineStr">
        <is>
          <t>學校</t>
        </is>
      </c>
      <c r="AB124" s="100">
        <f>VLOOKUP(B124,門市主檔!A:B,2,FALSE)</f>
        <v/>
      </c>
      <c r="AC124" s="100" t="inlineStr">
        <is>
          <t>學校</t>
        </is>
      </c>
      <c r="AD124" s="100" t="n"/>
    </row>
    <row r="125" ht="15" customHeight="1" s="127">
      <c r="A125" s="3" t="n">
        <v>124</v>
      </c>
      <c r="B125" s="3" t="n">
        <v>5101</v>
      </c>
      <c r="C125" s="11" t="inlineStr">
        <is>
          <t>淡水小坪頂</t>
        </is>
      </c>
      <c r="D125" s="3" t="inlineStr">
        <is>
          <t>RC</t>
        </is>
      </c>
      <c r="E125" s="324" t="n"/>
      <c r="F125" s="3" t="inlineStr">
        <is>
          <t>北二一部</t>
        </is>
      </c>
      <c r="G125" s="3" t="inlineStr">
        <is>
          <t>FH</t>
        </is>
      </c>
      <c r="H125" s="98" t="inlineStr">
        <is>
          <t>闕怡晴</t>
        </is>
      </c>
      <c r="I125" s="11" t="inlineStr">
        <is>
          <t>(02)86268348</t>
        </is>
      </c>
      <c r="J125" s="12" t="inlineStr">
        <is>
          <t>新北市淡水區小坪頂85號地下一層</t>
        </is>
      </c>
      <c r="U125" s="14">
        <f>IFERROR(LEFT(J125,FIND("縣",J125)),IFERROR(LEFT(J125,FIND("市",J125)),J125))</f>
        <v/>
      </c>
      <c r="V125" s="15">
        <f>IFERROR(
IFERROR(
IFERROR(
MID(J125,FIND("市",J125)+1,IF(FIND("區",J125)-FIND("市",J125)&gt;3,FIND("鄉",J125)-FIND("市",J125),FIND("區",J125)-FIND("市",J125))),
MID(J125,FIND("市",J125)+1,IF(FIND("鎮",J125)-FIND("市",J125)&gt;3,FIND("鄉",J125)-FIND("市",J125),FIND("鎮",J125)-FIND("市",J125)))
),
MID(J125,FIND("市",J125)+1,IF(FIND("鄉",J125)-FIND("市",J125)&gt;3,FIND("區",J125)-FIND("市",J125),FIND("鄉",J125)-FIND("市",J125)))
),
IFERROR(
IFERROR(
IFERROR(
MID(J125,FIND("縣",J125)+1,IF(FIND("區",J125)-FIND("縣",J125)&gt;3,FIND("鄉",J125)-FIND("縣",J125),FIND("區",J125)-FIND("縣",J125))),
MID(J125,FIND("縣",J125)+1,IF(FIND("鎮",J125)-FIND("縣",J125)&gt;3,FIND("鄉",J125)-FIND("縣",J125),FIND("鎮",J125)-FIND("縣",J125)))
),
MID(J125,FIND("縣",J125)+1,IF(FIND("鄉",J125)-FIND("縣",J125)&gt;3,FIND("區",J125)-FIND("縣",J125),FIND("鄉",J125)-FIND("縣",J125)))
),
IFERROR(
MID(J125,FIND("市",J125)+1,IF(FIND("縣",J125)-FIND("市",J125)&gt;3,FIND("鄉",J125)-FIND("市",J125),FIND("縣",J125)-FIND("市",J125))),
MID(J125,FIND("縣",J125)+1,IF(FIND("市",J125)-FIND("縣",J125)&gt;3,FIND("鄉",J125)-FIND("縣",J125),FIND("市",J125)-FIND("縣",J125)))
)))</f>
        <v/>
      </c>
      <c r="W125" s="15">
        <f>IFERROR(MID(J125,IFERROR(FIND("鄉",J125),IFERROR(FIND("鎮",J125),FIND("區",J125)))+1,LEN(J125)),IFERROR(MID(J125,FIND("市",J125)+1,LEN(J125)),MID(J125,FIND("縣",J125)+1,LEN(J125))))</f>
        <v/>
      </c>
      <c r="X125" s="16">
        <f>VLOOKUP(U125&amp;V125,部門對應!$B:$I,8,FALSE)</f>
        <v/>
      </c>
      <c r="Y125" s="16">
        <f>VLOOKUP(V125,區域表!A:B,2,FALSE)</f>
        <v/>
      </c>
      <c r="Z125" s="106">
        <f>IF(D125="FVC7", IF(COUNTIF(特殊門市清單!N:N, B125)=0, "FVC7", VLOOKUP(B125,特殊門市清單!N:T,7,FALSE)), IF(AA125="v","Peplink",""))</f>
        <v/>
      </c>
      <c r="AB125" s="100">
        <f>VLOOKUP(B125,門市主檔!A:B,2,FALSE)</f>
        <v/>
      </c>
      <c r="AC125" s="100" t="n"/>
      <c r="AD125" s="232" t="inlineStr">
        <is>
          <t>機上盒</t>
        </is>
      </c>
    </row>
    <row r="126" ht="15" customHeight="1" s="127">
      <c r="A126" s="3" t="n">
        <v>125</v>
      </c>
      <c r="B126" s="3" t="n">
        <v>2749</v>
      </c>
      <c r="C126" s="11" t="inlineStr">
        <is>
          <t>淡水灰瑤子</t>
        </is>
      </c>
      <c r="D126" s="3" t="inlineStr">
        <is>
          <t>FCA</t>
        </is>
      </c>
      <c r="E126" s="324" t="n"/>
      <c r="F126" s="3" t="inlineStr">
        <is>
          <t>北二三部</t>
        </is>
      </c>
      <c r="G126" s="3" t="inlineStr">
        <is>
          <t>HB</t>
        </is>
      </c>
      <c r="H126" s="98" t="inlineStr">
        <is>
          <t>林啟弘</t>
        </is>
      </c>
      <c r="I126" s="11" t="inlineStr">
        <is>
          <t>(02)28015362</t>
        </is>
      </c>
      <c r="J126" s="12" t="inlineStr">
        <is>
          <t>新北市淡水區淡金路5段20-22號</t>
        </is>
      </c>
      <c r="U126" s="14">
        <f>IFERROR(LEFT(J126,FIND("縣",J126)),IFERROR(LEFT(J126,FIND("市",J126)),J126))</f>
        <v/>
      </c>
      <c r="V126" s="15">
        <f>IFERROR(
IFERROR(
IFERROR(
MID(J126,FIND("市",J126)+1,IF(FIND("區",J126)-FIND("市",J126)&gt;3,FIND("鄉",J126)-FIND("市",J126),FIND("區",J126)-FIND("市",J126))),
MID(J126,FIND("市",J126)+1,IF(FIND("鎮",J126)-FIND("市",J126)&gt;3,FIND("鄉",J126)-FIND("市",J126),FIND("鎮",J126)-FIND("市",J126)))
),
MID(J126,FIND("市",J126)+1,IF(FIND("鄉",J126)-FIND("市",J126)&gt;3,FIND("區",J126)-FIND("市",J126),FIND("鄉",J126)-FIND("市",J126)))
),
IFERROR(
IFERROR(
IFERROR(
MID(J126,FIND("縣",J126)+1,IF(FIND("區",J126)-FIND("縣",J126)&gt;3,FIND("鄉",J126)-FIND("縣",J126),FIND("區",J126)-FIND("縣",J126))),
MID(J126,FIND("縣",J126)+1,IF(FIND("鎮",J126)-FIND("縣",J126)&gt;3,FIND("鄉",J126)-FIND("縣",J126),FIND("鎮",J126)-FIND("縣",J126)))
),
MID(J126,FIND("縣",J126)+1,IF(FIND("鄉",J126)-FIND("縣",J126)&gt;3,FIND("區",J126)-FIND("縣",J126),FIND("鄉",J126)-FIND("縣",J126)))
),
IFERROR(
MID(J126,FIND("市",J126)+1,IF(FIND("縣",J126)-FIND("市",J126)&gt;3,FIND("鄉",J126)-FIND("市",J126),FIND("縣",J126)-FIND("市",J126))),
MID(J126,FIND("縣",J126)+1,IF(FIND("市",J126)-FIND("縣",J126)&gt;3,FIND("鄉",J126)-FIND("縣",J126),FIND("市",J126)-FIND("縣",J126)))
)))</f>
        <v/>
      </c>
      <c r="W126" s="15">
        <f>IFERROR(MID(J126,IFERROR(FIND("鄉",J126),IFERROR(FIND("鎮",J126),FIND("區",J126)))+1,LEN(J126)),IFERROR(MID(J126,FIND("市",J126)+1,LEN(J126)),MID(J126,FIND("縣",J126)+1,LEN(J126))))</f>
        <v/>
      </c>
      <c r="X126" s="16">
        <f>VLOOKUP(U126&amp;V126,部門對應!$B:$I,8,FALSE)</f>
        <v/>
      </c>
      <c r="Y126" s="16">
        <f>VLOOKUP(V126,區域表!A:B,2,FALSE)</f>
        <v/>
      </c>
      <c r="Z126" s="106">
        <f>IF(D126="FVC7", IF(COUNTIF(特殊門市清單!N:N, B126)=0, "FVC7", VLOOKUP(B126,特殊門市清單!N:T,7,FALSE)), IF(AA126="v","Peplink",""))</f>
        <v/>
      </c>
      <c r="AB126" s="100">
        <f>VLOOKUP(B126,門市主檔!A:B,2,FALSE)</f>
        <v/>
      </c>
      <c r="AC126" s="100" t="n"/>
      <c r="AD126" s="100" t="n"/>
    </row>
    <row r="127" ht="15" customHeight="1" s="127">
      <c r="A127" s="3" t="n">
        <v>126</v>
      </c>
      <c r="B127" s="3" t="n">
        <v>4298</v>
      </c>
      <c r="C127" s="11" t="inlineStr">
        <is>
          <t>淡水後洲店</t>
        </is>
      </c>
      <c r="D127" s="3" t="inlineStr">
        <is>
          <t>FCA</t>
        </is>
      </c>
      <c r="E127" s="324" t="n"/>
      <c r="F127" s="3" t="inlineStr">
        <is>
          <t>北二三部</t>
        </is>
      </c>
      <c r="G127" s="3" t="inlineStr">
        <is>
          <t>HB</t>
        </is>
      </c>
      <c r="H127" s="98" t="inlineStr">
        <is>
          <t>林啟弘</t>
        </is>
      </c>
      <c r="I127" s="11" t="inlineStr">
        <is>
          <t>(02)89781754</t>
        </is>
      </c>
      <c r="J127" s="12" t="inlineStr">
        <is>
          <t>新北市淡水區後洲路一段50號、50之1號1樓</t>
        </is>
      </c>
      <c r="U127" s="14">
        <f>IFERROR(LEFT(J127,FIND("縣",J127)),IFERROR(LEFT(J127,FIND("市",J127)),J127))</f>
        <v/>
      </c>
      <c r="V127" s="15">
        <f>IFERROR(
IFERROR(
IFERROR(
MID(J127,FIND("市",J127)+1,IF(FIND("區",J127)-FIND("市",J127)&gt;3,FIND("鄉",J127)-FIND("市",J127),FIND("區",J127)-FIND("市",J127))),
MID(J127,FIND("市",J127)+1,IF(FIND("鎮",J127)-FIND("市",J127)&gt;3,FIND("鄉",J127)-FIND("市",J127),FIND("鎮",J127)-FIND("市",J127)))
),
MID(J127,FIND("市",J127)+1,IF(FIND("鄉",J127)-FIND("市",J127)&gt;3,FIND("區",J127)-FIND("市",J127),FIND("鄉",J127)-FIND("市",J127)))
),
IFERROR(
IFERROR(
IFERROR(
MID(J127,FIND("縣",J127)+1,IF(FIND("區",J127)-FIND("縣",J127)&gt;3,FIND("鄉",J127)-FIND("縣",J127),FIND("區",J127)-FIND("縣",J127))),
MID(J127,FIND("縣",J127)+1,IF(FIND("鎮",J127)-FIND("縣",J127)&gt;3,FIND("鄉",J127)-FIND("縣",J127),FIND("鎮",J127)-FIND("縣",J127)))
),
MID(J127,FIND("縣",J127)+1,IF(FIND("鄉",J127)-FIND("縣",J127)&gt;3,FIND("區",J127)-FIND("縣",J127),FIND("鄉",J127)-FIND("縣",J127)))
),
IFERROR(
MID(J127,FIND("市",J127)+1,IF(FIND("縣",J127)-FIND("市",J127)&gt;3,FIND("鄉",J127)-FIND("市",J127),FIND("縣",J127)-FIND("市",J127))),
MID(J127,FIND("縣",J127)+1,IF(FIND("市",J127)-FIND("縣",J127)&gt;3,FIND("鄉",J127)-FIND("縣",J127),FIND("市",J127)-FIND("縣",J127)))
)))</f>
        <v/>
      </c>
      <c r="W127" s="15">
        <f>IFERROR(MID(J127,IFERROR(FIND("鄉",J127),IFERROR(FIND("鎮",J127),FIND("區",J127)))+1,LEN(J127)),IFERROR(MID(J127,FIND("市",J127)+1,LEN(J127)),MID(J127,FIND("縣",J127)+1,LEN(J127))))</f>
        <v/>
      </c>
      <c r="X127" s="16">
        <f>VLOOKUP(U127&amp;V127,部門對應!$B:$I,8,FALSE)</f>
        <v/>
      </c>
      <c r="Y127" s="16">
        <f>VLOOKUP(V127,區域表!A:B,2,FALSE)</f>
        <v/>
      </c>
      <c r="Z127" s="106">
        <f>IF(D127="FVC7", IF(COUNTIF(特殊門市清單!N:N, B127)=0, "FVC7", VLOOKUP(B127,特殊門市清單!N:T,7,FALSE)), IF(AA127="v","Peplink",""))</f>
        <v/>
      </c>
      <c r="AB127" s="100">
        <f>VLOOKUP(B127,門市主檔!A:B,2,FALSE)</f>
        <v/>
      </c>
      <c r="AC127" s="100" t="n"/>
      <c r="AD127" s="100" t="n"/>
    </row>
    <row r="128" ht="15" customHeight="1" s="127">
      <c r="A128" s="3" t="n">
        <v>127</v>
      </c>
      <c r="B128" s="3" t="n">
        <v>4511</v>
      </c>
      <c r="C128" s="11" t="inlineStr">
        <is>
          <t>淡水屯山店</t>
        </is>
      </c>
      <c r="D128" s="3" t="inlineStr">
        <is>
          <t>FVC6</t>
        </is>
      </c>
      <c r="E128" s="324" t="n"/>
      <c r="F128" s="3" t="inlineStr">
        <is>
          <t>北二三部</t>
        </is>
      </c>
      <c r="G128" s="3" t="inlineStr">
        <is>
          <t>HB</t>
        </is>
      </c>
      <c r="H128" s="98" t="inlineStr">
        <is>
          <t>林啟弘</t>
        </is>
      </c>
      <c r="I128" s="11" t="inlineStr">
        <is>
          <t>(02)89784922</t>
        </is>
      </c>
      <c r="J128" s="12" t="inlineStr">
        <is>
          <t>新北市淡水區淡金路5段98、100、102號</t>
        </is>
      </c>
      <c r="U128" s="14">
        <f>IFERROR(LEFT(J128,FIND("縣",J128)),IFERROR(LEFT(J128,FIND("市",J128)),J128))</f>
        <v/>
      </c>
      <c r="V128" s="15">
        <f>IFERROR(
IFERROR(
IFERROR(
MID(J128,FIND("市",J128)+1,IF(FIND("區",J128)-FIND("市",J128)&gt;3,FIND("鄉",J128)-FIND("市",J128),FIND("區",J128)-FIND("市",J128))),
MID(J128,FIND("市",J128)+1,IF(FIND("鎮",J128)-FIND("市",J128)&gt;3,FIND("鄉",J128)-FIND("市",J128),FIND("鎮",J128)-FIND("市",J128)))
),
MID(J128,FIND("市",J128)+1,IF(FIND("鄉",J128)-FIND("市",J128)&gt;3,FIND("區",J128)-FIND("市",J128),FIND("鄉",J128)-FIND("市",J128)))
),
IFERROR(
IFERROR(
IFERROR(
MID(J128,FIND("縣",J128)+1,IF(FIND("區",J128)-FIND("縣",J128)&gt;3,FIND("鄉",J128)-FIND("縣",J128),FIND("區",J128)-FIND("縣",J128))),
MID(J128,FIND("縣",J128)+1,IF(FIND("鎮",J128)-FIND("縣",J128)&gt;3,FIND("鄉",J128)-FIND("縣",J128),FIND("鎮",J128)-FIND("縣",J128)))
),
MID(J128,FIND("縣",J128)+1,IF(FIND("鄉",J128)-FIND("縣",J128)&gt;3,FIND("區",J128)-FIND("縣",J128),FIND("鄉",J128)-FIND("縣",J128)))
),
IFERROR(
MID(J128,FIND("市",J128)+1,IF(FIND("縣",J128)-FIND("市",J128)&gt;3,FIND("鄉",J128)-FIND("市",J128),FIND("縣",J128)-FIND("市",J128))),
MID(J128,FIND("縣",J128)+1,IF(FIND("市",J128)-FIND("縣",J128)&gt;3,FIND("鄉",J128)-FIND("縣",J128),FIND("市",J128)-FIND("縣",J128)))
)))</f>
        <v/>
      </c>
      <c r="W128" s="15">
        <f>IFERROR(MID(J128,IFERROR(FIND("鄉",J128),IFERROR(FIND("鎮",J128),FIND("區",J128)))+1,LEN(J128)),IFERROR(MID(J128,FIND("市",J128)+1,LEN(J128)),MID(J128,FIND("縣",J128)+1,LEN(J128))))</f>
        <v/>
      </c>
      <c r="X128" s="16">
        <f>VLOOKUP(U128&amp;V128,部門對應!$B:$I,8,FALSE)</f>
        <v/>
      </c>
      <c r="Y128" s="16">
        <f>VLOOKUP(V128,區域表!A:B,2,FALSE)</f>
        <v/>
      </c>
      <c r="Z128" s="106">
        <f>IF(D128="FVC7", IF(COUNTIF(特殊門市清單!N:N, B128)=0, "FVC7", VLOOKUP(B128,特殊門市清單!N:T,7,FALSE)), IF(AA128="v","Peplink",""))</f>
        <v/>
      </c>
      <c r="AB128" s="100">
        <f>VLOOKUP(B128,門市主檔!A:B,2,FALSE)</f>
        <v/>
      </c>
      <c r="AC128" s="100" t="n"/>
      <c r="AD128" s="100" t="n"/>
    </row>
    <row r="129" ht="15" customHeight="1" s="127">
      <c r="A129" s="3" t="n">
        <v>128</v>
      </c>
      <c r="B129" s="3" t="n">
        <v>4529</v>
      </c>
      <c r="C129" s="11" t="inlineStr">
        <is>
          <t>淡水新洲店</t>
        </is>
      </c>
      <c r="D129" s="3" t="inlineStr">
        <is>
          <t>RC</t>
        </is>
      </c>
      <c r="E129" s="324" t="n"/>
      <c r="F129" s="3" t="inlineStr">
        <is>
          <t>北二三部</t>
        </is>
      </c>
      <c r="G129" s="3" t="inlineStr">
        <is>
          <t>HB</t>
        </is>
      </c>
      <c r="H129" s="98" t="inlineStr">
        <is>
          <t>林啟弘</t>
        </is>
      </c>
      <c r="I129" s="11" t="inlineStr">
        <is>
          <t>(02)89784925</t>
        </is>
      </c>
      <c r="J129" s="12" t="inlineStr">
        <is>
          <t>新北市淡水區新市二路二段52、56、58、60號一樓全部</t>
        </is>
      </c>
      <c r="U129" s="14">
        <f>IFERROR(LEFT(J129,FIND("縣",J129)),IFERROR(LEFT(J129,FIND("市",J129)),J129))</f>
        <v/>
      </c>
      <c r="V129" s="15">
        <f>IFERROR(
IFERROR(
IFERROR(
MID(J129,FIND("市",J129)+1,IF(FIND("區",J129)-FIND("市",J129)&gt;3,FIND("鄉",J129)-FIND("市",J129),FIND("區",J129)-FIND("市",J129))),
MID(J129,FIND("市",J129)+1,IF(FIND("鎮",J129)-FIND("市",J129)&gt;3,FIND("鄉",J129)-FIND("市",J129),FIND("鎮",J129)-FIND("市",J129)))
),
MID(J129,FIND("市",J129)+1,IF(FIND("鄉",J129)-FIND("市",J129)&gt;3,FIND("區",J129)-FIND("市",J129),FIND("鄉",J129)-FIND("市",J129)))
),
IFERROR(
IFERROR(
IFERROR(
MID(J129,FIND("縣",J129)+1,IF(FIND("區",J129)-FIND("縣",J129)&gt;3,FIND("鄉",J129)-FIND("縣",J129),FIND("區",J129)-FIND("縣",J129))),
MID(J129,FIND("縣",J129)+1,IF(FIND("鎮",J129)-FIND("縣",J129)&gt;3,FIND("鄉",J129)-FIND("縣",J129),FIND("鎮",J129)-FIND("縣",J129)))
),
MID(J129,FIND("縣",J129)+1,IF(FIND("鄉",J129)-FIND("縣",J129)&gt;3,FIND("區",J129)-FIND("縣",J129),FIND("鄉",J129)-FIND("縣",J129)))
),
IFERROR(
MID(J129,FIND("市",J129)+1,IF(FIND("縣",J129)-FIND("市",J129)&gt;3,FIND("鄉",J129)-FIND("市",J129),FIND("縣",J129)-FIND("市",J129))),
MID(J129,FIND("縣",J129)+1,IF(FIND("市",J129)-FIND("縣",J129)&gt;3,FIND("鄉",J129)-FIND("縣",J129),FIND("市",J129)-FIND("縣",J129)))
)))</f>
        <v/>
      </c>
      <c r="W129" s="15">
        <f>IFERROR(MID(J129,IFERROR(FIND("鄉",J129),IFERROR(FIND("鎮",J129),FIND("區",J129)))+1,LEN(J129)),IFERROR(MID(J129,FIND("市",J129)+1,LEN(J129)),MID(J129,FIND("縣",J129)+1,LEN(J129))))</f>
        <v/>
      </c>
      <c r="X129" s="16">
        <f>VLOOKUP(U129&amp;V129,部門對應!$B:$I,8,FALSE)</f>
        <v/>
      </c>
      <c r="Y129" s="16">
        <f>VLOOKUP(V129,區域表!A:B,2,FALSE)</f>
        <v/>
      </c>
      <c r="Z129" s="106">
        <f>IF(D129="FVC7", IF(COUNTIF(特殊門市清單!N:N, B129)=0, "FVC7", VLOOKUP(B129,特殊門市清單!N:T,7,FALSE)), IF(AA129="v","Peplink",""))</f>
        <v/>
      </c>
      <c r="AB129" s="100">
        <f>VLOOKUP(B129,門市主檔!A:B,2,FALSE)</f>
        <v/>
      </c>
      <c r="AC129" s="100" t="n"/>
      <c r="AD129" s="232" t="inlineStr">
        <is>
          <t>機上盒</t>
        </is>
      </c>
    </row>
    <row r="130" ht="15" customHeight="1" s="127">
      <c r="A130" s="3" t="n">
        <v>129</v>
      </c>
      <c r="B130" s="3" t="n">
        <v>4739</v>
      </c>
      <c r="C130" s="11" t="inlineStr">
        <is>
          <t>淡水櫻花店</t>
        </is>
      </c>
      <c r="D130" s="3" t="inlineStr">
        <is>
          <t>FVC6</t>
        </is>
      </c>
      <c r="E130" s="324" t="n"/>
      <c r="F130" s="3" t="inlineStr">
        <is>
          <t>北二三部</t>
        </is>
      </c>
      <c r="G130" s="3" t="inlineStr">
        <is>
          <t>HB</t>
        </is>
      </c>
      <c r="H130" s="98" t="inlineStr">
        <is>
          <t>林啟弘</t>
        </is>
      </c>
      <c r="I130" s="11" t="inlineStr">
        <is>
          <t>(02)26226365</t>
        </is>
      </c>
      <c r="J130" s="12" t="inlineStr">
        <is>
          <t>新北市淡水區北新路二段17號</t>
        </is>
      </c>
      <c r="U130" s="14">
        <f>IFERROR(LEFT(J130,FIND("縣",J130)),IFERROR(LEFT(J130,FIND("市",J130)),J130))</f>
        <v/>
      </c>
      <c r="V130" s="15">
        <f>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
      </c>
      <c r="W130" s="15">
        <f>IFERROR(MID(J130,IFERROR(FIND("鄉",J130),IFERROR(FIND("鎮",J130),FIND("區",J130)))+1,LEN(J130)),IFERROR(MID(J130,FIND("市",J130)+1,LEN(J130)),MID(J130,FIND("縣",J130)+1,LEN(J130))))</f>
        <v/>
      </c>
      <c r="X130" s="16">
        <f>VLOOKUP(U130&amp;V130,部門對應!$B:$I,8,FALSE)</f>
        <v/>
      </c>
      <c r="Y130" s="16">
        <f>VLOOKUP(V130,區域表!A:B,2,FALSE)</f>
        <v/>
      </c>
      <c r="Z130" s="106">
        <f>IF(D130="FVC7", IF(COUNTIF(特殊門市清單!N:N, B130)=0, "FVC7", VLOOKUP(B130,特殊門市清單!N:T,7,FALSE)), IF(AA130="v","Peplink",""))</f>
        <v/>
      </c>
      <c r="AB130" s="100">
        <f>VLOOKUP(B130,門市主檔!A:B,2,FALSE)</f>
        <v/>
      </c>
      <c r="AC130" s="100" t="n"/>
      <c r="AD130" s="100" t="n"/>
    </row>
    <row r="131" ht="15" customHeight="1" s="127">
      <c r="A131" s="3" t="n">
        <v>130</v>
      </c>
      <c r="B131" s="3" t="n">
        <v>2318</v>
      </c>
      <c r="C131" s="11" t="inlineStr">
        <is>
          <t>北縣淡俊店</t>
        </is>
      </c>
      <c r="D131" s="3" t="inlineStr">
        <is>
          <t>RC</t>
        </is>
      </c>
      <c r="E131" s="324" t="n"/>
      <c r="F131" s="3" t="inlineStr">
        <is>
          <t>北二三部</t>
        </is>
      </c>
      <c r="G131" s="3" t="inlineStr">
        <is>
          <t>HC</t>
        </is>
      </c>
      <c r="H131" s="98" t="inlineStr">
        <is>
          <t>洪國祥</t>
        </is>
      </c>
      <c r="I131" s="11" t="inlineStr">
        <is>
          <t>(02)26293380</t>
        </is>
      </c>
      <c r="J131" s="12" t="inlineStr">
        <is>
          <t>新北市淡水區北新路137、139號1F</t>
        </is>
      </c>
      <c r="U131" s="14">
        <f>IFERROR(LEFT(J131,FIND("縣",J131)),IFERROR(LEFT(J131,FIND("市",J131)),J131))</f>
        <v/>
      </c>
      <c r="V131" s="15">
        <f>IFERROR(
IFERROR(
IFERROR(
MID(J131,FIND("市",J131)+1,IF(FIND("區",J131)-FIND("市",J131)&gt;3,FIND("鄉",J131)-FIND("市",J131),FIND("區",J131)-FIND("市",J131))),
MID(J131,FIND("市",J131)+1,IF(FIND("鎮",J131)-FIND("市",J131)&gt;3,FIND("鄉",J131)-FIND("市",J131),FIND("鎮",J131)-FIND("市",J131)))
),
MID(J131,FIND("市",J131)+1,IF(FIND("鄉",J131)-FIND("市",J131)&gt;3,FIND("區",J131)-FIND("市",J131),FIND("鄉",J131)-FIND("市",J131)))
),
IFERROR(
IFERROR(
IFERROR(
MID(J131,FIND("縣",J131)+1,IF(FIND("區",J131)-FIND("縣",J131)&gt;3,FIND("鄉",J131)-FIND("縣",J131),FIND("區",J131)-FIND("縣",J131))),
MID(J131,FIND("縣",J131)+1,IF(FIND("鎮",J131)-FIND("縣",J131)&gt;3,FIND("鄉",J131)-FIND("縣",J131),FIND("鎮",J131)-FIND("縣",J131)))
),
MID(J131,FIND("縣",J131)+1,IF(FIND("鄉",J131)-FIND("縣",J131)&gt;3,FIND("區",J131)-FIND("縣",J131),FIND("鄉",J131)-FIND("縣",J131)))
),
IFERROR(
MID(J131,FIND("市",J131)+1,IF(FIND("縣",J131)-FIND("市",J131)&gt;3,FIND("鄉",J131)-FIND("市",J131),FIND("縣",J131)-FIND("市",J131))),
MID(J131,FIND("縣",J131)+1,IF(FIND("市",J131)-FIND("縣",J131)&gt;3,FIND("鄉",J131)-FIND("縣",J131),FIND("市",J131)-FIND("縣",J131)))
)))</f>
        <v/>
      </c>
      <c r="W131" s="15">
        <f>IFERROR(MID(J131,IFERROR(FIND("鄉",J131),IFERROR(FIND("鎮",J131),FIND("區",J131)))+1,LEN(J131)),IFERROR(MID(J131,FIND("市",J131)+1,LEN(J131)),MID(J131,FIND("縣",J131)+1,LEN(J131))))</f>
        <v/>
      </c>
      <c r="X131" s="16">
        <f>VLOOKUP(U131&amp;V131,部門對應!$B:$I,8,FALSE)</f>
        <v/>
      </c>
      <c r="Y131" s="16">
        <f>VLOOKUP(V131,區域表!A:B,2,FALSE)</f>
        <v/>
      </c>
      <c r="Z131" s="106">
        <f>IF(D131="FVC7", IF(COUNTIF(特殊門市清單!N:N, B131)=0, "FVC7", VLOOKUP(B131,特殊門市清單!N:T,7,FALSE)), IF(AA131="v","Peplink",""))</f>
        <v/>
      </c>
      <c r="AB131" s="100">
        <f>VLOOKUP(B131,門市主檔!A:B,2,FALSE)</f>
        <v/>
      </c>
      <c r="AC131" s="100" t="n"/>
      <c r="AD131" s="232" t="inlineStr">
        <is>
          <t>機上盒</t>
        </is>
      </c>
    </row>
    <row r="132" ht="15" customHeight="1" s="127">
      <c r="A132" s="3" t="n">
        <v>131</v>
      </c>
      <c r="B132" s="3" t="n">
        <v>2897</v>
      </c>
      <c r="C132" s="11" t="inlineStr">
        <is>
          <t>淡水台電宿舍</t>
        </is>
      </c>
      <c r="D132" s="3" t="inlineStr">
        <is>
          <t>FCA</t>
        </is>
      </c>
      <c r="E132" s="324" t="n"/>
      <c r="F132" s="3" t="inlineStr">
        <is>
          <t>北二三部</t>
        </is>
      </c>
      <c r="G132" s="3" t="inlineStr">
        <is>
          <t>HC</t>
        </is>
      </c>
      <c r="H132" s="98" t="inlineStr">
        <is>
          <t>洪國祥</t>
        </is>
      </c>
      <c r="I132" s="11" t="inlineStr">
        <is>
          <t>(02)26235718</t>
        </is>
      </c>
      <c r="J132" s="12" t="inlineStr">
        <is>
          <t>新北市淡水區北新路165.167號</t>
        </is>
      </c>
      <c r="U132" s="14">
        <f>IFERROR(LEFT(J132,FIND("縣",J132)),IFERROR(LEFT(J132,FIND("市",J132)),J132))</f>
        <v/>
      </c>
      <c r="V132" s="15">
        <f>IFERROR(
IFERROR(
IFERROR(
MID(J132,FIND("市",J132)+1,IF(FIND("區",J132)-FIND("市",J132)&gt;3,FIND("鄉",J132)-FIND("市",J132),FIND("區",J132)-FIND("市",J132))),
MID(J132,FIND("市",J132)+1,IF(FIND("鎮",J132)-FIND("市",J132)&gt;3,FIND("鄉",J132)-FIND("市",J132),FIND("鎮",J132)-FIND("市",J132)))
),
MID(J132,FIND("市",J132)+1,IF(FIND("鄉",J132)-FIND("市",J132)&gt;3,FIND("區",J132)-FIND("市",J132),FIND("鄉",J132)-FIND("市",J132)))
),
IFERROR(
IFERROR(
IFERROR(
MID(J132,FIND("縣",J132)+1,IF(FIND("區",J132)-FIND("縣",J132)&gt;3,FIND("鄉",J132)-FIND("縣",J132),FIND("區",J132)-FIND("縣",J132))),
MID(J132,FIND("縣",J132)+1,IF(FIND("鎮",J132)-FIND("縣",J132)&gt;3,FIND("鄉",J132)-FIND("縣",J132),FIND("鎮",J132)-FIND("縣",J132)))
),
MID(J132,FIND("縣",J132)+1,IF(FIND("鄉",J132)-FIND("縣",J132)&gt;3,FIND("區",J132)-FIND("縣",J132),FIND("鄉",J132)-FIND("縣",J132)))
),
IFERROR(
MID(J132,FIND("市",J132)+1,IF(FIND("縣",J132)-FIND("市",J132)&gt;3,FIND("鄉",J132)-FIND("市",J132),FIND("縣",J132)-FIND("市",J132))),
MID(J132,FIND("縣",J132)+1,IF(FIND("市",J132)-FIND("縣",J132)&gt;3,FIND("鄉",J132)-FIND("縣",J132),FIND("市",J132)-FIND("縣",J132)))
)))</f>
        <v/>
      </c>
      <c r="W132" s="15">
        <f>IFERROR(MID(J132,IFERROR(FIND("鄉",J132),IFERROR(FIND("鎮",J132),FIND("區",J132)))+1,LEN(J132)),IFERROR(MID(J132,FIND("市",J132)+1,LEN(J132)),MID(J132,FIND("縣",J132)+1,LEN(J132))))</f>
        <v/>
      </c>
      <c r="X132" s="16">
        <f>VLOOKUP(U132&amp;V132,部門對應!$B:$I,8,FALSE)</f>
        <v/>
      </c>
      <c r="Y132" s="16">
        <f>VLOOKUP(V132,區域表!A:B,2,FALSE)</f>
        <v/>
      </c>
      <c r="Z132" s="106">
        <f>IF(D132="FVC7", IF(COUNTIF(特殊門市清單!N:N, B132)=0, "FVC7", VLOOKUP(B132,特殊門市清單!N:T,7,FALSE)), IF(AA132="v","Peplink",""))</f>
        <v/>
      </c>
      <c r="AB132" s="100">
        <f>VLOOKUP(B132,門市主檔!A:B,2,FALSE)</f>
        <v/>
      </c>
      <c r="AC132" s="100" t="n"/>
      <c r="AD132" s="100" t="n"/>
    </row>
    <row r="133" ht="15" customHeight="1" s="127">
      <c r="A133" s="3" t="n">
        <v>132</v>
      </c>
      <c r="B133" s="3" t="n">
        <v>4093</v>
      </c>
      <c r="C133" s="11" t="inlineStr">
        <is>
          <t>淡水新市一</t>
        </is>
      </c>
      <c r="D133" s="3" t="inlineStr">
        <is>
          <t>RC</t>
        </is>
      </c>
      <c r="E133" s="324" t="n"/>
      <c r="F133" s="3" t="inlineStr">
        <is>
          <t>北二三部</t>
        </is>
      </c>
      <c r="G133" s="3" t="inlineStr">
        <is>
          <t>HC</t>
        </is>
      </c>
      <c r="H133" s="98" t="inlineStr">
        <is>
          <t>洪國祥</t>
        </is>
      </c>
      <c r="I133" s="11" t="inlineStr">
        <is>
          <t>(02)89782334</t>
        </is>
      </c>
      <c r="J133" s="12" t="inlineStr">
        <is>
          <t>新北市淡水區新市一路一段104巷6號1樓</t>
        </is>
      </c>
      <c r="U133" s="14">
        <f>IFERROR(LEFT(J133,FIND("縣",J133)),IFERROR(LEFT(J133,FIND("市",J133)),J133))</f>
        <v/>
      </c>
      <c r="V133" s="15">
        <f>IFERROR(
IFERROR(
IFERROR(
MID(J133,FIND("市",J133)+1,IF(FIND("區",J133)-FIND("市",J133)&gt;3,FIND("鄉",J133)-FIND("市",J133),FIND("區",J133)-FIND("市",J133))),
MID(J133,FIND("市",J133)+1,IF(FIND("鎮",J133)-FIND("市",J133)&gt;3,FIND("鄉",J133)-FIND("市",J133),FIND("鎮",J133)-FIND("市",J133)))
),
MID(J133,FIND("市",J133)+1,IF(FIND("鄉",J133)-FIND("市",J133)&gt;3,FIND("區",J133)-FIND("市",J133),FIND("鄉",J133)-FIND("市",J133)))
),
IFERROR(
IFERROR(
IFERROR(
MID(J133,FIND("縣",J133)+1,IF(FIND("區",J133)-FIND("縣",J133)&gt;3,FIND("鄉",J133)-FIND("縣",J133),FIND("區",J133)-FIND("縣",J133))),
MID(J133,FIND("縣",J133)+1,IF(FIND("鎮",J133)-FIND("縣",J133)&gt;3,FIND("鄉",J133)-FIND("縣",J133),FIND("鎮",J133)-FIND("縣",J133)))
),
MID(J133,FIND("縣",J133)+1,IF(FIND("鄉",J133)-FIND("縣",J133)&gt;3,FIND("區",J133)-FIND("縣",J133),FIND("鄉",J133)-FIND("縣",J133)))
),
IFERROR(
MID(J133,FIND("市",J133)+1,IF(FIND("縣",J133)-FIND("市",J133)&gt;3,FIND("鄉",J133)-FIND("市",J133),FIND("縣",J133)-FIND("市",J133))),
MID(J133,FIND("縣",J133)+1,IF(FIND("市",J133)-FIND("縣",J133)&gt;3,FIND("鄉",J133)-FIND("縣",J133),FIND("市",J133)-FIND("縣",J133)))
)))</f>
        <v/>
      </c>
      <c r="W133" s="15">
        <f>IFERROR(MID(J133,IFERROR(FIND("鄉",J133),IFERROR(FIND("鎮",J133),FIND("區",J133)))+1,LEN(J133)),IFERROR(MID(J133,FIND("市",J133)+1,LEN(J133)),MID(J133,FIND("縣",J133)+1,LEN(J133))))</f>
        <v/>
      </c>
      <c r="X133" s="16">
        <f>VLOOKUP(U133&amp;V133,部門對應!$B:$I,8,FALSE)</f>
        <v/>
      </c>
      <c r="Y133" s="16">
        <f>VLOOKUP(V133,區域表!A:B,2,FALSE)</f>
        <v/>
      </c>
      <c r="Z133" s="106">
        <f>IF(D133="FVC7", IF(COUNTIF(特殊門市清單!N:N, B133)=0, "FVC7", VLOOKUP(B133,特殊門市清單!N:T,7,FALSE)), IF(AA133="v","Peplink",""))</f>
        <v/>
      </c>
      <c r="AB133" s="100">
        <f>VLOOKUP(B133,門市主檔!A:B,2,FALSE)</f>
        <v/>
      </c>
      <c r="AC133" s="100" t="n"/>
      <c r="AD133" s="100" t="n"/>
    </row>
    <row r="134" ht="15" customHeight="1" s="127">
      <c r="A134" s="3" t="n">
        <v>133</v>
      </c>
      <c r="B134" s="3" t="n">
        <v>4153</v>
      </c>
      <c r="C134" s="11" t="inlineStr">
        <is>
          <t>淡水莊園店</t>
        </is>
      </c>
      <c r="D134" s="3" t="inlineStr">
        <is>
          <t>FCA</t>
        </is>
      </c>
      <c r="E134" s="324" t="n"/>
      <c r="F134" s="3" t="inlineStr">
        <is>
          <t>北二三部</t>
        </is>
      </c>
      <c r="G134" s="3" t="inlineStr">
        <is>
          <t>HC</t>
        </is>
      </c>
      <c r="H134" s="98" t="inlineStr">
        <is>
          <t>洪國祥</t>
        </is>
      </c>
      <c r="I134" s="11" t="inlineStr">
        <is>
          <t>(02)89785491</t>
        </is>
      </c>
      <c r="J134" s="12" t="inlineStr">
        <is>
          <t>新北市淡水區濱海路一段221號(金湯川溫泉汽旅區會館區一樓)</t>
        </is>
      </c>
      <c r="U134" s="14">
        <f>IFERROR(LEFT(J134,FIND("縣",J134)),IFERROR(LEFT(J134,FIND("市",J134)),J134))</f>
        <v/>
      </c>
      <c r="V134" s="15">
        <f>IFERROR(
IFERROR(
IFERROR(
MID(J134,FIND("市",J134)+1,IF(FIND("區",J134)-FIND("市",J134)&gt;3,FIND("鄉",J134)-FIND("市",J134),FIND("區",J134)-FIND("市",J134))),
MID(J134,FIND("市",J134)+1,IF(FIND("鎮",J134)-FIND("市",J134)&gt;3,FIND("鄉",J134)-FIND("市",J134),FIND("鎮",J134)-FIND("市",J134)))
),
MID(J134,FIND("市",J134)+1,IF(FIND("鄉",J134)-FIND("市",J134)&gt;3,FIND("區",J134)-FIND("市",J134),FIND("鄉",J134)-FIND("市",J134)))
),
IFERROR(
IFERROR(
IFERROR(
MID(J134,FIND("縣",J134)+1,IF(FIND("區",J134)-FIND("縣",J134)&gt;3,FIND("鄉",J134)-FIND("縣",J134),FIND("區",J134)-FIND("縣",J134))),
MID(J134,FIND("縣",J134)+1,IF(FIND("鎮",J134)-FIND("縣",J134)&gt;3,FIND("鄉",J134)-FIND("縣",J134),FIND("鎮",J134)-FIND("縣",J134)))
),
MID(J134,FIND("縣",J134)+1,IF(FIND("鄉",J134)-FIND("縣",J134)&gt;3,FIND("區",J134)-FIND("縣",J134),FIND("鄉",J134)-FIND("縣",J134)))
),
IFERROR(
MID(J134,FIND("市",J134)+1,IF(FIND("縣",J134)-FIND("市",J134)&gt;3,FIND("鄉",J134)-FIND("市",J134),FIND("縣",J134)-FIND("市",J134))),
MID(J134,FIND("縣",J134)+1,IF(FIND("市",J134)-FIND("縣",J134)&gt;3,FIND("鄉",J134)-FIND("縣",J134),FIND("市",J134)-FIND("縣",J134)))
)))</f>
        <v/>
      </c>
      <c r="W134" s="15">
        <f>IFERROR(MID(J134,IFERROR(FIND("鄉",J134),IFERROR(FIND("鎮",J134),FIND("區",J134)))+1,LEN(J134)),IFERROR(MID(J134,FIND("市",J134)+1,LEN(J134)),MID(J134,FIND("縣",J134)+1,LEN(J134))))</f>
        <v/>
      </c>
      <c r="X134" s="16">
        <f>VLOOKUP(U134&amp;V134,部門對應!$B:$I,8,FALSE)</f>
        <v/>
      </c>
      <c r="Y134" s="16">
        <f>VLOOKUP(V134,區域表!A:B,2,FALSE)</f>
        <v/>
      </c>
      <c r="Z134" s="106">
        <f>IF(D134="FVC7", IF(COUNTIF(特殊門市清單!N:N, B134)=0, "FVC7", VLOOKUP(B134,特殊門市清單!N:T,7,FALSE)), IF(AA134="v","Peplink",""))</f>
        <v/>
      </c>
      <c r="AB134" s="100">
        <f>VLOOKUP(B134,門市主檔!A:B,2,FALSE)</f>
        <v/>
      </c>
      <c r="AC134" s="100" t="n"/>
      <c r="AD134" s="232" t="inlineStr">
        <is>
          <t>機上盒</t>
        </is>
      </c>
    </row>
    <row r="135" ht="15" customHeight="1" s="127">
      <c r="A135" s="3" t="n">
        <v>134</v>
      </c>
      <c r="B135" s="3" t="n">
        <v>4541</v>
      </c>
      <c r="C135" s="11" t="inlineStr">
        <is>
          <t>淡水海天店</t>
        </is>
      </c>
      <c r="D135" s="3" t="inlineStr">
        <is>
          <t>RC</t>
        </is>
      </c>
      <c r="E135" s="324" t="n"/>
      <c r="F135" s="3" t="inlineStr">
        <is>
          <t>北二三部</t>
        </is>
      </c>
      <c r="G135" s="3" t="inlineStr">
        <is>
          <t>HC</t>
        </is>
      </c>
      <c r="H135" s="98" t="inlineStr">
        <is>
          <t>洪國祥</t>
        </is>
      </c>
      <c r="I135" s="11" t="inlineStr">
        <is>
          <t>(02)89781691</t>
        </is>
      </c>
      <c r="J135" s="12" t="inlineStr">
        <is>
          <t>新北市淡水區濱海路三段140、142號</t>
        </is>
      </c>
      <c r="U135" s="14">
        <f>IFERROR(LEFT(J135,FIND("縣",J135)),IFERROR(LEFT(J135,FIND("市",J135)),J135))</f>
        <v/>
      </c>
      <c r="V135" s="15">
        <f>IFERROR(
IFERROR(
IFERROR(
MID(J135,FIND("市",J135)+1,IF(FIND("區",J135)-FIND("市",J135)&gt;3,FIND("鄉",J135)-FIND("市",J135),FIND("區",J135)-FIND("市",J135))),
MID(J135,FIND("市",J135)+1,IF(FIND("鎮",J135)-FIND("市",J135)&gt;3,FIND("鄉",J135)-FIND("市",J135),FIND("鎮",J135)-FIND("市",J135)))
),
MID(J135,FIND("市",J135)+1,IF(FIND("鄉",J135)-FIND("市",J135)&gt;3,FIND("區",J135)-FIND("市",J135),FIND("鄉",J135)-FIND("市",J135)))
),
IFERROR(
IFERROR(
IFERROR(
MID(J135,FIND("縣",J135)+1,IF(FIND("區",J135)-FIND("縣",J135)&gt;3,FIND("鄉",J135)-FIND("縣",J135),FIND("區",J135)-FIND("縣",J135))),
MID(J135,FIND("縣",J135)+1,IF(FIND("鎮",J135)-FIND("縣",J135)&gt;3,FIND("鄉",J135)-FIND("縣",J135),FIND("鎮",J135)-FIND("縣",J135)))
),
MID(J135,FIND("縣",J135)+1,IF(FIND("鄉",J135)-FIND("縣",J135)&gt;3,FIND("區",J135)-FIND("縣",J135),FIND("鄉",J135)-FIND("縣",J135)))
),
IFERROR(
MID(J135,FIND("市",J135)+1,IF(FIND("縣",J135)-FIND("市",J135)&gt;3,FIND("鄉",J135)-FIND("市",J135),FIND("縣",J135)-FIND("市",J135))),
MID(J135,FIND("縣",J135)+1,IF(FIND("市",J135)-FIND("縣",J135)&gt;3,FIND("鄉",J135)-FIND("縣",J135),FIND("市",J135)-FIND("縣",J135)))
)))</f>
        <v/>
      </c>
      <c r="W135" s="15">
        <f>IFERROR(MID(J135,IFERROR(FIND("鄉",J135),IFERROR(FIND("鎮",J135),FIND("區",J135)))+1,LEN(J135)),IFERROR(MID(J135,FIND("市",J135)+1,LEN(J135)),MID(J135,FIND("縣",J135)+1,LEN(J135))))</f>
        <v/>
      </c>
      <c r="X135" s="16">
        <f>VLOOKUP(U135&amp;V135,部門對應!$B:$I,8,FALSE)</f>
        <v/>
      </c>
      <c r="Y135" s="16">
        <f>VLOOKUP(V135,區域表!A:B,2,FALSE)</f>
        <v/>
      </c>
      <c r="Z135" s="106">
        <f>IF(D135="FVC7", IF(COUNTIF(特殊門市清單!N:N, B135)=0, "FVC7", VLOOKUP(B135,特殊門市清單!N:T,7,FALSE)), IF(AA135="v","Peplink",""))</f>
        <v/>
      </c>
      <c r="AB135" s="100">
        <f>VLOOKUP(B135,門市主檔!A:B,2,FALSE)</f>
        <v/>
      </c>
      <c r="AC135" s="100" t="n"/>
      <c r="AD135" s="100" t="n"/>
    </row>
    <row r="136" ht="15" customHeight="1" s="127">
      <c r="A136" s="3" t="n">
        <v>135</v>
      </c>
      <c r="B136" s="3" t="n">
        <v>4658</v>
      </c>
      <c r="C136" s="11" t="inlineStr">
        <is>
          <t>淡水英才店</t>
        </is>
      </c>
      <c r="D136" s="3" t="inlineStr">
        <is>
          <t>FCB</t>
        </is>
      </c>
      <c r="E136" s="324" t="n"/>
      <c r="F136" s="3" t="inlineStr">
        <is>
          <t>北二三部</t>
        </is>
      </c>
      <c r="G136" s="3" t="inlineStr">
        <is>
          <t>HC</t>
        </is>
      </c>
      <c r="H136" s="98" t="inlineStr">
        <is>
          <t>洪國祥</t>
        </is>
      </c>
      <c r="I136" s="11" t="inlineStr">
        <is>
          <t>(02)26216281</t>
        </is>
      </c>
      <c r="J136" s="12" t="inlineStr">
        <is>
          <t>新北市淡水區清水街2號、英專路43號</t>
        </is>
      </c>
      <c r="U136" s="14">
        <f>IFERROR(LEFT(J136,FIND("縣",J136)),IFERROR(LEFT(J136,FIND("市",J136)),J136))</f>
        <v/>
      </c>
      <c r="V136" s="15">
        <f>IFERROR(
IFERROR(
IFERROR(
MID(J136,FIND("市",J136)+1,IF(FIND("區",J136)-FIND("市",J136)&gt;3,FIND("鄉",J136)-FIND("市",J136),FIND("區",J136)-FIND("市",J136))),
MID(J136,FIND("市",J136)+1,IF(FIND("鎮",J136)-FIND("市",J136)&gt;3,FIND("鄉",J136)-FIND("市",J136),FIND("鎮",J136)-FIND("市",J136)))
),
MID(J136,FIND("市",J136)+1,IF(FIND("鄉",J136)-FIND("市",J136)&gt;3,FIND("區",J136)-FIND("市",J136),FIND("鄉",J136)-FIND("市",J136)))
),
IFERROR(
IFERROR(
IFERROR(
MID(J136,FIND("縣",J136)+1,IF(FIND("區",J136)-FIND("縣",J136)&gt;3,FIND("鄉",J136)-FIND("縣",J136),FIND("區",J136)-FIND("縣",J136))),
MID(J136,FIND("縣",J136)+1,IF(FIND("鎮",J136)-FIND("縣",J136)&gt;3,FIND("鄉",J136)-FIND("縣",J136),FIND("鎮",J136)-FIND("縣",J136)))
),
MID(J136,FIND("縣",J136)+1,IF(FIND("鄉",J136)-FIND("縣",J136)&gt;3,FIND("區",J136)-FIND("縣",J136),FIND("鄉",J136)-FIND("縣",J136)))
),
IFERROR(
MID(J136,FIND("市",J136)+1,IF(FIND("縣",J136)-FIND("市",J136)&gt;3,FIND("鄉",J136)-FIND("市",J136),FIND("縣",J136)-FIND("市",J136))),
MID(J136,FIND("縣",J136)+1,IF(FIND("市",J136)-FIND("縣",J136)&gt;3,FIND("鄉",J136)-FIND("縣",J136),FIND("市",J136)-FIND("縣",J136)))
)))</f>
        <v/>
      </c>
      <c r="W136" s="15">
        <f>IFERROR(MID(J136,IFERROR(FIND("鄉",J136),IFERROR(FIND("鎮",J136),FIND("區",J136)))+1,LEN(J136)),IFERROR(MID(J136,FIND("市",J136)+1,LEN(J136)),MID(J136,FIND("縣",J136)+1,LEN(J136))))</f>
        <v/>
      </c>
      <c r="X136" s="16">
        <f>VLOOKUP(U136&amp;V136,部門對應!$B:$I,8,FALSE)</f>
        <v/>
      </c>
      <c r="Y136" s="16">
        <f>VLOOKUP(V136,區域表!A:B,2,FALSE)</f>
        <v/>
      </c>
      <c r="Z136" s="106">
        <f>IF(D136="FVC7", IF(COUNTIF(特殊門市清單!N:N, B136)=0, "FVC7", VLOOKUP(B136,特殊門市清單!N:T,7,FALSE)), IF(AA136="v","Peplink",""))</f>
        <v/>
      </c>
      <c r="AB136" s="100">
        <f>VLOOKUP(B136,門市主檔!A:B,2,FALSE)</f>
        <v/>
      </c>
      <c r="AC136" s="100" t="n"/>
      <c r="AD136" s="100" t="n"/>
    </row>
    <row r="137" ht="15" customHeight="1" s="127">
      <c r="A137" s="3" t="n">
        <v>136</v>
      </c>
      <c r="B137" s="3" t="n">
        <v>4788</v>
      </c>
      <c r="C137" s="11" t="inlineStr">
        <is>
          <t>淡水國家店</t>
        </is>
      </c>
      <c r="D137" s="3" t="inlineStr">
        <is>
          <t>FCA</t>
        </is>
      </c>
      <c r="E137" s="324" t="n"/>
      <c r="F137" s="3" t="inlineStr">
        <is>
          <t>北二三部</t>
        </is>
      </c>
      <c r="G137" s="3" t="inlineStr">
        <is>
          <t>HC</t>
        </is>
      </c>
      <c r="H137" s="98" t="inlineStr">
        <is>
          <t>洪國祥</t>
        </is>
      </c>
      <c r="I137" s="11" t="inlineStr">
        <is>
          <t>(02)28052517</t>
        </is>
      </c>
      <c r="J137" s="12" t="inlineStr">
        <is>
          <t>新北市淡水區新市五路二段51、53、55號</t>
        </is>
      </c>
      <c r="U137" s="14">
        <f>IFERROR(LEFT(J137,FIND("縣",J137)),IFERROR(LEFT(J137,FIND("市",J137)),J137))</f>
        <v/>
      </c>
      <c r="V137" s="15">
        <f>IFERROR(
IFERROR(
IFERROR(
MID(J137,FIND("市",J137)+1,IF(FIND("區",J137)-FIND("市",J137)&gt;3,FIND("鄉",J137)-FIND("市",J137),FIND("區",J137)-FIND("市",J137))),
MID(J137,FIND("市",J137)+1,IF(FIND("鎮",J137)-FIND("市",J137)&gt;3,FIND("鄉",J137)-FIND("市",J137),FIND("鎮",J137)-FIND("市",J137)))
),
MID(J137,FIND("市",J137)+1,IF(FIND("鄉",J137)-FIND("市",J137)&gt;3,FIND("區",J137)-FIND("市",J137),FIND("鄉",J137)-FIND("市",J137)))
),
IFERROR(
IFERROR(
IFERROR(
MID(J137,FIND("縣",J137)+1,IF(FIND("區",J137)-FIND("縣",J137)&gt;3,FIND("鄉",J137)-FIND("縣",J137),FIND("區",J137)-FIND("縣",J137))),
MID(J137,FIND("縣",J137)+1,IF(FIND("鎮",J137)-FIND("縣",J137)&gt;3,FIND("鄉",J137)-FIND("縣",J137),FIND("鎮",J137)-FIND("縣",J137)))
),
MID(J137,FIND("縣",J137)+1,IF(FIND("鄉",J137)-FIND("縣",J137)&gt;3,FIND("區",J137)-FIND("縣",J137),FIND("鄉",J137)-FIND("縣",J137)))
),
IFERROR(
MID(J137,FIND("市",J137)+1,IF(FIND("縣",J137)-FIND("市",J137)&gt;3,FIND("鄉",J137)-FIND("市",J137),FIND("縣",J137)-FIND("市",J137))),
MID(J137,FIND("縣",J137)+1,IF(FIND("市",J137)-FIND("縣",J137)&gt;3,FIND("鄉",J137)-FIND("縣",J137),FIND("市",J137)-FIND("縣",J137)))
)))</f>
        <v/>
      </c>
      <c r="W137" s="15">
        <f>IFERROR(MID(J137,IFERROR(FIND("鄉",J137),IFERROR(FIND("鎮",J137),FIND("區",J137)))+1,LEN(J137)),IFERROR(MID(J137,FIND("市",J137)+1,LEN(J137)),MID(J137,FIND("縣",J137)+1,LEN(J137))))</f>
        <v/>
      </c>
      <c r="X137" s="16">
        <f>VLOOKUP(U137&amp;V137,部門對應!$B:$I,8,FALSE)</f>
        <v/>
      </c>
      <c r="Y137" s="16">
        <f>VLOOKUP(V137,區域表!A:B,2,FALSE)</f>
        <v/>
      </c>
      <c r="Z137" s="106">
        <f>IF(D137="FVC7", IF(COUNTIF(特殊門市清單!N:N, B137)=0, "FVC7", VLOOKUP(B137,特殊門市清單!N:T,7,FALSE)), IF(AA137="v","Peplink",""))</f>
        <v/>
      </c>
      <c r="AB137" s="100">
        <f>VLOOKUP(B137,門市主檔!A:B,2,FALSE)</f>
        <v/>
      </c>
      <c r="AC137" s="100" t="n"/>
      <c r="AD137" s="100" t="n"/>
    </row>
    <row r="138" ht="15" customHeight="1" s="127">
      <c r="A138" s="3" t="n">
        <v>137</v>
      </c>
      <c r="B138" s="3" t="n">
        <v>4802</v>
      </c>
      <c r="C138" s="11" t="inlineStr">
        <is>
          <t>淡水沙崙店</t>
        </is>
      </c>
      <c r="D138" s="3" t="inlineStr">
        <is>
          <t>FCB</t>
        </is>
      </c>
      <c r="E138" s="324" t="n"/>
      <c r="F138" s="3" t="inlineStr">
        <is>
          <t>北二三部</t>
        </is>
      </c>
      <c r="G138" s="3" t="inlineStr">
        <is>
          <t>HC</t>
        </is>
      </c>
      <c r="H138" s="98" t="inlineStr">
        <is>
          <t>洪國祥</t>
        </is>
      </c>
      <c r="I138" s="11" t="inlineStr">
        <is>
          <t>(02)28051033</t>
        </is>
      </c>
      <c r="J138" s="12" t="inlineStr">
        <is>
          <t>新北市淡水區沙崙路214號</t>
        </is>
      </c>
      <c r="U138" s="14">
        <f>IFERROR(LEFT(J138,FIND("縣",J138)),IFERROR(LEFT(J138,FIND("市",J138)),J138))</f>
        <v/>
      </c>
      <c r="V138" s="15">
        <f>IFERROR(
IFERROR(
IFERROR(
MID(J138,FIND("市",J138)+1,IF(FIND("區",J138)-FIND("市",J138)&gt;3,FIND("鄉",J138)-FIND("市",J138),FIND("區",J138)-FIND("市",J138))),
MID(J138,FIND("市",J138)+1,IF(FIND("鎮",J138)-FIND("市",J138)&gt;3,FIND("鄉",J138)-FIND("市",J138),FIND("鎮",J138)-FIND("市",J138)))
),
MID(J138,FIND("市",J138)+1,IF(FIND("鄉",J138)-FIND("市",J138)&gt;3,FIND("區",J138)-FIND("市",J138),FIND("鄉",J138)-FIND("市",J138)))
),
IFERROR(
IFERROR(
IFERROR(
MID(J138,FIND("縣",J138)+1,IF(FIND("區",J138)-FIND("縣",J138)&gt;3,FIND("鄉",J138)-FIND("縣",J138),FIND("區",J138)-FIND("縣",J138))),
MID(J138,FIND("縣",J138)+1,IF(FIND("鎮",J138)-FIND("縣",J138)&gt;3,FIND("鄉",J138)-FIND("縣",J138),FIND("鎮",J138)-FIND("縣",J138)))
),
MID(J138,FIND("縣",J138)+1,IF(FIND("鄉",J138)-FIND("縣",J138)&gt;3,FIND("區",J138)-FIND("縣",J138),FIND("鄉",J138)-FIND("縣",J138)))
),
IFERROR(
MID(J138,FIND("市",J138)+1,IF(FIND("縣",J138)-FIND("市",J138)&gt;3,FIND("鄉",J138)-FIND("市",J138),FIND("縣",J138)-FIND("市",J138))),
MID(J138,FIND("縣",J138)+1,IF(FIND("市",J138)-FIND("縣",J138)&gt;3,FIND("鄉",J138)-FIND("縣",J138),FIND("市",J138)-FIND("縣",J138)))
)))</f>
        <v/>
      </c>
      <c r="W138" s="15">
        <f>IFERROR(MID(J138,IFERROR(FIND("鄉",J138),IFERROR(FIND("鎮",J138),FIND("區",J138)))+1,LEN(J138)),IFERROR(MID(J138,FIND("市",J138)+1,LEN(J138)),MID(J138,FIND("縣",J138)+1,LEN(J138))))</f>
        <v/>
      </c>
      <c r="X138" s="16">
        <f>VLOOKUP(U138&amp;V138,部門對應!$B:$I,8,FALSE)</f>
        <v/>
      </c>
      <c r="Y138" s="16">
        <f>VLOOKUP(V138,區域表!A:B,2,FALSE)</f>
        <v/>
      </c>
      <c r="Z138" s="106">
        <f>IF(D138="FVC7", IF(COUNTIF(特殊門市清單!N:N, B138)=0, "FVC7", VLOOKUP(B138,特殊門市清單!N:T,7,FALSE)), IF(AA138="v","Peplink",""))</f>
        <v/>
      </c>
      <c r="AB138" s="100">
        <f>VLOOKUP(B138,門市主檔!A:B,2,FALSE)</f>
        <v/>
      </c>
      <c r="AC138" s="100" t="n"/>
      <c r="AD138" s="232" t="inlineStr">
        <is>
          <t>機上盒</t>
        </is>
      </c>
    </row>
    <row r="139" ht="15" customHeight="1" s="127">
      <c r="A139" s="3" t="n">
        <v>138</v>
      </c>
      <c r="B139" s="3" t="n">
        <v>5060</v>
      </c>
      <c r="C139" s="11" t="inlineStr">
        <is>
          <t>淡水魚市店</t>
        </is>
      </c>
      <c r="D139" s="3" t="inlineStr">
        <is>
          <t>FVC6</t>
        </is>
      </c>
      <c r="E139" s="324" t="n"/>
      <c r="F139" s="3" t="inlineStr">
        <is>
          <t>北二三部</t>
        </is>
      </c>
      <c r="G139" s="3" t="inlineStr">
        <is>
          <t>HC</t>
        </is>
      </c>
      <c r="H139" s="98" t="inlineStr">
        <is>
          <t>洪國祥</t>
        </is>
      </c>
      <c r="I139" s="11" t="inlineStr">
        <is>
          <t>(02)28059509</t>
        </is>
      </c>
      <c r="J139" s="12" t="inlineStr">
        <is>
          <t>新北市淡水區觀海路201號</t>
        </is>
      </c>
      <c r="U139" s="14">
        <f>IFERROR(LEFT(J139,FIND("縣",J139)),IFERROR(LEFT(J139,FIND("市",J139)),J139))</f>
        <v/>
      </c>
      <c r="V139" s="15">
        <f>IFERROR(
IFERROR(
IFERROR(
MID(J139,FIND("市",J139)+1,IF(FIND("區",J139)-FIND("市",J139)&gt;3,FIND("鄉",J139)-FIND("市",J139),FIND("區",J139)-FIND("市",J139))),
MID(J139,FIND("市",J139)+1,IF(FIND("鎮",J139)-FIND("市",J139)&gt;3,FIND("鄉",J139)-FIND("市",J139),FIND("鎮",J139)-FIND("市",J139)))
),
MID(J139,FIND("市",J139)+1,IF(FIND("鄉",J139)-FIND("市",J139)&gt;3,FIND("區",J139)-FIND("市",J139),FIND("鄉",J139)-FIND("市",J139)))
),
IFERROR(
IFERROR(
IFERROR(
MID(J139,FIND("縣",J139)+1,IF(FIND("區",J139)-FIND("縣",J139)&gt;3,FIND("鄉",J139)-FIND("縣",J139),FIND("區",J139)-FIND("縣",J139))),
MID(J139,FIND("縣",J139)+1,IF(FIND("鎮",J139)-FIND("縣",J139)&gt;3,FIND("鄉",J139)-FIND("縣",J139),FIND("鎮",J139)-FIND("縣",J139)))
),
MID(J139,FIND("縣",J139)+1,IF(FIND("鄉",J139)-FIND("縣",J139)&gt;3,FIND("區",J139)-FIND("縣",J139),FIND("鄉",J139)-FIND("縣",J139)))
),
IFERROR(
MID(J139,FIND("市",J139)+1,IF(FIND("縣",J139)-FIND("市",J139)&gt;3,FIND("鄉",J139)-FIND("市",J139),FIND("縣",J139)-FIND("市",J139))),
MID(J139,FIND("縣",J139)+1,IF(FIND("市",J139)-FIND("縣",J139)&gt;3,FIND("鄉",J139)-FIND("縣",J139),FIND("市",J139)-FIND("縣",J139)))
)))</f>
        <v/>
      </c>
      <c r="W139" s="15">
        <f>IFERROR(MID(J139,IFERROR(FIND("鄉",J139),IFERROR(FIND("鎮",J139),FIND("區",J139)))+1,LEN(J139)),IFERROR(MID(J139,FIND("市",J139)+1,LEN(J139)),MID(J139,FIND("縣",J139)+1,LEN(J139))))</f>
        <v/>
      </c>
      <c r="X139" s="16">
        <f>VLOOKUP(U139&amp;V139,部門對應!$B:$I,8,FALSE)</f>
        <v/>
      </c>
      <c r="Y139" s="16">
        <f>VLOOKUP(V139,區域表!A:B,2,FALSE)</f>
        <v/>
      </c>
      <c r="Z139" s="106">
        <f>IF(D139="FVC7", IF(COUNTIF(特殊門市清單!N:N, B139)=0, "FVC7", VLOOKUP(B139,特殊門市清單!N:T,7,FALSE)), IF(AA139="v","Peplink",""))</f>
        <v/>
      </c>
      <c r="AB139" s="100">
        <f>VLOOKUP(B139,門市主檔!A:B,2,FALSE)</f>
        <v/>
      </c>
      <c r="AC139" s="100" t="n"/>
      <c r="AD139" s="232" t="inlineStr">
        <is>
          <t>機上盒</t>
        </is>
      </c>
    </row>
    <row r="140" ht="15" customHeight="1" s="127">
      <c r="A140" s="3" t="n">
        <v>139</v>
      </c>
      <c r="B140" s="3" t="inlineStr">
        <is>
          <t>A171</t>
        </is>
      </c>
      <c r="C140" s="11" t="inlineStr">
        <is>
          <t>淡水金龍店</t>
        </is>
      </c>
      <c r="D140" s="3" t="inlineStr">
        <is>
          <t>RC</t>
        </is>
      </c>
      <c r="E140" s="324" t="n"/>
      <c r="F140" s="3" t="inlineStr">
        <is>
          <t>北二三部</t>
        </is>
      </c>
      <c r="G140" s="3" t="inlineStr">
        <is>
          <t>HC</t>
        </is>
      </c>
      <c r="H140" s="98" t="inlineStr">
        <is>
          <t>洪國祥</t>
        </is>
      </c>
      <c r="I140" s="11" t="inlineStr">
        <is>
          <t>(02)26293141</t>
        </is>
      </c>
      <c r="J140" s="12" t="inlineStr">
        <is>
          <t>新北市淡水區水源街２段１９４號一樓及地下一樓全部</t>
        </is>
      </c>
      <c r="U140" s="14">
        <f>IFERROR(LEFT(J140,FIND("縣",J140)),IFERROR(LEFT(J140,FIND("市",J140)),J140))</f>
        <v/>
      </c>
      <c r="V140" s="15">
        <f>IFERROR(
IFERROR(
IFERROR(
MID(J140,FIND("市",J140)+1,IF(FIND("區",J140)-FIND("市",J140)&gt;3,FIND("鄉",J140)-FIND("市",J140),FIND("區",J140)-FIND("市",J140))),
MID(J140,FIND("市",J140)+1,IF(FIND("鎮",J140)-FIND("市",J140)&gt;3,FIND("鄉",J140)-FIND("市",J140),FIND("鎮",J140)-FIND("市",J140)))
),
MID(J140,FIND("市",J140)+1,IF(FIND("鄉",J140)-FIND("市",J140)&gt;3,FIND("區",J140)-FIND("市",J140),FIND("鄉",J140)-FIND("市",J140)))
),
IFERROR(
IFERROR(
IFERROR(
MID(J140,FIND("縣",J140)+1,IF(FIND("區",J140)-FIND("縣",J140)&gt;3,FIND("鄉",J140)-FIND("縣",J140),FIND("區",J140)-FIND("縣",J140))),
MID(J140,FIND("縣",J140)+1,IF(FIND("鎮",J140)-FIND("縣",J140)&gt;3,FIND("鄉",J140)-FIND("縣",J140),FIND("鎮",J140)-FIND("縣",J140)))
),
MID(J140,FIND("縣",J140)+1,IF(FIND("鄉",J140)-FIND("縣",J140)&gt;3,FIND("區",J140)-FIND("縣",J140),FIND("鄉",J140)-FIND("縣",J140)))
),
IFERROR(
MID(J140,FIND("市",J140)+1,IF(FIND("縣",J140)-FIND("市",J140)&gt;3,FIND("鄉",J140)-FIND("市",J140),FIND("縣",J140)-FIND("市",J140))),
MID(J140,FIND("縣",J140)+1,IF(FIND("市",J140)-FIND("縣",J140)&gt;3,FIND("鄉",J140)-FIND("縣",J140),FIND("市",J140)-FIND("縣",J140)))
)))</f>
        <v/>
      </c>
      <c r="W140" s="15">
        <f>IFERROR(MID(J140,IFERROR(FIND("鄉",J140),IFERROR(FIND("鎮",J140),FIND("區",J140)))+1,LEN(J140)),IFERROR(MID(J140,FIND("市",J140)+1,LEN(J140)),MID(J140,FIND("縣",J140)+1,LEN(J140))))</f>
        <v/>
      </c>
      <c r="X140" s="16">
        <f>VLOOKUP(U140&amp;V140,部門對應!$B:$I,8,FALSE)</f>
        <v/>
      </c>
      <c r="Y140" s="16">
        <f>VLOOKUP(V140,區域表!A:B,2,FALSE)</f>
        <v/>
      </c>
      <c r="Z140" s="106">
        <f>IF(D140="FVC7", IF(COUNTIF(特殊門市清單!N:N, B140)=0, "FVC7", VLOOKUP(B140,特殊門市清單!N:T,7,FALSE)), IF(AA140="v","Peplink",""))</f>
        <v/>
      </c>
      <c r="AB140" s="100">
        <f>VLOOKUP(B140,門市主檔!A:B,2,FALSE)</f>
        <v/>
      </c>
      <c r="AC140" s="100" t="n"/>
      <c r="AD140" s="232" t="inlineStr">
        <is>
          <t>機上盒</t>
        </is>
      </c>
    </row>
    <row r="141" ht="15" customHeight="1" s="127">
      <c r="A141" s="3" t="n">
        <v>140</v>
      </c>
      <c r="B141" s="3" t="inlineStr">
        <is>
          <t>L517</t>
        </is>
      </c>
      <c r="C141" s="11" t="inlineStr">
        <is>
          <t>車麗屋蘆洲店</t>
        </is>
      </c>
      <c r="D141" s="3" t="inlineStr">
        <is>
          <t>FVC7</t>
        </is>
      </c>
      <c r="E141" s="324" t="n"/>
      <c r="F141" s="3" t="inlineStr">
        <is>
          <t>北二三部</t>
        </is>
      </c>
      <c r="G141" s="3" t="inlineStr">
        <is>
          <t>HA</t>
        </is>
      </c>
      <c r="H141" s="98" t="inlineStr">
        <is>
          <t>簡志恆</t>
        </is>
      </c>
      <c r="I141" s="11" t="inlineStr">
        <is>
          <t>(02)22829000</t>
        </is>
      </c>
      <c r="J141" s="12" t="inlineStr">
        <is>
          <t>新北市蘆洲區集賢路407號</t>
        </is>
      </c>
      <c r="U141" s="14">
        <f>IFERROR(LEFT(J141,FIND("縣",J141)),IFERROR(LEFT(J141,FIND("市",J141)),J141))</f>
        <v/>
      </c>
      <c r="V141" s="15">
        <f>IFERROR(
IFERROR(
IFERROR(
MID(J141,FIND("市",J141)+1,IF(FIND("區",J141)-FIND("市",J141)&gt;3,FIND("鄉",J141)-FIND("市",J141),FIND("區",J141)-FIND("市",J141))),
MID(J141,FIND("市",J141)+1,IF(FIND("鎮",J141)-FIND("市",J141)&gt;3,FIND("鄉",J141)-FIND("市",J141),FIND("鎮",J141)-FIND("市",J141)))
),
MID(J141,FIND("市",J141)+1,IF(FIND("鄉",J141)-FIND("市",J141)&gt;3,FIND("區",J141)-FIND("市",J141),FIND("鄉",J141)-FIND("市",J141)))
),
IFERROR(
IFERROR(
IFERROR(
MID(J141,FIND("縣",J141)+1,IF(FIND("區",J141)-FIND("縣",J141)&gt;3,FIND("鄉",J141)-FIND("縣",J141),FIND("區",J141)-FIND("縣",J141))),
MID(J141,FIND("縣",J141)+1,IF(FIND("鎮",J141)-FIND("縣",J141)&gt;3,FIND("鄉",J141)-FIND("縣",J141),FIND("鎮",J141)-FIND("縣",J141)))
),
MID(J141,FIND("縣",J141)+1,IF(FIND("鄉",J141)-FIND("縣",J141)&gt;3,FIND("區",J141)-FIND("縣",J141),FIND("鄉",J141)-FIND("縣",J141)))
),
IFERROR(
MID(J141,FIND("市",J141)+1,IF(FIND("縣",J141)-FIND("市",J141)&gt;3,FIND("鄉",J141)-FIND("市",J141),FIND("縣",J141)-FIND("市",J141))),
MID(J141,FIND("縣",J141)+1,IF(FIND("市",J141)-FIND("縣",J141)&gt;3,FIND("鄉",J141)-FIND("縣",J141),FIND("市",J141)-FIND("縣",J141)))
)))</f>
        <v/>
      </c>
      <c r="W141" s="15">
        <f>IFERROR(MID(J141,IFERROR(FIND("鄉",J141),IFERROR(FIND("鎮",J141),FIND("區",J141)))+1,LEN(J141)),IFERROR(MID(J141,FIND("市",J141)+1,LEN(J141)),MID(J141,FIND("縣",J141)+1,LEN(J141))))</f>
        <v/>
      </c>
      <c r="X141" s="16">
        <f>VLOOKUP(U141&amp;V141,部門對應!$B:$I,8,FALSE)</f>
        <v/>
      </c>
      <c r="Y141" s="16">
        <f>VLOOKUP(V141,區域表!A:B,2,FALSE)</f>
        <v/>
      </c>
      <c r="Z141" s="106">
        <f>IF(D141="FVC7", IF(COUNTIF(特殊門市清單!N:N, B141)=0, "FVC7", VLOOKUP(B141,特殊門市清單!N:T,7,FALSE)), IF(AA141="v","Peplink",""))</f>
        <v/>
      </c>
      <c r="AB141" s="100">
        <f>VLOOKUP(B141,門市主檔!A:B,2,FALSE)</f>
        <v/>
      </c>
      <c r="AC141" s="100" t="n"/>
      <c r="AD141" s="100" t="n"/>
    </row>
    <row r="142" ht="15" customHeight="1" s="127">
      <c r="A142" s="3" t="n">
        <v>141</v>
      </c>
      <c r="B142" s="3" t="n">
        <v>2301</v>
      </c>
      <c r="C142" s="11" t="inlineStr">
        <is>
          <t>蘆洲樂平店</t>
        </is>
      </c>
      <c r="D142" s="3" t="inlineStr">
        <is>
          <t>FCB</t>
        </is>
      </c>
      <c r="E142" s="324" t="n"/>
      <c r="F142" s="3" t="inlineStr">
        <is>
          <t>北二三部</t>
        </is>
      </c>
      <c r="G142" s="3" t="inlineStr">
        <is>
          <t>HG</t>
        </is>
      </c>
      <c r="H142" s="98" t="inlineStr">
        <is>
          <t>余毓珈</t>
        </is>
      </c>
      <c r="I142" s="11" t="inlineStr">
        <is>
          <t>(02)22819326</t>
        </is>
      </c>
      <c r="J142" s="12" t="inlineStr">
        <is>
          <t>新北市蘆洲區永平街30號</t>
        </is>
      </c>
      <c r="U142" s="14">
        <f>IFERROR(LEFT(J142,FIND("縣",J142)),IFERROR(LEFT(J142,FIND("市",J142)),J142))</f>
        <v/>
      </c>
      <c r="V142" s="15">
        <f>IFERROR(
IFERROR(
IFERROR(
MID(J142,FIND("市",J142)+1,IF(FIND("區",J142)-FIND("市",J142)&gt;3,FIND("鄉",J142)-FIND("市",J142),FIND("區",J142)-FIND("市",J142))),
MID(J142,FIND("市",J142)+1,IF(FIND("鎮",J142)-FIND("市",J142)&gt;3,FIND("鄉",J142)-FIND("市",J142),FIND("鎮",J142)-FIND("市",J142)))
),
MID(J142,FIND("市",J142)+1,IF(FIND("鄉",J142)-FIND("市",J142)&gt;3,FIND("區",J142)-FIND("市",J142),FIND("鄉",J142)-FIND("市",J142)))
),
IFERROR(
IFERROR(
IFERROR(
MID(J142,FIND("縣",J142)+1,IF(FIND("區",J142)-FIND("縣",J142)&gt;3,FIND("鄉",J142)-FIND("縣",J142),FIND("區",J142)-FIND("縣",J142))),
MID(J142,FIND("縣",J142)+1,IF(FIND("鎮",J142)-FIND("縣",J142)&gt;3,FIND("鄉",J142)-FIND("縣",J142),FIND("鎮",J142)-FIND("縣",J142)))
),
MID(J142,FIND("縣",J142)+1,IF(FIND("鄉",J142)-FIND("縣",J142)&gt;3,FIND("區",J142)-FIND("縣",J142),FIND("鄉",J142)-FIND("縣",J142)))
),
IFERROR(
MID(J142,FIND("市",J142)+1,IF(FIND("縣",J142)-FIND("市",J142)&gt;3,FIND("鄉",J142)-FIND("市",J142),FIND("縣",J142)-FIND("市",J142))),
MID(J142,FIND("縣",J142)+1,IF(FIND("市",J142)-FIND("縣",J142)&gt;3,FIND("鄉",J142)-FIND("縣",J142),FIND("市",J142)-FIND("縣",J142)))
)))</f>
        <v/>
      </c>
      <c r="W142" s="15">
        <f>IFERROR(MID(J142,IFERROR(FIND("鄉",J142),IFERROR(FIND("鎮",J142),FIND("區",J142)))+1,LEN(J142)),IFERROR(MID(J142,FIND("市",J142)+1,LEN(J142)),MID(J142,FIND("縣",J142)+1,LEN(J142))))</f>
        <v/>
      </c>
      <c r="X142" s="16">
        <f>VLOOKUP(U142&amp;V142,部門對應!$B:$I,8,FALSE)</f>
        <v/>
      </c>
      <c r="Y142" s="16">
        <f>VLOOKUP(V142,區域表!A:B,2,FALSE)</f>
        <v/>
      </c>
      <c r="Z142" s="106">
        <f>IF(D142="FVC7", IF(COUNTIF(特殊門市清單!N:N, B142)=0, "FVC7", VLOOKUP(B142,特殊門市清單!N:T,7,FALSE)), IF(AA142="v","Peplink",""))</f>
        <v/>
      </c>
      <c r="AB142" s="100">
        <f>VLOOKUP(B142,門市主檔!A:B,2,FALSE)</f>
        <v/>
      </c>
      <c r="AC142" s="100" t="n"/>
      <c r="AD142" s="100" t="n"/>
    </row>
    <row r="143" ht="15" customHeight="1" s="127">
      <c r="A143" s="3" t="n">
        <v>142</v>
      </c>
      <c r="B143" s="3" t="n">
        <v>2890</v>
      </c>
      <c r="C143" s="11" t="inlineStr">
        <is>
          <t>蘆洲鷺江店</t>
        </is>
      </c>
      <c r="D143" s="3" t="inlineStr">
        <is>
          <t>RC</t>
        </is>
      </c>
      <c r="E143" s="324" t="n"/>
      <c r="F143" s="3" t="inlineStr">
        <is>
          <t>北二三部</t>
        </is>
      </c>
      <c r="G143" s="3" t="inlineStr">
        <is>
          <t>HG</t>
        </is>
      </c>
      <c r="H143" s="98" t="inlineStr">
        <is>
          <t>余毓珈</t>
        </is>
      </c>
      <c r="I143" s="11" t="inlineStr">
        <is>
          <t>(02)22886490</t>
        </is>
      </c>
      <c r="J143" s="12" t="inlineStr">
        <is>
          <t>新北市蘆洲區鷺江街69號一樓</t>
        </is>
      </c>
      <c r="U143" s="14">
        <f>IFERROR(LEFT(J143,FIND("縣",J143)),IFERROR(LEFT(J143,FIND("市",J143)),J143))</f>
        <v/>
      </c>
      <c r="V143" s="15">
        <f>IFERROR(
IFERROR(
IFERROR(
MID(J143,FIND("市",J143)+1,IF(FIND("區",J143)-FIND("市",J143)&gt;3,FIND("鄉",J143)-FIND("市",J143),FIND("區",J143)-FIND("市",J143))),
MID(J143,FIND("市",J143)+1,IF(FIND("鎮",J143)-FIND("市",J143)&gt;3,FIND("鄉",J143)-FIND("市",J143),FIND("鎮",J143)-FIND("市",J143)))
),
MID(J143,FIND("市",J143)+1,IF(FIND("鄉",J143)-FIND("市",J143)&gt;3,FIND("區",J143)-FIND("市",J143),FIND("鄉",J143)-FIND("市",J143)))
),
IFERROR(
IFERROR(
IFERROR(
MID(J143,FIND("縣",J143)+1,IF(FIND("區",J143)-FIND("縣",J143)&gt;3,FIND("鄉",J143)-FIND("縣",J143),FIND("區",J143)-FIND("縣",J143))),
MID(J143,FIND("縣",J143)+1,IF(FIND("鎮",J143)-FIND("縣",J143)&gt;3,FIND("鄉",J143)-FIND("縣",J143),FIND("鎮",J143)-FIND("縣",J143)))
),
MID(J143,FIND("縣",J143)+1,IF(FIND("鄉",J143)-FIND("縣",J143)&gt;3,FIND("區",J143)-FIND("縣",J143),FIND("鄉",J143)-FIND("縣",J143)))
),
IFERROR(
MID(J143,FIND("市",J143)+1,IF(FIND("縣",J143)-FIND("市",J143)&gt;3,FIND("鄉",J143)-FIND("市",J143),FIND("縣",J143)-FIND("市",J143))),
MID(J143,FIND("縣",J143)+1,IF(FIND("市",J143)-FIND("縣",J143)&gt;3,FIND("鄉",J143)-FIND("縣",J143),FIND("市",J143)-FIND("縣",J143)))
)))</f>
        <v/>
      </c>
      <c r="W143" s="15">
        <f>IFERROR(MID(J143,IFERROR(FIND("鄉",J143),IFERROR(FIND("鎮",J143),FIND("區",J143)))+1,LEN(J143)),IFERROR(MID(J143,FIND("市",J143)+1,LEN(J143)),MID(J143,FIND("縣",J143)+1,LEN(J143))))</f>
        <v/>
      </c>
      <c r="X143" s="16">
        <f>VLOOKUP(U143&amp;V143,部門對應!$B:$I,8,FALSE)</f>
        <v/>
      </c>
      <c r="Y143" s="16">
        <f>VLOOKUP(V143,區域表!A:B,2,FALSE)</f>
        <v/>
      </c>
      <c r="Z143" s="106">
        <f>IF(D143="FVC7", IF(COUNTIF(特殊門市清單!N:N, B143)=0, "FVC7", VLOOKUP(B143,特殊門市清單!N:T,7,FALSE)), IF(AA143="v","Peplink",""))</f>
        <v/>
      </c>
      <c r="AB143" s="100">
        <f>VLOOKUP(B143,門市主檔!A:B,2,FALSE)</f>
        <v/>
      </c>
      <c r="AC143" s="100" t="n"/>
      <c r="AD143" s="100" t="n"/>
    </row>
    <row r="144" ht="15" customHeight="1" s="127">
      <c r="A144" s="3" t="n">
        <v>143</v>
      </c>
      <c r="B144" s="3" t="n">
        <v>2958</v>
      </c>
      <c r="C144" s="11" t="inlineStr">
        <is>
          <t>北縣蘆旺店</t>
        </is>
      </c>
      <c r="D144" s="3" t="inlineStr">
        <is>
          <t>FCA</t>
        </is>
      </c>
      <c r="E144" s="324" t="n"/>
      <c r="F144" s="3" t="inlineStr">
        <is>
          <t>北二三部</t>
        </is>
      </c>
      <c r="G144" s="3" t="inlineStr">
        <is>
          <t>HG</t>
        </is>
      </c>
      <c r="H144" s="98" t="inlineStr">
        <is>
          <t>余毓珈</t>
        </is>
      </c>
      <c r="I144" s="11" t="inlineStr">
        <is>
          <t>(02)28474042</t>
        </is>
      </c>
      <c r="J144" s="12" t="inlineStr">
        <is>
          <t>新北市蘆洲區正和街47號</t>
        </is>
      </c>
      <c r="U144" s="14">
        <f>IFERROR(LEFT(J144,FIND("縣",J144)),IFERROR(LEFT(J144,FIND("市",J144)),J144))</f>
        <v/>
      </c>
      <c r="V144" s="15">
        <f>IFERROR(
IFERROR(
IFERROR(
MID(J144,FIND("市",J144)+1,IF(FIND("區",J144)-FIND("市",J144)&gt;3,FIND("鄉",J144)-FIND("市",J144),FIND("區",J144)-FIND("市",J144))),
MID(J144,FIND("市",J144)+1,IF(FIND("鎮",J144)-FIND("市",J144)&gt;3,FIND("鄉",J144)-FIND("市",J144),FIND("鎮",J144)-FIND("市",J144)))
),
MID(J144,FIND("市",J144)+1,IF(FIND("鄉",J144)-FIND("市",J144)&gt;3,FIND("區",J144)-FIND("市",J144),FIND("鄉",J144)-FIND("市",J144)))
),
IFERROR(
IFERROR(
IFERROR(
MID(J144,FIND("縣",J144)+1,IF(FIND("區",J144)-FIND("縣",J144)&gt;3,FIND("鄉",J144)-FIND("縣",J144),FIND("區",J144)-FIND("縣",J144))),
MID(J144,FIND("縣",J144)+1,IF(FIND("鎮",J144)-FIND("縣",J144)&gt;3,FIND("鄉",J144)-FIND("縣",J144),FIND("鎮",J144)-FIND("縣",J144)))
),
MID(J144,FIND("縣",J144)+1,IF(FIND("鄉",J144)-FIND("縣",J144)&gt;3,FIND("區",J144)-FIND("縣",J144),FIND("鄉",J144)-FIND("縣",J144)))
),
IFERROR(
MID(J144,FIND("市",J144)+1,IF(FIND("縣",J144)-FIND("市",J144)&gt;3,FIND("鄉",J144)-FIND("市",J144),FIND("縣",J144)-FIND("市",J144))),
MID(J144,FIND("縣",J144)+1,IF(FIND("市",J144)-FIND("縣",J144)&gt;3,FIND("鄉",J144)-FIND("縣",J144),FIND("市",J144)-FIND("縣",J144)))
)))</f>
        <v/>
      </c>
      <c r="W144" s="15">
        <f>IFERROR(MID(J144,IFERROR(FIND("鄉",J144),IFERROR(FIND("鎮",J144),FIND("區",J144)))+1,LEN(J144)),IFERROR(MID(J144,FIND("市",J144)+1,LEN(J144)),MID(J144,FIND("縣",J144)+1,LEN(J144))))</f>
        <v/>
      </c>
      <c r="X144" s="16">
        <f>VLOOKUP(U144&amp;V144,部門對應!$B:$I,8,FALSE)</f>
        <v/>
      </c>
      <c r="Y144" s="16">
        <f>VLOOKUP(V144,區域表!A:B,2,FALSE)</f>
        <v/>
      </c>
      <c r="Z144" s="106">
        <f>IF(D144="FVC7", IF(COUNTIF(特殊門市清單!N:N, B144)=0, "FVC7", VLOOKUP(B144,特殊門市清單!N:T,7,FALSE)), IF(AA144="v","Peplink",""))</f>
        <v/>
      </c>
      <c r="AB144" s="100">
        <f>VLOOKUP(B144,門市主檔!A:B,2,FALSE)</f>
        <v/>
      </c>
      <c r="AC144" s="100" t="n"/>
      <c r="AD144" s="100" t="n"/>
    </row>
    <row r="145" ht="15" customHeight="1" s="127">
      <c r="A145" s="3" t="n">
        <v>144</v>
      </c>
      <c r="B145" s="3" t="n">
        <v>3452</v>
      </c>
      <c r="C145" s="11" t="inlineStr">
        <is>
          <t>北縣蘆信店</t>
        </is>
      </c>
      <c r="D145" s="3" t="inlineStr">
        <is>
          <t>RC</t>
        </is>
      </c>
      <c r="E145" s="324" t="n"/>
      <c r="F145" s="3" t="inlineStr">
        <is>
          <t>北二三部</t>
        </is>
      </c>
      <c r="G145" s="3" t="inlineStr">
        <is>
          <t>HG</t>
        </is>
      </c>
      <c r="H145" s="98" t="inlineStr">
        <is>
          <t>余毓珈</t>
        </is>
      </c>
      <c r="I145" s="11" t="inlineStr">
        <is>
          <t>(02)22827585</t>
        </is>
      </c>
      <c r="J145" s="12" t="inlineStr">
        <is>
          <t>新北市蘆洲區信義路35號</t>
        </is>
      </c>
      <c r="U145" s="14">
        <f>IFERROR(LEFT(J145,FIND("縣",J145)),IFERROR(LEFT(J145,FIND("市",J145)),J145))</f>
        <v/>
      </c>
      <c r="V145" s="15">
        <f>IFERROR(
IFERROR(
IFERROR(
MID(J145,FIND("市",J145)+1,IF(FIND("區",J145)-FIND("市",J145)&gt;3,FIND("鄉",J145)-FIND("市",J145),FIND("區",J145)-FIND("市",J145))),
MID(J145,FIND("市",J145)+1,IF(FIND("鎮",J145)-FIND("市",J145)&gt;3,FIND("鄉",J145)-FIND("市",J145),FIND("鎮",J145)-FIND("市",J145)))
),
MID(J145,FIND("市",J145)+1,IF(FIND("鄉",J145)-FIND("市",J145)&gt;3,FIND("區",J145)-FIND("市",J145),FIND("鄉",J145)-FIND("市",J145)))
),
IFERROR(
IFERROR(
IFERROR(
MID(J145,FIND("縣",J145)+1,IF(FIND("區",J145)-FIND("縣",J145)&gt;3,FIND("鄉",J145)-FIND("縣",J145),FIND("區",J145)-FIND("縣",J145))),
MID(J145,FIND("縣",J145)+1,IF(FIND("鎮",J145)-FIND("縣",J145)&gt;3,FIND("鄉",J145)-FIND("縣",J145),FIND("鎮",J145)-FIND("縣",J145)))
),
MID(J145,FIND("縣",J145)+1,IF(FIND("鄉",J145)-FIND("縣",J145)&gt;3,FIND("區",J145)-FIND("縣",J145),FIND("鄉",J145)-FIND("縣",J145)))
),
IFERROR(
MID(J145,FIND("市",J145)+1,IF(FIND("縣",J145)-FIND("市",J145)&gt;3,FIND("鄉",J145)-FIND("市",J145),FIND("縣",J145)-FIND("市",J145))),
MID(J145,FIND("縣",J145)+1,IF(FIND("市",J145)-FIND("縣",J145)&gt;3,FIND("鄉",J145)-FIND("縣",J145),FIND("市",J145)-FIND("縣",J145)))
)))</f>
        <v/>
      </c>
      <c r="W145" s="15">
        <f>IFERROR(MID(J145,IFERROR(FIND("鄉",J145),IFERROR(FIND("鎮",J145),FIND("區",J145)))+1,LEN(J145)),IFERROR(MID(J145,FIND("市",J145)+1,LEN(J145)),MID(J145,FIND("縣",J145)+1,LEN(J145))))</f>
        <v/>
      </c>
      <c r="X145" s="16">
        <f>VLOOKUP(U145&amp;V145,部門對應!$B:$I,8,FALSE)</f>
        <v/>
      </c>
      <c r="Y145" s="16">
        <f>VLOOKUP(V145,區域表!A:B,2,FALSE)</f>
        <v/>
      </c>
      <c r="Z145" s="106">
        <f>IF(D145="FVC7", IF(COUNTIF(特殊門市清單!N:N, B145)=0, "FVC7", VLOOKUP(B145,特殊門市清單!N:T,7,FALSE)), IF(AA145="v","Peplink",""))</f>
        <v/>
      </c>
      <c r="AB145" s="100">
        <f>VLOOKUP(B145,門市主檔!A:B,2,FALSE)</f>
        <v/>
      </c>
      <c r="AC145" s="100" t="n"/>
      <c r="AD145" s="232" t="inlineStr">
        <is>
          <t>機上盒</t>
        </is>
      </c>
    </row>
    <row r="146" ht="15" customHeight="1" s="127">
      <c r="A146" s="3" t="n">
        <v>145</v>
      </c>
      <c r="B146" s="3" t="n">
        <v>3929</v>
      </c>
      <c r="C146" s="11" t="inlineStr">
        <is>
          <t>蘆洲中山一</t>
        </is>
      </c>
      <c r="D146" s="3" t="inlineStr">
        <is>
          <t>RC</t>
        </is>
      </c>
      <c r="E146" s="324" t="n"/>
      <c r="F146" s="3" t="inlineStr">
        <is>
          <t>北二三部</t>
        </is>
      </c>
      <c r="G146" s="3" t="inlineStr">
        <is>
          <t>HG</t>
        </is>
      </c>
      <c r="H146" s="98" t="inlineStr">
        <is>
          <t>余毓珈</t>
        </is>
      </c>
      <c r="I146" s="11" t="inlineStr">
        <is>
          <t>(02)82832658</t>
        </is>
      </c>
      <c r="J146" s="12" t="inlineStr">
        <is>
          <t>新北市蘆洲區中山一路293/293-1號全部</t>
        </is>
      </c>
      <c r="U146" s="14">
        <f>IFERROR(LEFT(J146,FIND("縣",J146)),IFERROR(LEFT(J146,FIND("市",J146)),J146))</f>
        <v/>
      </c>
      <c r="V146" s="15">
        <f>IFERROR(
IFERROR(
IFERROR(
MID(J146,FIND("市",J146)+1,IF(FIND("區",J146)-FIND("市",J146)&gt;3,FIND("鄉",J146)-FIND("市",J146),FIND("區",J146)-FIND("市",J146))),
MID(J146,FIND("市",J146)+1,IF(FIND("鎮",J146)-FIND("市",J146)&gt;3,FIND("鄉",J146)-FIND("市",J146),FIND("鎮",J146)-FIND("市",J146)))
),
MID(J146,FIND("市",J146)+1,IF(FIND("鄉",J146)-FIND("市",J146)&gt;3,FIND("區",J146)-FIND("市",J146),FIND("鄉",J146)-FIND("市",J146)))
),
IFERROR(
IFERROR(
IFERROR(
MID(J146,FIND("縣",J146)+1,IF(FIND("區",J146)-FIND("縣",J146)&gt;3,FIND("鄉",J146)-FIND("縣",J146),FIND("區",J146)-FIND("縣",J146))),
MID(J146,FIND("縣",J146)+1,IF(FIND("鎮",J146)-FIND("縣",J146)&gt;3,FIND("鄉",J146)-FIND("縣",J146),FIND("鎮",J146)-FIND("縣",J146)))
),
MID(J146,FIND("縣",J146)+1,IF(FIND("鄉",J146)-FIND("縣",J146)&gt;3,FIND("區",J146)-FIND("縣",J146),FIND("鄉",J146)-FIND("縣",J146)))
),
IFERROR(
MID(J146,FIND("市",J146)+1,IF(FIND("縣",J146)-FIND("市",J146)&gt;3,FIND("鄉",J146)-FIND("市",J146),FIND("縣",J146)-FIND("市",J146))),
MID(J146,FIND("縣",J146)+1,IF(FIND("市",J146)-FIND("縣",J146)&gt;3,FIND("鄉",J146)-FIND("縣",J146),FIND("市",J146)-FIND("縣",J146)))
)))</f>
        <v/>
      </c>
      <c r="W146" s="15">
        <f>IFERROR(MID(J146,IFERROR(FIND("鄉",J146),IFERROR(FIND("鎮",J146),FIND("區",J146)))+1,LEN(J146)),IFERROR(MID(J146,FIND("市",J146)+1,LEN(J146)),MID(J146,FIND("縣",J146)+1,LEN(J146))))</f>
        <v/>
      </c>
      <c r="X146" s="16">
        <f>VLOOKUP(U146&amp;V146,部門對應!$B:$I,8,FALSE)</f>
        <v/>
      </c>
      <c r="Y146" s="16">
        <f>VLOOKUP(V146,區域表!A:B,2,FALSE)</f>
        <v/>
      </c>
      <c r="Z146" s="106">
        <f>IF(D146="FVC7", IF(COUNTIF(特殊門市清單!N:N, B146)=0, "FVC7", VLOOKUP(B146,特殊門市清單!N:T,7,FALSE)), IF(AA146="v","Peplink",""))</f>
        <v/>
      </c>
      <c r="AB146" s="100">
        <f>VLOOKUP(B146,門市主檔!A:B,2,FALSE)</f>
        <v/>
      </c>
      <c r="AC146" s="100" t="n"/>
      <c r="AD146" s="100" t="n"/>
    </row>
    <row r="147" ht="15" customHeight="1" s="127">
      <c r="A147" s="3" t="n">
        <v>146</v>
      </c>
      <c r="B147" s="3" t="n">
        <v>4218</v>
      </c>
      <c r="C147" s="11" t="inlineStr">
        <is>
          <t>蘆洲湧蓮店</t>
        </is>
      </c>
      <c r="D147" s="3" t="inlineStr">
        <is>
          <t>FCA</t>
        </is>
      </c>
      <c r="E147" s="324" t="n"/>
      <c r="F147" s="3" t="inlineStr">
        <is>
          <t>北二三部</t>
        </is>
      </c>
      <c r="G147" s="3" t="inlineStr">
        <is>
          <t>HG</t>
        </is>
      </c>
      <c r="H147" s="98" t="inlineStr">
        <is>
          <t>余毓珈</t>
        </is>
      </c>
      <c r="I147" s="11" t="inlineStr">
        <is>
          <t>(02)89786854</t>
        </is>
      </c>
      <c r="J147" s="12" t="inlineStr">
        <is>
          <t>新北市蘆洲區得勝街108號一樓</t>
        </is>
      </c>
      <c r="U147" s="14">
        <f>IFERROR(LEFT(J147,FIND("縣",J147)),IFERROR(LEFT(J147,FIND("市",J147)),J147))</f>
        <v/>
      </c>
      <c r="V147" s="15">
        <f>IFERROR(
IFERROR(
IFERROR(
MID(J147,FIND("市",J147)+1,IF(FIND("區",J147)-FIND("市",J147)&gt;3,FIND("鄉",J147)-FIND("市",J147),FIND("區",J147)-FIND("市",J147))),
MID(J147,FIND("市",J147)+1,IF(FIND("鎮",J147)-FIND("市",J147)&gt;3,FIND("鄉",J147)-FIND("市",J147),FIND("鎮",J147)-FIND("市",J147)))
),
MID(J147,FIND("市",J147)+1,IF(FIND("鄉",J147)-FIND("市",J147)&gt;3,FIND("區",J147)-FIND("市",J147),FIND("鄉",J147)-FIND("市",J147)))
),
IFERROR(
IFERROR(
IFERROR(
MID(J147,FIND("縣",J147)+1,IF(FIND("區",J147)-FIND("縣",J147)&gt;3,FIND("鄉",J147)-FIND("縣",J147),FIND("區",J147)-FIND("縣",J147))),
MID(J147,FIND("縣",J147)+1,IF(FIND("鎮",J147)-FIND("縣",J147)&gt;3,FIND("鄉",J147)-FIND("縣",J147),FIND("鎮",J147)-FIND("縣",J147)))
),
MID(J147,FIND("縣",J147)+1,IF(FIND("鄉",J147)-FIND("縣",J147)&gt;3,FIND("區",J147)-FIND("縣",J147),FIND("鄉",J147)-FIND("縣",J147)))
),
IFERROR(
MID(J147,FIND("市",J147)+1,IF(FIND("縣",J147)-FIND("市",J147)&gt;3,FIND("鄉",J147)-FIND("市",J147),FIND("縣",J147)-FIND("市",J147))),
MID(J147,FIND("縣",J147)+1,IF(FIND("市",J147)-FIND("縣",J147)&gt;3,FIND("鄉",J147)-FIND("縣",J147),FIND("市",J147)-FIND("縣",J147)))
)))</f>
        <v/>
      </c>
      <c r="W147" s="15">
        <f>IFERROR(MID(J147,IFERROR(FIND("鄉",J147),IFERROR(FIND("鎮",J147),FIND("區",J147)))+1,LEN(J147)),IFERROR(MID(J147,FIND("市",J147)+1,LEN(J147)),MID(J147,FIND("縣",J147)+1,LEN(J147))))</f>
        <v/>
      </c>
      <c r="X147" s="16">
        <f>VLOOKUP(U147&amp;V147,部門對應!$B:$I,8,FALSE)</f>
        <v/>
      </c>
      <c r="Y147" s="16">
        <f>VLOOKUP(V147,區域表!A:B,2,FALSE)</f>
        <v/>
      </c>
      <c r="Z147" s="106">
        <f>IF(D147="FVC7", IF(COUNTIF(特殊門市清單!N:N, B147)=0, "FVC7", VLOOKUP(B147,特殊門市清單!N:T,7,FALSE)), IF(AA147="v","Peplink",""))</f>
        <v/>
      </c>
      <c r="AB147" s="100">
        <f>VLOOKUP(B147,門市主檔!A:B,2,FALSE)</f>
        <v/>
      </c>
      <c r="AC147" s="100" t="n"/>
      <c r="AD147" s="100" t="n"/>
    </row>
    <row r="148" ht="15" customHeight="1" s="127">
      <c r="A148" s="3" t="n">
        <v>147</v>
      </c>
      <c r="B148" s="17" t="n">
        <v>4923</v>
      </c>
      <c r="C148" s="11" t="inlineStr">
        <is>
          <t>蘆洲永平店</t>
        </is>
      </c>
      <c r="D148" s="3" t="inlineStr">
        <is>
          <t>FCA</t>
        </is>
      </c>
      <c r="E148" s="324" t="n"/>
      <c r="F148" s="3" t="inlineStr">
        <is>
          <t>北二三部</t>
        </is>
      </c>
      <c r="G148" s="3" t="inlineStr">
        <is>
          <t>HG</t>
        </is>
      </c>
      <c r="H148" s="98" t="inlineStr">
        <is>
          <t>余毓珈</t>
        </is>
      </c>
      <c r="I148" s="11" t="inlineStr">
        <is>
          <t>(02)82850904</t>
        </is>
      </c>
      <c r="J148" s="12" t="inlineStr">
        <is>
          <t>新北市蘆洲區永平街32巷22弄1號一樓全部與地下室倉儲空間</t>
        </is>
      </c>
      <c r="U148" s="14">
        <f>IFERROR(LEFT(J148,FIND("縣",J148)),IFERROR(LEFT(J148,FIND("市",J148)),J148))</f>
        <v/>
      </c>
      <c r="V148" s="15">
        <f>IFERROR(
IFERROR(
IFERROR(
MID(J148,FIND("市",J148)+1,IF(FIND("區",J148)-FIND("市",J148)&gt;3,FIND("鄉",J148)-FIND("市",J148),FIND("區",J148)-FIND("市",J148))),
MID(J148,FIND("市",J148)+1,IF(FIND("鎮",J148)-FIND("市",J148)&gt;3,FIND("鄉",J148)-FIND("市",J148),FIND("鎮",J148)-FIND("市",J148)))
),
MID(J148,FIND("市",J148)+1,IF(FIND("鄉",J148)-FIND("市",J148)&gt;3,FIND("區",J148)-FIND("市",J148),FIND("鄉",J148)-FIND("市",J148)))
),
IFERROR(
IFERROR(
IFERROR(
MID(J148,FIND("縣",J148)+1,IF(FIND("區",J148)-FIND("縣",J148)&gt;3,FIND("鄉",J148)-FIND("縣",J148),FIND("區",J148)-FIND("縣",J148))),
MID(J148,FIND("縣",J148)+1,IF(FIND("鎮",J148)-FIND("縣",J148)&gt;3,FIND("鄉",J148)-FIND("縣",J148),FIND("鎮",J148)-FIND("縣",J148)))
),
MID(J148,FIND("縣",J148)+1,IF(FIND("鄉",J148)-FIND("縣",J148)&gt;3,FIND("區",J148)-FIND("縣",J148),FIND("鄉",J148)-FIND("縣",J148)))
),
IFERROR(
MID(J148,FIND("市",J148)+1,IF(FIND("縣",J148)-FIND("市",J148)&gt;3,FIND("鄉",J148)-FIND("市",J148),FIND("縣",J148)-FIND("市",J148))),
MID(J148,FIND("縣",J148)+1,IF(FIND("市",J148)-FIND("縣",J148)&gt;3,FIND("鄉",J148)-FIND("縣",J148),FIND("市",J148)-FIND("縣",J148)))
)))</f>
        <v/>
      </c>
      <c r="W148" s="15">
        <f>IFERROR(MID(J148,IFERROR(FIND("鄉",J148),IFERROR(FIND("鎮",J148),FIND("區",J148)))+1,LEN(J148)),IFERROR(MID(J148,FIND("市",J148)+1,LEN(J148)),MID(J148,FIND("縣",J148)+1,LEN(J148))))</f>
        <v/>
      </c>
      <c r="X148" s="16">
        <f>VLOOKUP(U148&amp;V148,部門對應!$B:$I,8,FALSE)</f>
        <v/>
      </c>
      <c r="Y148" s="16">
        <f>VLOOKUP(V148,區域表!A:B,2,FALSE)</f>
        <v/>
      </c>
      <c r="Z148" s="106">
        <f>IF(D148="FVC7", IF(COUNTIF(特殊門市清單!N:N, B148)=0, "FVC7", VLOOKUP(B148,特殊門市清單!N:T,7,FALSE)), IF(AA148="v","Peplink",""))</f>
        <v/>
      </c>
      <c r="AB148" s="100">
        <f>VLOOKUP(B148,門市主檔!A:B,2,FALSE)</f>
        <v/>
      </c>
      <c r="AC148" s="100" t="n"/>
      <c r="AD148" s="232" t="inlineStr">
        <is>
          <t>機上盒</t>
        </is>
      </c>
    </row>
    <row r="149" ht="15" customHeight="1" s="127">
      <c r="A149" s="3" t="n">
        <v>148</v>
      </c>
      <c r="B149" s="3" t="n">
        <v>5082</v>
      </c>
      <c r="C149" s="11" t="inlineStr">
        <is>
          <t>蘆洲水湳店</t>
        </is>
      </c>
      <c r="D149" s="3" t="inlineStr">
        <is>
          <t>FCB</t>
        </is>
      </c>
      <c r="E149" s="324" t="n"/>
      <c r="F149" s="3" t="inlineStr">
        <is>
          <t>北二三部</t>
        </is>
      </c>
      <c r="G149" s="3" t="inlineStr">
        <is>
          <t>HG</t>
        </is>
      </c>
      <c r="H149" s="98" t="inlineStr">
        <is>
          <t>余毓珈</t>
        </is>
      </c>
      <c r="I149" s="11" t="inlineStr">
        <is>
          <t>(02)82866503</t>
        </is>
      </c>
      <c r="J149" s="12" t="inlineStr">
        <is>
          <t>新北市蘆洲區水湳街150號1樓</t>
        </is>
      </c>
      <c r="U149" s="14">
        <f>IFERROR(LEFT(J149,FIND("縣",J149)),IFERROR(LEFT(J149,FIND("市",J149)),J149))</f>
        <v/>
      </c>
      <c r="V149" s="15">
        <f>IFERROR(
IFERROR(
IFERROR(
MID(J149,FIND("市",J149)+1,IF(FIND("區",J149)-FIND("市",J149)&gt;3,FIND("鄉",J149)-FIND("市",J149),FIND("區",J149)-FIND("市",J149))),
MID(J149,FIND("市",J149)+1,IF(FIND("鎮",J149)-FIND("市",J149)&gt;3,FIND("鄉",J149)-FIND("市",J149),FIND("鎮",J149)-FIND("市",J149)))
),
MID(J149,FIND("市",J149)+1,IF(FIND("鄉",J149)-FIND("市",J149)&gt;3,FIND("區",J149)-FIND("市",J149),FIND("鄉",J149)-FIND("市",J149)))
),
IFERROR(
IFERROR(
IFERROR(
MID(J149,FIND("縣",J149)+1,IF(FIND("區",J149)-FIND("縣",J149)&gt;3,FIND("鄉",J149)-FIND("縣",J149),FIND("區",J149)-FIND("縣",J149))),
MID(J149,FIND("縣",J149)+1,IF(FIND("鎮",J149)-FIND("縣",J149)&gt;3,FIND("鄉",J149)-FIND("縣",J149),FIND("鎮",J149)-FIND("縣",J149)))
),
MID(J149,FIND("縣",J149)+1,IF(FIND("鄉",J149)-FIND("縣",J149)&gt;3,FIND("區",J149)-FIND("縣",J149),FIND("鄉",J149)-FIND("縣",J149)))
),
IFERROR(
MID(J149,FIND("市",J149)+1,IF(FIND("縣",J149)-FIND("市",J149)&gt;3,FIND("鄉",J149)-FIND("市",J149),FIND("縣",J149)-FIND("市",J149))),
MID(J149,FIND("縣",J149)+1,IF(FIND("市",J149)-FIND("縣",J149)&gt;3,FIND("鄉",J149)-FIND("縣",J149),FIND("市",J149)-FIND("縣",J149)))
)))</f>
        <v/>
      </c>
      <c r="W149" s="15">
        <f>IFERROR(MID(J149,IFERROR(FIND("鄉",J149),IFERROR(FIND("鎮",J149),FIND("區",J149)))+1,LEN(J149)),IFERROR(MID(J149,FIND("市",J149)+1,LEN(J149)),MID(J149,FIND("縣",J149)+1,LEN(J149))))</f>
        <v/>
      </c>
      <c r="X149" s="16">
        <f>VLOOKUP(U149&amp;V149,部門對應!$B:$I,8,FALSE)</f>
        <v/>
      </c>
      <c r="Y149" s="16">
        <f>VLOOKUP(V149,區域表!A:B,2,FALSE)</f>
        <v/>
      </c>
      <c r="Z149" s="106">
        <f>IF(D149="FVC7", IF(COUNTIF(特殊門市清單!N:N, B149)=0, "FVC7", VLOOKUP(B149,特殊門市清單!N:T,7,FALSE)), IF(AA149="v","Peplink",""))</f>
        <v/>
      </c>
      <c r="AB149" s="100">
        <f>VLOOKUP(B149,門市主檔!A:B,2,FALSE)</f>
        <v/>
      </c>
      <c r="AC149" s="100" t="n"/>
      <c r="AD149" s="232" t="inlineStr">
        <is>
          <t>機上盒</t>
        </is>
      </c>
    </row>
    <row r="150" ht="15" customHeight="1" s="127">
      <c r="A150" s="3" t="n">
        <v>149</v>
      </c>
      <c r="B150" s="3" t="n">
        <v>5197</v>
      </c>
      <c r="C150" s="11" t="inlineStr">
        <is>
          <t>蘆洲鴻悅店</t>
        </is>
      </c>
      <c r="D150" s="3" t="inlineStr">
        <is>
          <t>RC</t>
        </is>
      </c>
      <c r="E150" s="324" t="n"/>
      <c r="F150" s="3" t="inlineStr">
        <is>
          <t>北二三部</t>
        </is>
      </c>
      <c r="G150" s="3" t="inlineStr">
        <is>
          <t>HG</t>
        </is>
      </c>
      <c r="H150" s="98" t="inlineStr">
        <is>
          <t>余毓珈</t>
        </is>
      </c>
      <c r="I150" s="11" t="inlineStr">
        <is>
          <t>(02)82862951</t>
        </is>
      </c>
      <c r="J150" s="12" t="inlineStr">
        <is>
          <t>新北市蘆洲區永安南路二段268之1、268之2</t>
        </is>
      </c>
      <c r="U150" s="14">
        <f>IFERROR(LEFT(J150,FIND("縣",J150)),IFERROR(LEFT(J150,FIND("市",J150)),J150))</f>
        <v/>
      </c>
      <c r="V150" s="15">
        <f>IFERROR(
IFERROR(
IFERROR(
MID(J150,FIND("市",J150)+1,IF(FIND("區",J150)-FIND("市",J150)&gt;3,FIND("鄉",J150)-FIND("市",J150),FIND("區",J150)-FIND("市",J150))),
MID(J150,FIND("市",J150)+1,IF(FIND("鎮",J150)-FIND("市",J150)&gt;3,FIND("鄉",J150)-FIND("市",J150),FIND("鎮",J150)-FIND("市",J150)))
),
MID(J150,FIND("市",J150)+1,IF(FIND("鄉",J150)-FIND("市",J150)&gt;3,FIND("區",J150)-FIND("市",J150),FIND("鄉",J150)-FIND("市",J150)))
),
IFERROR(
IFERROR(
IFERROR(
MID(J150,FIND("縣",J150)+1,IF(FIND("區",J150)-FIND("縣",J150)&gt;3,FIND("鄉",J150)-FIND("縣",J150),FIND("區",J150)-FIND("縣",J150))),
MID(J150,FIND("縣",J150)+1,IF(FIND("鎮",J150)-FIND("縣",J150)&gt;3,FIND("鄉",J150)-FIND("縣",J150),FIND("鎮",J150)-FIND("縣",J150)))
),
MID(J150,FIND("縣",J150)+1,IF(FIND("鄉",J150)-FIND("縣",J150)&gt;3,FIND("區",J150)-FIND("縣",J150),FIND("鄉",J150)-FIND("縣",J150)))
),
IFERROR(
MID(J150,FIND("市",J150)+1,IF(FIND("縣",J150)-FIND("市",J150)&gt;3,FIND("鄉",J150)-FIND("市",J150),FIND("縣",J150)-FIND("市",J150))),
MID(J150,FIND("縣",J150)+1,IF(FIND("市",J150)-FIND("縣",J150)&gt;3,FIND("鄉",J150)-FIND("縣",J150),FIND("市",J150)-FIND("縣",J150)))
)))</f>
        <v/>
      </c>
      <c r="W150" s="15">
        <f>IFERROR(MID(J150,IFERROR(FIND("鄉",J150),IFERROR(FIND("鎮",J150),FIND("區",J150)))+1,LEN(J150)),IFERROR(MID(J150,FIND("市",J150)+1,LEN(J150)),MID(J150,FIND("縣",J150)+1,LEN(J150))))</f>
        <v/>
      </c>
      <c r="X150" s="16">
        <f>VLOOKUP(U150&amp;V150,部門對應!$B:$I,8,FALSE)</f>
        <v/>
      </c>
      <c r="Y150" s="16">
        <f>VLOOKUP(V150,區域表!A:B,2,FALSE)</f>
        <v/>
      </c>
      <c r="Z150" s="106">
        <f>IF(D150="FVC7", IF(COUNTIF(特殊門市清單!N:N, B150)=0, "FVC7", VLOOKUP(B150,特殊門市清單!N:T,7,FALSE)), IF(AA150="v","Peplink",""))</f>
        <v/>
      </c>
      <c r="AB150" s="100">
        <f>VLOOKUP(B150,門市主檔!A:B,2,FALSE)</f>
        <v/>
      </c>
      <c r="AC150" s="100" t="n"/>
      <c r="AD150" s="100" t="n"/>
    </row>
    <row r="151" ht="15" customHeight="1" s="127">
      <c r="A151" s="3" t="n">
        <v>150</v>
      </c>
      <c r="B151" s="3" t="n">
        <v>3892</v>
      </c>
      <c r="C151" s="11" t="inlineStr">
        <is>
          <t>蘆洲光榮店</t>
        </is>
      </c>
      <c r="D151" s="3" t="inlineStr">
        <is>
          <t>FCA</t>
        </is>
      </c>
      <c r="E151" s="324" t="n"/>
      <c r="F151" s="3" t="inlineStr">
        <is>
          <t>北二三部</t>
        </is>
      </c>
      <c r="G151" s="3" t="inlineStr">
        <is>
          <t>HH</t>
        </is>
      </c>
      <c r="H151" s="98" t="inlineStr">
        <is>
          <t>劉祖安</t>
        </is>
      </c>
      <c r="I151" s="11" t="inlineStr">
        <is>
          <t>(02)22891116</t>
        </is>
      </c>
      <c r="J151" s="12" t="inlineStr">
        <is>
          <t>新北市蘆洲區光榮路68、70號一樓全部</t>
        </is>
      </c>
      <c r="U151" s="14">
        <f>IFERROR(LEFT(J151,FIND("縣",J151)),IFERROR(LEFT(J151,FIND("市",J151)),J151))</f>
        <v/>
      </c>
      <c r="V151" s="15">
        <f>IFERROR(
IFERROR(
IFERROR(
MID(J151,FIND("市",J151)+1,IF(FIND("區",J151)-FIND("市",J151)&gt;3,FIND("鄉",J151)-FIND("市",J151),FIND("區",J151)-FIND("市",J151))),
MID(J151,FIND("市",J151)+1,IF(FIND("鎮",J151)-FIND("市",J151)&gt;3,FIND("鄉",J151)-FIND("市",J151),FIND("鎮",J151)-FIND("市",J151)))
),
MID(J151,FIND("市",J151)+1,IF(FIND("鄉",J151)-FIND("市",J151)&gt;3,FIND("區",J151)-FIND("市",J151),FIND("鄉",J151)-FIND("市",J151)))
),
IFERROR(
IFERROR(
IFERROR(
MID(J151,FIND("縣",J151)+1,IF(FIND("區",J151)-FIND("縣",J151)&gt;3,FIND("鄉",J151)-FIND("縣",J151),FIND("區",J151)-FIND("縣",J151))),
MID(J151,FIND("縣",J151)+1,IF(FIND("鎮",J151)-FIND("縣",J151)&gt;3,FIND("鄉",J151)-FIND("縣",J151),FIND("鎮",J151)-FIND("縣",J151)))
),
MID(J151,FIND("縣",J151)+1,IF(FIND("鄉",J151)-FIND("縣",J151)&gt;3,FIND("區",J151)-FIND("縣",J151),FIND("鄉",J151)-FIND("縣",J151)))
),
IFERROR(
MID(J151,FIND("市",J151)+1,IF(FIND("縣",J151)-FIND("市",J151)&gt;3,FIND("鄉",J151)-FIND("市",J151),FIND("縣",J151)-FIND("市",J151))),
MID(J151,FIND("縣",J151)+1,IF(FIND("市",J151)-FIND("縣",J151)&gt;3,FIND("鄉",J151)-FIND("縣",J151),FIND("市",J151)-FIND("縣",J151)))
)))</f>
        <v/>
      </c>
      <c r="W151" s="15">
        <f>IFERROR(MID(J151,IFERROR(FIND("鄉",J151),IFERROR(FIND("鎮",J151),FIND("區",J151)))+1,LEN(J151)),IFERROR(MID(J151,FIND("市",J151)+1,LEN(J151)),MID(J151,FIND("縣",J151)+1,LEN(J151))))</f>
        <v/>
      </c>
      <c r="X151" s="16">
        <f>VLOOKUP(U151&amp;V151,部門對應!$B:$I,8,FALSE)</f>
        <v/>
      </c>
      <c r="Y151" s="16">
        <f>VLOOKUP(V151,區域表!A:B,2,FALSE)</f>
        <v/>
      </c>
      <c r="Z151" s="106">
        <f>IF(D151="FVC7", IF(COUNTIF(特殊門市清單!N:N, B151)=0, "FVC7", VLOOKUP(B151,特殊門市清單!N:T,7,FALSE)), IF(AA151="v","Peplink",""))</f>
        <v/>
      </c>
      <c r="AB151" s="100">
        <f>VLOOKUP(B151,門市主檔!A:B,2,FALSE)</f>
        <v/>
      </c>
      <c r="AC151" s="100" t="n"/>
      <c r="AD151" s="100" t="n"/>
    </row>
    <row r="152" ht="15" customHeight="1" s="127">
      <c r="A152" s="3" t="n">
        <v>151</v>
      </c>
      <c r="B152" s="3" t="n">
        <v>4036</v>
      </c>
      <c r="C152" s="11" t="inlineStr">
        <is>
          <t>蘆洲永樂店</t>
        </is>
      </c>
      <c r="D152" s="3" t="inlineStr">
        <is>
          <t>FCA</t>
        </is>
      </c>
      <c r="E152" s="324" t="n"/>
      <c r="F152" s="3" t="inlineStr">
        <is>
          <t>北二三部</t>
        </is>
      </c>
      <c r="G152" s="3" t="inlineStr">
        <is>
          <t>HH</t>
        </is>
      </c>
      <c r="H152" s="98" t="inlineStr">
        <is>
          <t>劉祖安</t>
        </is>
      </c>
      <c r="I152" s="11" t="inlineStr">
        <is>
          <t>(02)89783340</t>
        </is>
      </c>
      <c r="J152" s="12" t="inlineStr">
        <is>
          <t>新北市蘆洲區永樂街38巷32.34號</t>
        </is>
      </c>
      <c r="U152" s="14">
        <f>IFERROR(LEFT(J152,FIND("縣",J152)),IFERROR(LEFT(J152,FIND("市",J152)),J152))</f>
        <v/>
      </c>
      <c r="V152" s="15">
        <f>IFERROR(
IFERROR(
IFERROR(
MID(J152,FIND("市",J152)+1,IF(FIND("區",J152)-FIND("市",J152)&gt;3,FIND("鄉",J152)-FIND("市",J152),FIND("區",J152)-FIND("市",J152))),
MID(J152,FIND("市",J152)+1,IF(FIND("鎮",J152)-FIND("市",J152)&gt;3,FIND("鄉",J152)-FIND("市",J152),FIND("鎮",J152)-FIND("市",J152)))
),
MID(J152,FIND("市",J152)+1,IF(FIND("鄉",J152)-FIND("市",J152)&gt;3,FIND("區",J152)-FIND("市",J152),FIND("鄉",J152)-FIND("市",J152)))
),
IFERROR(
IFERROR(
IFERROR(
MID(J152,FIND("縣",J152)+1,IF(FIND("區",J152)-FIND("縣",J152)&gt;3,FIND("鄉",J152)-FIND("縣",J152),FIND("區",J152)-FIND("縣",J152))),
MID(J152,FIND("縣",J152)+1,IF(FIND("鎮",J152)-FIND("縣",J152)&gt;3,FIND("鄉",J152)-FIND("縣",J152),FIND("鎮",J152)-FIND("縣",J152)))
),
MID(J152,FIND("縣",J152)+1,IF(FIND("鄉",J152)-FIND("縣",J152)&gt;3,FIND("區",J152)-FIND("縣",J152),FIND("鄉",J152)-FIND("縣",J152)))
),
IFERROR(
MID(J152,FIND("市",J152)+1,IF(FIND("縣",J152)-FIND("市",J152)&gt;3,FIND("鄉",J152)-FIND("市",J152),FIND("縣",J152)-FIND("市",J152))),
MID(J152,FIND("縣",J152)+1,IF(FIND("市",J152)-FIND("縣",J152)&gt;3,FIND("鄉",J152)-FIND("縣",J152),FIND("市",J152)-FIND("縣",J152)))
)))</f>
        <v/>
      </c>
      <c r="W152" s="15">
        <f>IFERROR(MID(J152,IFERROR(FIND("鄉",J152),IFERROR(FIND("鎮",J152),FIND("區",J152)))+1,LEN(J152)),IFERROR(MID(J152,FIND("市",J152)+1,LEN(J152)),MID(J152,FIND("縣",J152)+1,LEN(J152))))</f>
        <v/>
      </c>
      <c r="X152" s="16">
        <f>VLOOKUP(U152&amp;V152,部門對應!$B:$I,8,FALSE)</f>
        <v/>
      </c>
      <c r="Y152" s="16">
        <f>VLOOKUP(V152,區域表!A:B,2,FALSE)</f>
        <v/>
      </c>
      <c r="Z152" s="106">
        <f>IF(D152="FVC7", IF(COUNTIF(特殊門市清單!N:N, B152)=0, "FVC7", VLOOKUP(B152,特殊門市清單!N:T,7,FALSE)), IF(AA152="v","Peplink",""))</f>
        <v/>
      </c>
      <c r="AB152" s="100">
        <f>VLOOKUP(B152,門市主檔!A:B,2,FALSE)</f>
        <v/>
      </c>
      <c r="AC152" s="100" t="n"/>
      <c r="AD152" s="100" t="n"/>
    </row>
    <row r="153" ht="15" customHeight="1" s="127">
      <c r="A153" s="3" t="n">
        <v>152</v>
      </c>
      <c r="B153" s="3" t="n">
        <v>4125</v>
      </c>
      <c r="C153" s="11" t="inlineStr">
        <is>
          <t>蘆洲長樂店</t>
        </is>
      </c>
      <c r="D153" s="3" t="inlineStr">
        <is>
          <t>RC</t>
        </is>
      </c>
      <c r="E153" s="324" t="n"/>
      <c r="F153" s="3" t="inlineStr">
        <is>
          <t>北二三部</t>
        </is>
      </c>
      <c r="G153" s="3" t="inlineStr">
        <is>
          <t>HH</t>
        </is>
      </c>
      <c r="H153" s="98" t="inlineStr">
        <is>
          <t>劉祖安</t>
        </is>
      </c>
      <c r="I153" s="11" t="inlineStr">
        <is>
          <t>(02)89785422</t>
        </is>
      </c>
      <c r="J153" s="12" t="inlineStr">
        <is>
          <t>新北市蘆洲區長樂路22號</t>
        </is>
      </c>
      <c r="U153" s="14">
        <f>IFERROR(LEFT(J153,FIND("縣",J153)),IFERROR(LEFT(J153,FIND("市",J153)),J153))</f>
        <v/>
      </c>
      <c r="V153" s="15">
        <f>IFERROR(
IFERROR(
IFERROR(
MID(J153,FIND("市",J153)+1,IF(FIND("區",J153)-FIND("市",J153)&gt;3,FIND("鄉",J153)-FIND("市",J153),FIND("區",J153)-FIND("市",J153))),
MID(J153,FIND("市",J153)+1,IF(FIND("鎮",J153)-FIND("市",J153)&gt;3,FIND("鄉",J153)-FIND("市",J153),FIND("鎮",J153)-FIND("市",J153)))
),
MID(J153,FIND("市",J153)+1,IF(FIND("鄉",J153)-FIND("市",J153)&gt;3,FIND("區",J153)-FIND("市",J153),FIND("鄉",J153)-FIND("市",J153)))
),
IFERROR(
IFERROR(
IFERROR(
MID(J153,FIND("縣",J153)+1,IF(FIND("區",J153)-FIND("縣",J153)&gt;3,FIND("鄉",J153)-FIND("縣",J153),FIND("區",J153)-FIND("縣",J153))),
MID(J153,FIND("縣",J153)+1,IF(FIND("鎮",J153)-FIND("縣",J153)&gt;3,FIND("鄉",J153)-FIND("縣",J153),FIND("鎮",J153)-FIND("縣",J153)))
),
MID(J153,FIND("縣",J153)+1,IF(FIND("鄉",J153)-FIND("縣",J153)&gt;3,FIND("區",J153)-FIND("縣",J153),FIND("鄉",J153)-FIND("縣",J153)))
),
IFERROR(
MID(J153,FIND("市",J153)+1,IF(FIND("縣",J153)-FIND("市",J153)&gt;3,FIND("鄉",J153)-FIND("市",J153),FIND("縣",J153)-FIND("市",J153))),
MID(J153,FIND("縣",J153)+1,IF(FIND("市",J153)-FIND("縣",J153)&gt;3,FIND("鄉",J153)-FIND("縣",J153),FIND("市",J153)-FIND("縣",J153)))
)))</f>
        <v/>
      </c>
      <c r="W153" s="15">
        <f>IFERROR(MID(J153,IFERROR(FIND("鄉",J153),IFERROR(FIND("鎮",J153),FIND("區",J153)))+1,LEN(J153)),IFERROR(MID(J153,FIND("市",J153)+1,LEN(J153)),MID(J153,FIND("縣",J153)+1,LEN(J153))))</f>
        <v/>
      </c>
      <c r="X153" s="16">
        <f>VLOOKUP(U153&amp;V153,部門對應!$B:$I,8,FALSE)</f>
        <v/>
      </c>
      <c r="Y153" s="16">
        <f>VLOOKUP(V153,區域表!A:B,2,FALSE)</f>
        <v/>
      </c>
      <c r="Z153" s="106">
        <f>IF(D153="FVC7", IF(COUNTIF(特殊門市清單!N:N, B153)=0, "FVC7", VLOOKUP(B153,特殊門市清單!N:T,7,FALSE)), IF(AA153="v","Peplink",""))</f>
        <v/>
      </c>
      <c r="AB153" s="100">
        <f>VLOOKUP(B153,門市主檔!A:B,2,FALSE)</f>
        <v/>
      </c>
      <c r="AC153" s="100" t="n"/>
      <c r="AD153" s="100" t="n"/>
    </row>
    <row r="154" ht="15" customHeight="1" s="127">
      <c r="A154" s="3" t="n">
        <v>153</v>
      </c>
      <c r="B154" s="3" t="n">
        <v>4609</v>
      </c>
      <c r="C154" s="11" t="inlineStr">
        <is>
          <t>蘆洲洲正店</t>
        </is>
      </c>
      <c r="D154" s="3" t="inlineStr">
        <is>
          <t>FCA</t>
        </is>
      </c>
      <c r="E154" s="324" t="n"/>
      <c r="F154" s="3" t="inlineStr">
        <is>
          <t>北二三部</t>
        </is>
      </c>
      <c r="G154" s="3" t="inlineStr">
        <is>
          <t>HH</t>
        </is>
      </c>
      <c r="H154" s="98" t="inlineStr">
        <is>
          <t>劉祖安</t>
        </is>
      </c>
      <c r="I154" s="11" t="inlineStr">
        <is>
          <t>(02)22888971</t>
        </is>
      </c>
      <c r="J154" s="12" t="inlineStr">
        <is>
          <t>新北市蘆洲區中正路185巷78弄1、3號</t>
        </is>
      </c>
      <c r="U154" s="14">
        <f>IFERROR(LEFT(J154,FIND("縣",J154)),IFERROR(LEFT(J154,FIND("市",J154)),J154))</f>
        <v/>
      </c>
      <c r="V154" s="15">
        <f>IFERROR(
IFERROR(
IFERROR(
MID(J154,FIND("市",J154)+1,IF(FIND("區",J154)-FIND("市",J154)&gt;3,FIND("鄉",J154)-FIND("市",J154),FIND("區",J154)-FIND("市",J154))),
MID(J154,FIND("市",J154)+1,IF(FIND("鎮",J154)-FIND("市",J154)&gt;3,FIND("鄉",J154)-FIND("市",J154),FIND("鎮",J154)-FIND("市",J154)))
),
MID(J154,FIND("市",J154)+1,IF(FIND("鄉",J154)-FIND("市",J154)&gt;3,FIND("區",J154)-FIND("市",J154),FIND("鄉",J154)-FIND("市",J154)))
),
IFERROR(
IFERROR(
IFERROR(
MID(J154,FIND("縣",J154)+1,IF(FIND("區",J154)-FIND("縣",J154)&gt;3,FIND("鄉",J154)-FIND("縣",J154),FIND("區",J154)-FIND("縣",J154))),
MID(J154,FIND("縣",J154)+1,IF(FIND("鎮",J154)-FIND("縣",J154)&gt;3,FIND("鄉",J154)-FIND("縣",J154),FIND("鎮",J154)-FIND("縣",J154)))
),
MID(J154,FIND("縣",J154)+1,IF(FIND("鄉",J154)-FIND("縣",J154)&gt;3,FIND("區",J154)-FIND("縣",J154),FIND("鄉",J154)-FIND("縣",J154)))
),
IFERROR(
MID(J154,FIND("市",J154)+1,IF(FIND("縣",J154)-FIND("市",J154)&gt;3,FIND("鄉",J154)-FIND("市",J154),FIND("縣",J154)-FIND("市",J154))),
MID(J154,FIND("縣",J154)+1,IF(FIND("市",J154)-FIND("縣",J154)&gt;3,FIND("鄉",J154)-FIND("縣",J154),FIND("市",J154)-FIND("縣",J154)))
)))</f>
        <v/>
      </c>
      <c r="W154" s="15">
        <f>IFERROR(MID(J154,IFERROR(FIND("鄉",J154),IFERROR(FIND("鎮",J154),FIND("區",J154)))+1,LEN(J154)),IFERROR(MID(J154,FIND("市",J154)+1,LEN(J154)),MID(J154,FIND("縣",J154)+1,LEN(J154))))</f>
        <v/>
      </c>
      <c r="X154" s="16">
        <f>VLOOKUP(U154&amp;V154,部門對應!$B:$I,8,FALSE)</f>
        <v/>
      </c>
      <c r="Y154" s="16">
        <f>VLOOKUP(V154,區域表!A:B,2,FALSE)</f>
        <v/>
      </c>
      <c r="Z154" s="106">
        <f>IF(D154="FVC7", IF(COUNTIF(特殊門市清單!N:N, B154)=0, "FVC7", VLOOKUP(B154,特殊門市清單!N:T,7,FALSE)), IF(AA154="v","Peplink",""))</f>
        <v/>
      </c>
      <c r="AB154" s="100">
        <f>VLOOKUP(B154,門市主檔!A:B,2,FALSE)</f>
        <v/>
      </c>
      <c r="AC154" s="100" t="n"/>
      <c r="AD154" s="100" t="n"/>
    </row>
    <row r="155" ht="15" customHeight="1" s="127">
      <c r="A155" s="3" t="n">
        <v>154</v>
      </c>
      <c r="B155" s="3" t="inlineStr">
        <is>
          <t>D193</t>
        </is>
      </c>
      <c r="C155" s="11" t="inlineStr">
        <is>
          <t>蘆洲權義店</t>
        </is>
      </c>
      <c r="D155" s="3" t="inlineStr">
        <is>
          <t>FCB</t>
        </is>
      </c>
      <c r="E155" s="324" t="n"/>
      <c r="F155" s="3" t="inlineStr">
        <is>
          <t>北二三部</t>
        </is>
      </c>
      <c r="G155" s="3" t="inlineStr">
        <is>
          <t>HH</t>
        </is>
      </c>
      <c r="H155" s="98" t="inlineStr">
        <is>
          <t>劉祖安</t>
        </is>
      </c>
      <c r="I155" s="11" t="inlineStr">
        <is>
          <t>(02)22850256</t>
        </is>
      </c>
      <c r="J155" s="12" t="inlineStr">
        <is>
          <t>新北市蘆洲區民權路113號</t>
        </is>
      </c>
      <c r="U155" s="14">
        <f>IFERROR(LEFT(J155,FIND("縣",J155)),IFERROR(LEFT(J155,FIND("市",J155)),J155))</f>
        <v/>
      </c>
      <c r="V155" s="15">
        <f>IFERROR(
IFERROR(
IFERROR(
MID(J155,FIND("市",J155)+1,IF(FIND("區",J155)-FIND("市",J155)&gt;3,FIND("鄉",J155)-FIND("市",J155),FIND("區",J155)-FIND("市",J155))),
MID(J155,FIND("市",J155)+1,IF(FIND("鎮",J155)-FIND("市",J155)&gt;3,FIND("鄉",J155)-FIND("市",J155),FIND("鎮",J155)-FIND("市",J155)))
),
MID(J155,FIND("市",J155)+1,IF(FIND("鄉",J155)-FIND("市",J155)&gt;3,FIND("區",J155)-FIND("市",J155),FIND("鄉",J155)-FIND("市",J155)))
),
IFERROR(
IFERROR(
IFERROR(
MID(J155,FIND("縣",J155)+1,IF(FIND("區",J155)-FIND("縣",J155)&gt;3,FIND("鄉",J155)-FIND("縣",J155),FIND("區",J155)-FIND("縣",J155))),
MID(J155,FIND("縣",J155)+1,IF(FIND("鎮",J155)-FIND("縣",J155)&gt;3,FIND("鄉",J155)-FIND("縣",J155),FIND("鎮",J155)-FIND("縣",J155)))
),
MID(J155,FIND("縣",J155)+1,IF(FIND("鄉",J155)-FIND("縣",J155)&gt;3,FIND("區",J155)-FIND("縣",J155),FIND("鄉",J155)-FIND("縣",J155)))
),
IFERROR(
MID(J155,FIND("市",J155)+1,IF(FIND("縣",J155)-FIND("市",J155)&gt;3,FIND("鄉",J155)-FIND("市",J155),FIND("縣",J155)-FIND("市",J155))),
MID(J155,FIND("縣",J155)+1,IF(FIND("市",J155)-FIND("縣",J155)&gt;3,FIND("鄉",J155)-FIND("縣",J155),FIND("市",J155)-FIND("縣",J155)))
)))</f>
        <v/>
      </c>
      <c r="W155" s="15">
        <f>IFERROR(MID(J155,IFERROR(FIND("鄉",J155),IFERROR(FIND("鎮",J155),FIND("區",J155)))+1,LEN(J155)),IFERROR(MID(J155,FIND("市",J155)+1,LEN(J155)),MID(J155,FIND("縣",J155)+1,LEN(J155))))</f>
        <v/>
      </c>
      <c r="X155" s="16">
        <f>VLOOKUP(U155&amp;V155,部門對應!$B:$I,8,FALSE)</f>
        <v/>
      </c>
      <c r="Y155" s="16">
        <f>VLOOKUP(V155,區域表!A:B,2,FALSE)</f>
        <v/>
      </c>
      <c r="Z155" s="106">
        <f>IF(D155="FVC7", IF(COUNTIF(特殊門市清單!N:N, B155)=0, "FVC7", VLOOKUP(B155,特殊門市清單!N:T,7,FALSE)), IF(AA155="v","Peplink",""))</f>
        <v/>
      </c>
      <c r="AB155" s="100">
        <f>VLOOKUP(B155,門市主檔!A:B,2,FALSE)</f>
        <v/>
      </c>
      <c r="AC155" s="100" t="n"/>
      <c r="AD155" s="100" t="n"/>
    </row>
    <row r="156" ht="15.6" customHeight="1" s="127">
      <c r="A156" s="3" t="n">
        <v>155</v>
      </c>
      <c r="B156" s="3" t="n">
        <v>2306</v>
      </c>
      <c r="C156" s="11" t="inlineStr">
        <is>
          <t>八里凱旋門</t>
        </is>
      </c>
      <c r="D156" s="3" t="inlineStr">
        <is>
          <t>FCA</t>
        </is>
      </c>
      <c r="E156" s="322" t="n"/>
      <c r="F156" s="3" t="inlineStr">
        <is>
          <t>北二一部</t>
        </is>
      </c>
      <c r="G156" s="3" t="inlineStr">
        <is>
          <t>FG</t>
        </is>
      </c>
      <c r="H156" s="98" t="inlineStr">
        <is>
          <t>馮舜</t>
        </is>
      </c>
      <c r="I156" s="11" t="inlineStr">
        <is>
          <t>(02)26195488</t>
        </is>
      </c>
      <c r="J156" s="12" t="inlineStr">
        <is>
          <t>新北市八里區中山路一段177號</t>
        </is>
      </c>
      <c r="U156" s="14">
        <f>IFERROR(LEFT(J156,FIND("縣",J156)),IFERROR(LEFT(J156,FIND("市",J156)),J156))</f>
        <v/>
      </c>
      <c r="V156" s="15">
        <f>IFERROR(
IFERROR(
IFERROR(
MID(J156,FIND("市",J156)+1,IF(FIND("區",J156)-FIND("市",J156)&gt;3,FIND("鄉",J156)-FIND("市",J156),FIND("區",J156)-FIND("市",J156))),
MID(J156,FIND("市",J156)+1,IF(FIND("鎮",J156)-FIND("市",J156)&gt;3,FIND("鄉",J156)-FIND("市",J156),FIND("鎮",J156)-FIND("市",J156)))
),
MID(J156,FIND("市",J156)+1,IF(FIND("鄉",J156)-FIND("市",J156)&gt;3,FIND("區",J156)-FIND("市",J156),FIND("鄉",J156)-FIND("市",J156)))
),
IFERROR(
IFERROR(
IFERROR(
MID(J156,FIND("縣",J156)+1,IF(FIND("區",J156)-FIND("縣",J156)&gt;3,FIND("鄉",J156)-FIND("縣",J156),FIND("區",J156)-FIND("縣",J156))),
MID(J156,FIND("縣",J156)+1,IF(FIND("鎮",J156)-FIND("縣",J156)&gt;3,FIND("鄉",J156)-FIND("縣",J156),FIND("鎮",J156)-FIND("縣",J156)))
),
MID(J156,FIND("縣",J156)+1,IF(FIND("鄉",J156)-FIND("縣",J156)&gt;3,FIND("區",J156)-FIND("縣",J156),FIND("鄉",J156)-FIND("縣",J156)))
),
IFERROR(
MID(J156,FIND("市",J156)+1,IF(FIND("縣",J156)-FIND("市",J156)&gt;3,FIND("鄉",J156)-FIND("市",J156),FIND("縣",J156)-FIND("市",J156))),
MID(J156,FIND("縣",J156)+1,IF(FIND("市",J156)-FIND("縣",J156)&gt;3,FIND("鄉",J156)-FIND("縣",J156),FIND("市",J156)-FIND("縣",J156)))
)))</f>
        <v/>
      </c>
      <c r="W156" s="15">
        <f>IFERROR(MID(J156,IFERROR(FIND("鄉",J156),IFERROR(FIND("鎮",J156),FIND("區",J156)))+1,LEN(J156)),IFERROR(MID(J156,FIND("市",J156)+1,LEN(J156)),MID(J156,FIND("縣",J156)+1,LEN(J156))))</f>
        <v/>
      </c>
      <c r="X156" s="16">
        <f>VLOOKUP(U156&amp;V156,部門對應!$B:$I,8,FALSE)</f>
        <v/>
      </c>
      <c r="Y156" s="16">
        <f>VLOOKUP(V156,區域表!A:B,2,FALSE)</f>
        <v/>
      </c>
      <c r="Z156" s="106">
        <f>IF(D156="FVC7", IF(COUNTIF(特殊門市清單!N:N, B156)=0, "FVC7", VLOOKUP(B156,特殊門市清單!N:T,7,FALSE)), IF(AA156="v","Peplink",""))</f>
        <v/>
      </c>
      <c r="AB156" s="100">
        <f>VLOOKUP(B156,門市主檔!A:B,2,FALSE)</f>
        <v/>
      </c>
      <c r="AC156" s="100" t="n"/>
      <c r="AD156" s="100" t="n"/>
      <c r="AF156" s="106" t="n"/>
    </row>
    <row r="157" ht="15.6" customHeight="1" s="127">
      <c r="A157" s="3" t="n">
        <v>156</v>
      </c>
      <c r="B157" s="3" t="n">
        <v>2442</v>
      </c>
      <c r="C157" s="11" t="inlineStr">
        <is>
          <t>北縣商港店</t>
        </is>
      </c>
      <c r="D157" s="3" t="inlineStr">
        <is>
          <t>RC</t>
        </is>
      </c>
      <c r="E157" s="322" t="n"/>
      <c r="F157" s="3" t="inlineStr">
        <is>
          <t>北二一部</t>
        </is>
      </c>
      <c r="G157" s="3" t="inlineStr">
        <is>
          <t>FG</t>
        </is>
      </c>
      <c r="H157" s="98" t="inlineStr">
        <is>
          <t>馮舜</t>
        </is>
      </c>
      <c r="I157" s="11" t="inlineStr">
        <is>
          <t>(02)26106697</t>
        </is>
      </c>
      <c r="J157" s="12" t="inlineStr">
        <is>
          <t>新北市八里區商港路46.48號</t>
        </is>
      </c>
      <c r="U157" s="14">
        <f>IFERROR(LEFT(J157,FIND("縣",J157)),IFERROR(LEFT(J157,FIND("市",J157)),J157))</f>
        <v/>
      </c>
      <c r="V157" s="15">
        <f>IFERROR(
IFERROR(
IFERROR(
MID(J157,FIND("市",J157)+1,IF(FIND("區",J157)-FIND("市",J157)&gt;3,FIND("鄉",J157)-FIND("市",J157),FIND("區",J157)-FIND("市",J157))),
MID(J157,FIND("市",J157)+1,IF(FIND("鎮",J157)-FIND("市",J157)&gt;3,FIND("鄉",J157)-FIND("市",J157),FIND("鎮",J157)-FIND("市",J157)))
),
MID(J157,FIND("市",J157)+1,IF(FIND("鄉",J157)-FIND("市",J157)&gt;3,FIND("區",J157)-FIND("市",J157),FIND("鄉",J157)-FIND("市",J157)))
),
IFERROR(
IFERROR(
IFERROR(
MID(J157,FIND("縣",J157)+1,IF(FIND("區",J157)-FIND("縣",J157)&gt;3,FIND("鄉",J157)-FIND("縣",J157),FIND("區",J157)-FIND("縣",J157))),
MID(J157,FIND("縣",J157)+1,IF(FIND("鎮",J157)-FIND("縣",J157)&gt;3,FIND("鄉",J157)-FIND("縣",J157),FIND("鎮",J157)-FIND("縣",J157)))
),
MID(J157,FIND("縣",J157)+1,IF(FIND("鄉",J157)-FIND("縣",J157)&gt;3,FIND("區",J157)-FIND("縣",J157),FIND("鄉",J157)-FIND("縣",J157)))
),
IFERROR(
MID(J157,FIND("市",J157)+1,IF(FIND("縣",J157)-FIND("市",J157)&gt;3,FIND("鄉",J157)-FIND("市",J157),FIND("縣",J157)-FIND("市",J157))),
MID(J157,FIND("縣",J157)+1,IF(FIND("市",J157)-FIND("縣",J157)&gt;3,FIND("鄉",J157)-FIND("縣",J157),FIND("市",J157)-FIND("縣",J157)))
)))</f>
        <v/>
      </c>
      <c r="W157" s="15">
        <f>IFERROR(MID(J157,IFERROR(FIND("鄉",J157),IFERROR(FIND("鎮",J157),FIND("區",J157)))+1,LEN(J157)),IFERROR(MID(J157,FIND("市",J157)+1,LEN(J157)),MID(J157,FIND("縣",J157)+1,LEN(J157))))</f>
        <v/>
      </c>
      <c r="X157" s="16">
        <f>VLOOKUP(U157&amp;V157,部門對應!$B:$I,8,FALSE)</f>
        <v/>
      </c>
      <c r="Y157" s="16">
        <f>VLOOKUP(V157,區域表!A:B,2,FALSE)</f>
        <v/>
      </c>
      <c r="Z157" s="106">
        <f>IF(D157="FVC7", IF(COUNTIF(特殊門市清單!N:N, B157)=0, "FVC7", VLOOKUP(B157,特殊門市清單!N:T,7,FALSE)), IF(AA157="v","Peplink",""))</f>
        <v/>
      </c>
      <c r="AB157" s="100">
        <f>VLOOKUP(B157,門市主檔!A:B,2,FALSE)</f>
        <v/>
      </c>
      <c r="AC157" s="100" t="n"/>
      <c r="AD157" s="100" t="n"/>
      <c r="AF157" s="106" t="n"/>
    </row>
    <row r="158" ht="15.6" customHeight="1" s="127">
      <c r="A158" s="3" t="n">
        <v>157</v>
      </c>
      <c r="B158" s="3" t="n">
        <v>4259</v>
      </c>
      <c r="C158" s="11" t="inlineStr">
        <is>
          <t>八里水灣店</t>
        </is>
      </c>
      <c r="D158" s="3" t="inlineStr">
        <is>
          <t>FCA</t>
        </is>
      </c>
      <c r="E158" s="322" t="n"/>
      <c r="F158" s="3" t="inlineStr">
        <is>
          <t>北二一部</t>
        </is>
      </c>
      <c r="G158" s="3" t="inlineStr">
        <is>
          <t>FG</t>
        </is>
      </c>
      <c r="H158" s="98" t="inlineStr">
        <is>
          <t>馮舜</t>
        </is>
      </c>
      <c r="I158" s="11" t="inlineStr">
        <is>
          <t>(02)89785431</t>
        </is>
      </c>
      <c r="J158" s="12" t="inlineStr">
        <is>
          <t>新北市八里區中山路1段125、127號1樓</t>
        </is>
      </c>
      <c r="U158" s="14">
        <f>IFERROR(LEFT(J158,FIND("縣",J158)),IFERROR(LEFT(J158,FIND("市",J158)),J158))</f>
        <v/>
      </c>
      <c r="V158" s="15">
        <f>IFERROR(
IFERROR(
IFERROR(
MID(J158,FIND("市",J158)+1,IF(FIND("區",J158)-FIND("市",J158)&gt;3,FIND("鄉",J158)-FIND("市",J158),FIND("區",J158)-FIND("市",J158))),
MID(J158,FIND("市",J158)+1,IF(FIND("鎮",J158)-FIND("市",J158)&gt;3,FIND("鄉",J158)-FIND("市",J158),FIND("鎮",J158)-FIND("市",J158)))
),
MID(J158,FIND("市",J158)+1,IF(FIND("鄉",J158)-FIND("市",J158)&gt;3,FIND("區",J158)-FIND("市",J158),FIND("鄉",J158)-FIND("市",J158)))
),
IFERROR(
IFERROR(
IFERROR(
MID(J158,FIND("縣",J158)+1,IF(FIND("區",J158)-FIND("縣",J158)&gt;3,FIND("鄉",J158)-FIND("縣",J158),FIND("區",J158)-FIND("縣",J158))),
MID(J158,FIND("縣",J158)+1,IF(FIND("鎮",J158)-FIND("縣",J158)&gt;3,FIND("鄉",J158)-FIND("縣",J158),FIND("鎮",J158)-FIND("縣",J158)))
),
MID(J158,FIND("縣",J158)+1,IF(FIND("鄉",J158)-FIND("縣",J158)&gt;3,FIND("區",J158)-FIND("縣",J158),FIND("鄉",J158)-FIND("縣",J158)))
),
IFERROR(
MID(J158,FIND("市",J158)+1,IF(FIND("縣",J158)-FIND("市",J158)&gt;3,FIND("鄉",J158)-FIND("市",J158),FIND("縣",J158)-FIND("市",J158))),
MID(J158,FIND("縣",J158)+1,IF(FIND("市",J158)-FIND("縣",J158)&gt;3,FIND("鄉",J158)-FIND("縣",J158),FIND("市",J158)-FIND("縣",J158)))
)))</f>
        <v/>
      </c>
      <c r="W158" s="15">
        <f>IFERROR(MID(J158,IFERROR(FIND("鄉",J158),IFERROR(FIND("鎮",J158),FIND("區",J158)))+1,LEN(J158)),IFERROR(MID(J158,FIND("市",J158)+1,LEN(J158)),MID(J158,FIND("縣",J158)+1,LEN(J158))))</f>
        <v/>
      </c>
      <c r="X158" s="16">
        <f>VLOOKUP(U158&amp;V158,部門對應!$B:$I,8,FALSE)</f>
        <v/>
      </c>
      <c r="Y158" s="16">
        <f>VLOOKUP(V158,區域表!A:B,2,FALSE)</f>
        <v/>
      </c>
      <c r="Z158" s="106">
        <f>IF(D158="FVC7", IF(COUNTIF(特殊門市清單!N:N, B158)=0, "FVC7", VLOOKUP(B158,特殊門市清單!N:T,7,FALSE)), IF(AA158="v","Peplink",""))</f>
        <v/>
      </c>
      <c r="AB158" s="100">
        <f>VLOOKUP(B158,門市主檔!A:B,2,FALSE)</f>
        <v/>
      </c>
      <c r="AC158" s="100" t="n"/>
      <c r="AD158" s="100" t="n"/>
      <c r="AF158" s="106" t="n"/>
    </row>
    <row r="159" ht="15.6" customHeight="1" s="127">
      <c r="A159" s="3" t="n">
        <v>158</v>
      </c>
      <c r="B159" s="3" t="n">
        <v>4528</v>
      </c>
      <c r="C159" s="11" t="inlineStr">
        <is>
          <t>八里鐵塔店</t>
        </is>
      </c>
      <c r="D159" s="3" t="inlineStr">
        <is>
          <t>FCB</t>
        </is>
      </c>
      <c r="E159" s="322" t="n"/>
      <c r="F159" s="3" t="inlineStr">
        <is>
          <t>北二一部</t>
        </is>
      </c>
      <c r="G159" s="3" t="inlineStr">
        <is>
          <t>FG</t>
        </is>
      </c>
      <c r="H159" s="98" t="inlineStr">
        <is>
          <t>馮舜</t>
        </is>
      </c>
      <c r="I159" s="11" t="inlineStr">
        <is>
          <t>(02)26107233</t>
        </is>
      </c>
      <c r="J159" s="12" t="inlineStr">
        <is>
          <t>新北市八里區中山路一段43、43-1號</t>
        </is>
      </c>
      <c r="U159" s="14">
        <f>IFERROR(LEFT(J159,FIND("縣",J159)),IFERROR(LEFT(J159,FIND("市",J159)),J159))</f>
        <v/>
      </c>
      <c r="V159" s="15">
        <f>IFERROR(
IFERROR(
IFERROR(
MID(J159,FIND("市",J159)+1,IF(FIND("區",J159)-FIND("市",J159)&gt;3,FIND("鄉",J159)-FIND("市",J159),FIND("區",J159)-FIND("市",J159))),
MID(J159,FIND("市",J159)+1,IF(FIND("鎮",J159)-FIND("市",J159)&gt;3,FIND("鄉",J159)-FIND("市",J159),FIND("鎮",J159)-FIND("市",J159)))
),
MID(J159,FIND("市",J159)+1,IF(FIND("鄉",J159)-FIND("市",J159)&gt;3,FIND("區",J159)-FIND("市",J159),FIND("鄉",J159)-FIND("市",J159)))
),
IFERROR(
IFERROR(
IFERROR(
MID(J159,FIND("縣",J159)+1,IF(FIND("區",J159)-FIND("縣",J159)&gt;3,FIND("鄉",J159)-FIND("縣",J159),FIND("區",J159)-FIND("縣",J159))),
MID(J159,FIND("縣",J159)+1,IF(FIND("鎮",J159)-FIND("縣",J159)&gt;3,FIND("鄉",J159)-FIND("縣",J159),FIND("鎮",J159)-FIND("縣",J159)))
),
MID(J159,FIND("縣",J159)+1,IF(FIND("鄉",J159)-FIND("縣",J159)&gt;3,FIND("區",J159)-FIND("縣",J159),FIND("鄉",J159)-FIND("縣",J159)))
),
IFERROR(
MID(J159,FIND("市",J159)+1,IF(FIND("縣",J159)-FIND("市",J159)&gt;3,FIND("鄉",J159)-FIND("市",J159),FIND("縣",J159)-FIND("市",J159))),
MID(J159,FIND("縣",J159)+1,IF(FIND("市",J159)-FIND("縣",J159)&gt;3,FIND("鄉",J159)-FIND("縣",J159),FIND("市",J159)-FIND("縣",J159)))
)))</f>
        <v/>
      </c>
      <c r="W159" s="15">
        <f>IFERROR(MID(J159,IFERROR(FIND("鄉",J159),IFERROR(FIND("鎮",J159),FIND("區",J159)))+1,LEN(J159)),IFERROR(MID(J159,FIND("市",J159)+1,LEN(J159)),MID(J159,FIND("縣",J159)+1,LEN(J159))))</f>
        <v/>
      </c>
      <c r="X159" s="16">
        <f>VLOOKUP(U159&amp;V159,部門對應!$B:$I,8,FALSE)</f>
        <v/>
      </c>
      <c r="Y159" s="16">
        <f>VLOOKUP(V159,區域表!A:B,2,FALSE)</f>
        <v/>
      </c>
      <c r="Z159" s="106">
        <f>IF(D159="FVC7", IF(COUNTIF(特殊門市清單!N:N, B159)=0, "FVC7", VLOOKUP(B159,特殊門市清單!N:T,7,FALSE)), IF(AA159="v","Peplink",""))</f>
        <v/>
      </c>
      <c r="AB159" s="100">
        <f>VLOOKUP(B159,門市主檔!A:B,2,FALSE)</f>
        <v/>
      </c>
      <c r="AC159" s="100" t="n"/>
      <c r="AD159" s="100" t="n"/>
      <c r="AF159" s="106" t="n"/>
    </row>
    <row r="160" ht="15.6" customHeight="1" s="127">
      <c r="A160" s="3" t="n">
        <v>159</v>
      </c>
      <c r="B160" s="3" t="n">
        <v>4764</v>
      </c>
      <c r="C160" s="11" t="inlineStr">
        <is>
          <t>八里大船店</t>
        </is>
      </c>
      <c r="D160" s="3" t="inlineStr">
        <is>
          <t>FCB</t>
        </is>
      </c>
      <c r="E160" s="322" t="n"/>
      <c r="F160" s="3" t="inlineStr">
        <is>
          <t>北二一部</t>
        </is>
      </c>
      <c r="G160" s="3" t="inlineStr">
        <is>
          <t>FG</t>
        </is>
      </c>
      <c r="H160" s="98" t="inlineStr">
        <is>
          <t>馮舜</t>
        </is>
      </c>
      <c r="I160" s="11" t="inlineStr">
        <is>
          <t>(02)26105223</t>
        </is>
      </c>
      <c r="J160" s="12" t="inlineStr">
        <is>
          <t xml:space="preserve">新北市八里區商港路8、10號 </t>
        </is>
      </c>
      <c r="U160" s="14">
        <f>IFERROR(LEFT(J160,FIND("縣",J160)),IFERROR(LEFT(J160,FIND("市",J160)),J160))</f>
        <v/>
      </c>
      <c r="V160" s="15">
        <f>IFERROR(
IFERROR(
IFERROR(
MID(J160,FIND("市",J160)+1,IF(FIND("區",J160)-FIND("市",J160)&gt;3,FIND("鄉",J160)-FIND("市",J160),FIND("區",J160)-FIND("市",J160))),
MID(J160,FIND("市",J160)+1,IF(FIND("鎮",J160)-FIND("市",J160)&gt;3,FIND("鄉",J160)-FIND("市",J160),FIND("鎮",J160)-FIND("市",J160)))
),
MID(J160,FIND("市",J160)+1,IF(FIND("鄉",J160)-FIND("市",J160)&gt;3,FIND("區",J160)-FIND("市",J160),FIND("鄉",J160)-FIND("市",J160)))
),
IFERROR(
IFERROR(
IFERROR(
MID(J160,FIND("縣",J160)+1,IF(FIND("區",J160)-FIND("縣",J160)&gt;3,FIND("鄉",J160)-FIND("縣",J160),FIND("區",J160)-FIND("縣",J160))),
MID(J160,FIND("縣",J160)+1,IF(FIND("鎮",J160)-FIND("縣",J160)&gt;3,FIND("鄉",J160)-FIND("縣",J160),FIND("鎮",J160)-FIND("縣",J160)))
),
MID(J160,FIND("縣",J160)+1,IF(FIND("鄉",J160)-FIND("縣",J160)&gt;3,FIND("區",J160)-FIND("縣",J160),FIND("鄉",J160)-FIND("縣",J160)))
),
IFERROR(
MID(J160,FIND("市",J160)+1,IF(FIND("縣",J160)-FIND("市",J160)&gt;3,FIND("鄉",J160)-FIND("市",J160),FIND("縣",J160)-FIND("市",J160))),
MID(J160,FIND("縣",J160)+1,IF(FIND("市",J160)-FIND("縣",J160)&gt;3,FIND("鄉",J160)-FIND("縣",J160),FIND("市",J160)-FIND("縣",J160)))
)))</f>
        <v/>
      </c>
      <c r="W160" s="15">
        <f>IFERROR(MID(J160,IFERROR(FIND("鄉",J160),IFERROR(FIND("鎮",J160),FIND("區",J160)))+1,LEN(J160)),IFERROR(MID(J160,FIND("市",J160)+1,LEN(J160)),MID(J160,FIND("縣",J160)+1,LEN(J160))))</f>
        <v/>
      </c>
      <c r="X160" s="16">
        <f>VLOOKUP(U160&amp;V160,部門對應!$B:$I,8,FALSE)</f>
        <v/>
      </c>
      <c r="Y160" s="16">
        <f>VLOOKUP(V160,區域表!A:B,2,FALSE)</f>
        <v/>
      </c>
      <c r="Z160" s="106">
        <f>IF(D160="FVC7", IF(COUNTIF(特殊門市清單!N:N, B160)=0, "FVC7", VLOOKUP(B160,特殊門市清單!N:T,7,FALSE)), IF(AA160="v","Peplink",""))</f>
        <v/>
      </c>
      <c r="AB160" s="100">
        <f>VLOOKUP(B160,門市主檔!A:B,2,FALSE)</f>
        <v/>
      </c>
      <c r="AC160" s="100" t="n"/>
      <c r="AD160" s="100" t="n"/>
      <c r="AF160" s="106" t="n"/>
    </row>
    <row r="161" ht="15.6" customHeight="1" s="127">
      <c r="A161" s="3" t="n">
        <v>160</v>
      </c>
      <c r="B161" s="3" t="n">
        <v>5074</v>
      </c>
      <c r="C161" s="11" t="inlineStr">
        <is>
          <t>八里福德新村</t>
        </is>
      </c>
      <c r="D161" s="3" t="inlineStr">
        <is>
          <t>FCB</t>
        </is>
      </c>
      <c r="E161" s="322" t="n"/>
      <c r="F161" s="3" t="inlineStr">
        <is>
          <t>北二一部</t>
        </is>
      </c>
      <c r="G161" s="3" t="inlineStr">
        <is>
          <t>FG</t>
        </is>
      </c>
      <c r="H161" s="98" t="inlineStr">
        <is>
          <t>馮舜</t>
        </is>
      </c>
      <c r="I161" s="11" t="inlineStr">
        <is>
          <t>(02)26107915</t>
        </is>
      </c>
      <c r="J161" s="12" t="inlineStr">
        <is>
          <t>新北市八里區福德新村1號1樓</t>
        </is>
      </c>
      <c r="U161" s="14">
        <f>IFERROR(LEFT(J161,FIND("縣",J161)),IFERROR(LEFT(J161,FIND("市",J161)),J161))</f>
        <v/>
      </c>
      <c r="V161" s="15">
        <f>IFERROR(
IFERROR(
IFERROR(
MID(J161,FIND("市",J161)+1,IF(FIND("區",J161)-FIND("市",J161)&gt;3,FIND("鄉",J161)-FIND("市",J161),FIND("區",J161)-FIND("市",J161))),
MID(J161,FIND("市",J161)+1,IF(FIND("鎮",J161)-FIND("市",J161)&gt;3,FIND("鄉",J161)-FIND("市",J161),FIND("鎮",J161)-FIND("市",J161)))
),
MID(J161,FIND("市",J161)+1,IF(FIND("鄉",J161)-FIND("市",J161)&gt;3,FIND("區",J161)-FIND("市",J161),FIND("鄉",J161)-FIND("市",J161)))
),
IFERROR(
IFERROR(
IFERROR(
MID(J161,FIND("縣",J161)+1,IF(FIND("區",J161)-FIND("縣",J161)&gt;3,FIND("鄉",J161)-FIND("縣",J161),FIND("區",J161)-FIND("縣",J161))),
MID(J161,FIND("縣",J161)+1,IF(FIND("鎮",J161)-FIND("縣",J161)&gt;3,FIND("鄉",J161)-FIND("縣",J161),FIND("鎮",J161)-FIND("縣",J161)))
),
MID(J161,FIND("縣",J161)+1,IF(FIND("鄉",J161)-FIND("縣",J161)&gt;3,FIND("區",J161)-FIND("縣",J161),FIND("鄉",J161)-FIND("縣",J161)))
),
IFERROR(
MID(J161,FIND("市",J161)+1,IF(FIND("縣",J161)-FIND("市",J161)&gt;3,FIND("鄉",J161)-FIND("市",J161),FIND("縣",J161)-FIND("市",J161))),
MID(J161,FIND("縣",J161)+1,IF(FIND("市",J161)-FIND("縣",J161)&gt;3,FIND("鄉",J161)-FIND("縣",J161),FIND("市",J161)-FIND("縣",J161)))
)))</f>
        <v/>
      </c>
      <c r="W161" s="15">
        <f>IFERROR(MID(J161,IFERROR(FIND("鄉",J161),IFERROR(FIND("鎮",J161),FIND("區",J161)))+1,LEN(J161)),IFERROR(MID(J161,FIND("市",J161)+1,LEN(J161)),MID(J161,FIND("縣",J161)+1,LEN(J161))))</f>
        <v/>
      </c>
      <c r="X161" s="16">
        <f>VLOOKUP(U161&amp;V161,部門對應!$B:$I,8,FALSE)</f>
        <v/>
      </c>
      <c r="Y161" s="16">
        <f>VLOOKUP(V161,區域表!A:B,2,FALSE)</f>
        <v/>
      </c>
      <c r="Z161" s="106">
        <f>IF(D161="FVC7", IF(COUNTIF(特殊門市清單!N:N, B161)=0, "FVC7", VLOOKUP(B161,特殊門市清單!N:T,7,FALSE)), IF(AA161="v","Peplink",""))</f>
        <v/>
      </c>
      <c r="AB161" s="100">
        <f>VLOOKUP(B161,門市主檔!A:B,2,FALSE)</f>
        <v/>
      </c>
      <c r="AC161" s="100" t="n"/>
      <c r="AD161" s="232" t="inlineStr">
        <is>
          <t>機上盒</t>
        </is>
      </c>
      <c r="AF161" s="106" t="n"/>
    </row>
    <row r="162" ht="15.6" customHeight="1" s="127">
      <c r="A162" s="3" t="n">
        <v>161</v>
      </c>
      <c r="B162" s="3" t="n">
        <v>3458</v>
      </c>
      <c r="C162" s="11" t="inlineStr">
        <is>
          <t>八里龍米店</t>
        </is>
      </c>
      <c r="D162" s="3" t="inlineStr">
        <is>
          <t>FCA</t>
        </is>
      </c>
      <c r="E162" s="322" t="n"/>
      <c r="F162" s="3" t="inlineStr">
        <is>
          <t>北二四部</t>
        </is>
      </c>
      <c r="G162" s="3" t="inlineStr">
        <is>
          <t>IH</t>
        </is>
      </c>
      <c r="H162" s="98" t="inlineStr">
        <is>
          <t>陳志國</t>
        </is>
      </c>
      <c r="I162" s="11" t="inlineStr">
        <is>
          <t>(02)26185412</t>
        </is>
      </c>
      <c r="J162" s="12" t="inlineStr">
        <is>
          <t>新北市八里區龍米路一段215.217號</t>
        </is>
      </c>
      <c r="U162" s="14">
        <f>IFERROR(LEFT(J162,FIND("縣",J162)),IFERROR(LEFT(J162,FIND("市",J162)),J162))</f>
        <v/>
      </c>
      <c r="V162" s="15">
        <f>IFERROR(
IFERROR(
IFERROR(
MID(J162,FIND("市",J162)+1,IF(FIND("區",J162)-FIND("市",J162)&gt;3,FIND("鄉",J162)-FIND("市",J162),FIND("區",J162)-FIND("市",J162))),
MID(J162,FIND("市",J162)+1,IF(FIND("鎮",J162)-FIND("市",J162)&gt;3,FIND("鄉",J162)-FIND("市",J162),FIND("鎮",J162)-FIND("市",J162)))
),
MID(J162,FIND("市",J162)+1,IF(FIND("鄉",J162)-FIND("市",J162)&gt;3,FIND("區",J162)-FIND("市",J162),FIND("鄉",J162)-FIND("市",J162)))
),
IFERROR(
IFERROR(
IFERROR(
MID(J162,FIND("縣",J162)+1,IF(FIND("區",J162)-FIND("縣",J162)&gt;3,FIND("鄉",J162)-FIND("縣",J162),FIND("區",J162)-FIND("縣",J162))),
MID(J162,FIND("縣",J162)+1,IF(FIND("鎮",J162)-FIND("縣",J162)&gt;3,FIND("鄉",J162)-FIND("縣",J162),FIND("鎮",J162)-FIND("縣",J162)))
),
MID(J162,FIND("縣",J162)+1,IF(FIND("鄉",J162)-FIND("縣",J162)&gt;3,FIND("區",J162)-FIND("縣",J162),FIND("鄉",J162)-FIND("縣",J162)))
),
IFERROR(
MID(J162,FIND("市",J162)+1,IF(FIND("縣",J162)-FIND("市",J162)&gt;3,FIND("鄉",J162)-FIND("市",J162),FIND("縣",J162)-FIND("市",J162))),
MID(J162,FIND("縣",J162)+1,IF(FIND("市",J162)-FIND("縣",J162)&gt;3,FIND("鄉",J162)-FIND("縣",J162),FIND("市",J162)-FIND("縣",J162)))
)))</f>
        <v/>
      </c>
      <c r="W162" s="15">
        <f>IFERROR(MID(J162,IFERROR(FIND("鄉",J162),IFERROR(FIND("鎮",J162),FIND("區",J162)))+1,LEN(J162)),IFERROR(MID(J162,FIND("市",J162)+1,LEN(J162)),MID(J162,FIND("縣",J162)+1,LEN(J162))))</f>
        <v/>
      </c>
      <c r="X162" s="16">
        <f>VLOOKUP(U162&amp;V162,部門對應!$B:$I,8,FALSE)</f>
        <v/>
      </c>
      <c r="Y162" s="16">
        <f>VLOOKUP(V162,區域表!A:B,2,FALSE)</f>
        <v/>
      </c>
      <c r="Z162" s="106">
        <f>IF(D162="FVC7", IF(COUNTIF(特殊門市清單!N:N, B162)=0, "FVC7", VLOOKUP(B162,特殊門市清單!N:T,7,FALSE)), IF(AA162="v","Peplink",""))</f>
        <v/>
      </c>
      <c r="AB162" s="100">
        <f>VLOOKUP(B162,門市主檔!A:B,2,FALSE)</f>
        <v/>
      </c>
      <c r="AC162" s="100" t="n"/>
      <c r="AD162" s="100" t="n"/>
      <c r="AF162" s="106" t="n"/>
    </row>
    <row r="163" ht="15.6" customHeight="1" s="127">
      <c r="A163" s="3" t="n">
        <v>162</v>
      </c>
      <c r="B163" s="3" t="n">
        <v>4243</v>
      </c>
      <c r="C163" s="11" t="inlineStr">
        <is>
          <t>八里聖心店</t>
        </is>
      </c>
      <c r="D163" s="3" t="inlineStr">
        <is>
          <t>FCA</t>
        </is>
      </c>
      <c r="E163" s="322" t="n"/>
      <c r="F163" s="3" t="inlineStr">
        <is>
          <t>北二四部</t>
        </is>
      </c>
      <c r="G163" s="3" t="inlineStr">
        <is>
          <t>IH</t>
        </is>
      </c>
      <c r="H163" s="98" t="inlineStr">
        <is>
          <t>陳志國</t>
        </is>
      </c>
      <c r="I163" s="11" t="inlineStr">
        <is>
          <t>(02)89780124</t>
        </is>
      </c>
      <c r="J163" s="12" t="inlineStr">
        <is>
          <t>新北市八里區龍米路二段57、59號</t>
        </is>
      </c>
      <c r="U163" s="14">
        <f>IFERROR(LEFT(J163,FIND("縣",J163)),IFERROR(LEFT(J163,FIND("市",J163)),J163))</f>
        <v/>
      </c>
      <c r="V163" s="15">
        <f>IFERROR(
IFERROR(
IFERROR(
MID(J163,FIND("市",J163)+1,IF(FIND("區",J163)-FIND("市",J163)&gt;3,FIND("鄉",J163)-FIND("市",J163),FIND("區",J163)-FIND("市",J163))),
MID(J163,FIND("市",J163)+1,IF(FIND("鎮",J163)-FIND("市",J163)&gt;3,FIND("鄉",J163)-FIND("市",J163),FIND("鎮",J163)-FIND("市",J163)))
),
MID(J163,FIND("市",J163)+1,IF(FIND("鄉",J163)-FIND("市",J163)&gt;3,FIND("區",J163)-FIND("市",J163),FIND("鄉",J163)-FIND("市",J163)))
),
IFERROR(
IFERROR(
IFERROR(
MID(J163,FIND("縣",J163)+1,IF(FIND("區",J163)-FIND("縣",J163)&gt;3,FIND("鄉",J163)-FIND("縣",J163),FIND("區",J163)-FIND("縣",J163))),
MID(J163,FIND("縣",J163)+1,IF(FIND("鎮",J163)-FIND("縣",J163)&gt;3,FIND("鄉",J163)-FIND("縣",J163),FIND("鎮",J163)-FIND("縣",J163)))
),
MID(J163,FIND("縣",J163)+1,IF(FIND("鄉",J163)-FIND("縣",J163)&gt;3,FIND("區",J163)-FIND("縣",J163),FIND("鄉",J163)-FIND("縣",J163)))
),
IFERROR(
MID(J163,FIND("市",J163)+1,IF(FIND("縣",J163)-FIND("市",J163)&gt;3,FIND("鄉",J163)-FIND("市",J163),FIND("縣",J163)-FIND("市",J163))),
MID(J163,FIND("縣",J163)+1,IF(FIND("市",J163)-FIND("縣",J163)&gt;3,FIND("鄉",J163)-FIND("縣",J163),FIND("市",J163)-FIND("縣",J163)))
)))</f>
        <v/>
      </c>
      <c r="W163" s="15">
        <f>IFERROR(MID(J163,IFERROR(FIND("鄉",J163),IFERROR(FIND("鎮",J163),FIND("區",J163)))+1,LEN(J163)),IFERROR(MID(J163,FIND("市",J163)+1,LEN(J163)),MID(J163,FIND("縣",J163)+1,LEN(J163))))</f>
        <v/>
      </c>
      <c r="X163" s="16">
        <f>VLOOKUP(U163&amp;V163,部門對應!$B:$I,8,FALSE)</f>
        <v/>
      </c>
      <c r="Y163" s="16">
        <f>VLOOKUP(V163,區域表!A:B,2,FALSE)</f>
        <v/>
      </c>
      <c r="Z163" s="106">
        <f>IF(D163="FVC7", IF(COUNTIF(特殊門市清單!N:N, B163)=0, "FVC7", VLOOKUP(B163,特殊門市清單!N:T,7,FALSE)), IF(AA163="v","Peplink",""))</f>
        <v/>
      </c>
      <c r="AB163" s="100">
        <f>VLOOKUP(B163,門市主檔!A:B,2,FALSE)</f>
        <v/>
      </c>
      <c r="AC163" s="100" t="n"/>
      <c r="AD163" s="100" t="n"/>
      <c r="AF163" s="106" t="n"/>
    </row>
    <row r="164" ht="15" customHeight="1" s="127">
      <c r="A164" s="3" t="n">
        <v>163</v>
      </c>
      <c r="B164" s="3" t="n">
        <v>3243</v>
      </c>
      <c r="C164" s="11" t="inlineStr">
        <is>
          <t>北縣醒吾店</t>
        </is>
      </c>
      <c r="D164" s="3" t="inlineStr">
        <is>
          <t>FVC6</t>
        </is>
      </c>
      <c r="E164" s="324" t="n"/>
      <c r="F164" s="3" t="inlineStr">
        <is>
          <t>北二四部</t>
        </is>
      </c>
      <c r="G164" s="3" t="inlineStr">
        <is>
          <t>IC</t>
        </is>
      </c>
      <c r="H164" s="98" t="inlineStr">
        <is>
          <t>張倍瑄</t>
        </is>
      </c>
      <c r="I164" s="11" t="inlineStr">
        <is>
          <t>(02)26024955</t>
        </is>
      </c>
      <c r="J164" s="12" t="inlineStr">
        <is>
          <t>新北市林口區粉寮路一段101號(醒吾科技大學內生活大樓一樓餐飲中心美食廣場)</t>
        </is>
      </c>
      <c r="U164" s="14">
        <f>IFERROR(LEFT(J164,FIND("縣",J164)),IFERROR(LEFT(J164,FIND("市",J164)),J164))</f>
        <v/>
      </c>
      <c r="V164" s="15">
        <f>IFERROR(
IFERROR(
IFERROR(
MID(J164,FIND("市",J164)+1,IF(FIND("區",J164)-FIND("市",J164)&gt;3,FIND("鄉",J164)-FIND("市",J164),FIND("區",J164)-FIND("市",J164))),
MID(J164,FIND("市",J164)+1,IF(FIND("鎮",J164)-FIND("市",J164)&gt;3,FIND("鄉",J164)-FIND("市",J164),FIND("鎮",J164)-FIND("市",J164)))
),
MID(J164,FIND("市",J164)+1,IF(FIND("鄉",J164)-FIND("市",J164)&gt;3,FIND("區",J164)-FIND("市",J164),FIND("鄉",J164)-FIND("市",J164)))
),
IFERROR(
IFERROR(
IFERROR(
MID(J164,FIND("縣",J164)+1,IF(FIND("區",J164)-FIND("縣",J164)&gt;3,FIND("鄉",J164)-FIND("縣",J164),FIND("區",J164)-FIND("縣",J164))),
MID(J164,FIND("縣",J164)+1,IF(FIND("鎮",J164)-FIND("縣",J164)&gt;3,FIND("鄉",J164)-FIND("縣",J164),FIND("鎮",J164)-FIND("縣",J164)))
),
MID(J164,FIND("縣",J164)+1,IF(FIND("鄉",J164)-FIND("縣",J164)&gt;3,FIND("區",J164)-FIND("縣",J164),FIND("鄉",J164)-FIND("縣",J164)))
),
IFERROR(
MID(J164,FIND("市",J164)+1,IF(FIND("縣",J164)-FIND("市",J164)&gt;3,FIND("鄉",J164)-FIND("市",J164),FIND("縣",J164)-FIND("市",J164))),
MID(J164,FIND("縣",J164)+1,IF(FIND("市",J164)-FIND("縣",J164)&gt;3,FIND("鄉",J164)-FIND("縣",J164),FIND("市",J164)-FIND("縣",J164)))
)))</f>
        <v/>
      </c>
      <c r="W164" s="15">
        <f>IFERROR(MID(J164,IFERROR(FIND("鄉",J164),IFERROR(FIND("鎮",J164),FIND("區",J164)))+1,LEN(J164)),IFERROR(MID(J164,FIND("市",J164)+1,LEN(J164)),MID(J164,FIND("縣",J164)+1,LEN(J164))))</f>
        <v/>
      </c>
      <c r="X164" s="16">
        <f>VLOOKUP(U164&amp;V164,部門對應!$B:$I,8,FALSE)</f>
        <v/>
      </c>
      <c r="Y164" s="16">
        <f>VLOOKUP(V164,區域表!A:B,2,FALSE)</f>
        <v/>
      </c>
      <c r="Z164" s="106" t="inlineStr">
        <is>
          <t>學校</t>
        </is>
      </c>
      <c r="AB164" s="100">
        <f>VLOOKUP(B164,門市主檔!A:B,2,FALSE)</f>
        <v/>
      </c>
      <c r="AC164" s="100" t="inlineStr">
        <is>
          <t>學校</t>
        </is>
      </c>
      <c r="AD164" s="100" t="n"/>
    </row>
    <row r="165" ht="15" customHeight="1" s="127">
      <c r="A165" s="3" t="n">
        <v>164</v>
      </c>
      <c r="B165" s="3" t="inlineStr">
        <is>
          <t>L519</t>
        </is>
      </c>
      <c r="C165" s="11" t="inlineStr">
        <is>
          <t>車麗屋林口店</t>
        </is>
      </c>
      <c r="D165" s="3" t="inlineStr">
        <is>
          <t>FVC7</t>
        </is>
      </c>
      <c r="E165" s="324" t="n"/>
      <c r="F165" s="3" t="inlineStr">
        <is>
          <t>北二四部</t>
        </is>
      </c>
      <c r="G165" s="3" t="inlineStr">
        <is>
          <t>IA</t>
        </is>
      </c>
      <c r="H165" s="98" t="inlineStr">
        <is>
          <t>黃婉婷</t>
        </is>
      </c>
      <c r="I165" s="11" t="inlineStr">
        <is>
          <t>(02)89787757</t>
        </is>
      </c>
      <c r="J165" s="12" t="inlineStr">
        <is>
          <t>新北市林口區文化三路一段394巷12號</t>
        </is>
      </c>
      <c r="U165" s="14">
        <f>IFERROR(LEFT(J165,FIND("縣",J165)),IFERROR(LEFT(J165,FIND("市",J165)),J165))</f>
        <v/>
      </c>
      <c r="V165" s="15">
        <f>IFERROR(
IFERROR(
IFERROR(
MID(J165,FIND("市",J165)+1,IF(FIND("區",J165)-FIND("市",J165)&gt;3,FIND("鄉",J165)-FIND("市",J165),FIND("區",J165)-FIND("市",J165))),
MID(J165,FIND("市",J165)+1,IF(FIND("鎮",J165)-FIND("市",J165)&gt;3,FIND("鄉",J165)-FIND("市",J165),FIND("鎮",J165)-FIND("市",J165)))
),
MID(J165,FIND("市",J165)+1,IF(FIND("鄉",J165)-FIND("市",J165)&gt;3,FIND("區",J165)-FIND("市",J165),FIND("鄉",J165)-FIND("市",J165)))
),
IFERROR(
IFERROR(
IFERROR(
MID(J165,FIND("縣",J165)+1,IF(FIND("區",J165)-FIND("縣",J165)&gt;3,FIND("鄉",J165)-FIND("縣",J165),FIND("區",J165)-FIND("縣",J165))),
MID(J165,FIND("縣",J165)+1,IF(FIND("鎮",J165)-FIND("縣",J165)&gt;3,FIND("鄉",J165)-FIND("縣",J165),FIND("鎮",J165)-FIND("縣",J165)))
),
MID(J165,FIND("縣",J165)+1,IF(FIND("鄉",J165)-FIND("縣",J165)&gt;3,FIND("區",J165)-FIND("縣",J165),FIND("鄉",J165)-FIND("縣",J165)))
),
IFERROR(
MID(J165,FIND("市",J165)+1,IF(FIND("縣",J165)-FIND("市",J165)&gt;3,FIND("鄉",J165)-FIND("市",J165),FIND("縣",J165)-FIND("市",J165))),
MID(J165,FIND("縣",J165)+1,IF(FIND("市",J165)-FIND("縣",J165)&gt;3,FIND("鄉",J165)-FIND("縣",J165),FIND("市",J165)-FIND("縣",J165)))
)))</f>
        <v/>
      </c>
      <c r="W165" s="15">
        <f>IFERROR(MID(J165,IFERROR(FIND("鄉",J165),IFERROR(FIND("鎮",J165),FIND("區",J165)))+1,LEN(J165)),IFERROR(MID(J165,FIND("市",J165)+1,LEN(J165)),MID(J165,FIND("縣",J165)+1,LEN(J165))))</f>
        <v/>
      </c>
      <c r="X165" s="16">
        <f>VLOOKUP(U165&amp;V165,部門對應!$B:$I,8,FALSE)</f>
        <v/>
      </c>
      <c r="Y165" s="16">
        <f>VLOOKUP(V165,區域表!A:B,2,FALSE)</f>
        <v/>
      </c>
      <c r="Z165" s="106">
        <f>IF(D165="FVC7", IF(COUNTIF(特殊門市清單!N:N, B165)=0, "FVC7", VLOOKUP(B165,特殊門市清單!N:T,7,FALSE)), IF(AA165="v","Peplink",""))</f>
        <v/>
      </c>
      <c r="AB165" s="100">
        <f>VLOOKUP(B165,門市主檔!A:B,2,FALSE)</f>
        <v/>
      </c>
      <c r="AC165" s="100" t="n"/>
      <c r="AD165" s="100" t="n"/>
    </row>
    <row r="166" ht="15" customHeight="1" s="127">
      <c r="A166" s="3" t="n">
        <v>165</v>
      </c>
      <c r="B166" s="3" t="inlineStr">
        <is>
          <t>L551</t>
        </is>
      </c>
      <c r="C166" s="11" t="inlineStr">
        <is>
          <t>林口顧家店</t>
        </is>
      </c>
      <c r="D166" s="3" t="inlineStr">
        <is>
          <t>FVC7</t>
        </is>
      </c>
      <c r="E166" s="324" t="n"/>
      <c r="F166" s="3" t="inlineStr">
        <is>
          <t>北二四部</t>
        </is>
      </c>
      <c r="G166" s="3" t="inlineStr">
        <is>
          <t>IA</t>
        </is>
      </c>
      <c r="H166" s="98" t="inlineStr">
        <is>
          <t>黃婉婷</t>
        </is>
      </c>
      <c r="I166" s="11" t="inlineStr">
        <is>
          <t>(02)26096416</t>
        </is>
      </c>
      <c r="J166" s="12" t="inlineStr">
        <is>
          <t>新北市林口區麗園一街2巷1號地下層</t>
        </is>
      </c>
      <c r="U166" s="14">
        <f>IFERROR(LEFT(J166,FIND("縣",J166)),IFERROR(LEFT(J166,FIND("市",J166)),J166))</f>
        <v/>
      </c>
      <c r="V166" s="15">
        <f>IFERROR(
IFERROR(
IFERROR(
MID(J166,FIND("市",J166)+1,IF(FIND("區",J166)-FIND("市",J166)&gt;3,FIND("鄉",J166)-FIND("市",J166),FIND("區",J166)-FIND("市",J166))),
MID(J166,FIND("市",J166)+1,IF(FIND("鎮",J166)-FIND("市",J166)&gt;3,FIND("鄉",J166)-FIND("市",J166),FIND("鎮",J166)-FIND("市",J166)))
),
MID(J166,FIND("市",J166)+1,IF(FIND("鄉",J166)-FIND("市",J166)&gt;3,FIND("區",J166)-FIND("市",J166),FIND("鄉",J166)-FIND("市",J166)))
),
IFERROR(
IFERROR(
IFERROR(
MID(J166,FIND("縣",J166)+1,IF(FIND("區",J166)-FIND("縣",J166)&gt;3,FIND("鄉",J166)-FIND("縣",J166),FIND("區",J166)-FIND("縣",J166))),
MID(J166,FIND("縣",J166)+1,IF(FIND("鎮",J166)-FIND("縣",J166)&gt;3,FIND("鄉",J166)-FIND("縣",J166),FIND("鎮",J166)-FIND("縣",J166)))
),
MID(J166,FIND("縣",J166)+1,IF(FIND("鄉",J166)-FIND("縣",J166)&gt;3,FIND("區",J166)-FIND("縣",J166),FIND("鄉",J166)-FIND("縣",J166)))
),
IFERROR(
MID(J166,FIND("市",J166)+1,IF(FIND("縣",J166)-FIND("市",J166)&gt;3,FIND("鄉",J166)-FIND("市",J166),FIND("縣",J166)-FIND("市",J166))),
MID(J166,FIND("縣",J166)+1,IF(FIND("市",J166)-FIND("縣",J166)&gt;3,FIND("鄉",J166)-FIND("縣",J166),FIND("市",J166)-FIND("縣",J166)))
)))</f>
        <v/>
      </c>
      <c r="W166" s="15">
        <f>IFERROR(MID(J166,IFERROR(FIND("鄉",J166),IFERROR(FIND("鎮",J166),FIND("區",J166)))+1,LEN(J166)),IFERROR(MID(J166,FIND("市",J166)+1,LEN(J166)),MID(J166,FIND("縣",J166)+1,LEN(J166))))</f>
        <v/>
      </c>
      <c r="X166" s="16">
        <f>VLOOKUP(U166&amp;V166,部門對應!$B:$I,8,FALSE)</f>
        <v/>
      </c>
      <c r="Y166" s="16">
        <f>VLOOKUP(V166,區域表!A:B,2,FALSE)</f>
        <v/>
      </c>
      <c r="Z166" s="106">
        <f>IF(D166="FVC7", IF(COUNTIF(特殊門市清單!N:N, B166)=0, "FVC7", VLOOKUP(B166,特殊門市清單!N:T,7,FALSE)), IF(AA166="v","Peplink",""))</f>
        <v/>
      </c>
      <c r="AB166" s="100">
        <f>VLOOKUP(B166,門市主檔!A:B,2,FALSE)</f>
        <v/>
      </c>
      <c r="AC166" s="100" t="n"/>
      <c r="AD166" s="100" t="n"/>
    </row>
    <row r="167" ht="15" customHeight="1" s="127">
      <c r="A167" s="3" t="n">
        <v>166</v>
      </c>
      <c r="B167" s="3" t="n">
        <v>3878</v>
      </c>
      <c r="C167" s="11" t="inlineStr">
        <is>
          <t>林口清梅店</t>
        </is>
      </c>
      <c r="D167" s="3" t="inlineStr">
        <is>
          <t>FCB</t>
        </is>
      </c>
      <c r="E167" s="324" t="n"/>
      <c r="F167" s="3" t="inlineStr">
        <is>
          <t>北二四部</t>
        </is>
      </c>
      <c r="G167" s="3" t="inlineStr">
        <is>
          <t>IC</t>
        </is>
      </c>
      <c r="H167" s="98" t="inlineStr">
        <is>
          <t>張倍瑄</t>
        </is>
      </c>
      <c r="I167" s="11" t="inlineStr">
        <is>
          <t>(02)26020741</t>
        </is>
      </c>
      <c r="J167" s="12" t="inlineStr">
        <is>
          <t>新北市林口區湖北里湖子48號之1壹樓部份</t>
        </is>
      </c>
      <c r="U167" s="14">
        <f>IFERROR(LEFT(J167,FIND("縣",J167)),IFERROR(LEFT(J167,FIND("市",J167)),J167))</f>
        <v/>
      </c>
      <c r="V167" s="15">
        <f>IFERROR(
IFERROR(
IFERROR(
MID(J167,FIND("市",J167)+1,IF(FIND("區",J167)-FIND("市",J167)&gt;3,FIND("鄉",J167)-FIND("市",J167),FIND("區",J167)-FIND("市",J167))),
MID(J167,FIND("市",J167)+1,IF(FIND("鎮",J167)-FIND("市",J167)&gt;3,FIND("鄉",J167)-FIND("市",J167),FIND("鎮",J167)-FIND("市",J167)))
),
MID(J167,FIND("市",J167)+1,IF(FIND("鄉",J167)-FIND("市",J167)&gt;3,FIND("區",J167)-FIND("市",J167),FIND("鄉",J167)-FIND("市",J167)))
),
IFERROR(
IFERROR(
IFERROR(
MID(J167,FIND("縣",J167)+1,IF(FIND("區",J167)-FIND("縣",J167)&gt;3,FIND("鄉",J167)-FIND("縣",J167),FIND("區",J167)-FIND("縣",J167))),
MID(J167,FIND("縣",J167)+1,IF(FIND("鎮",J167)-FIND("縣",J167)&gt;3,FIND("鄉",J167)-FIND("縣",J167),FIND("鎮",J167)-FIND("縣",J167)))
),
MID(J167,FIND("縣",J167)+1,IF(FIND("鄉",J167)-FIND("縣",J167)&gt;3,FIND("區",J167)-FIND("縣",J167),FIND("鄉",J167)-FIND("縣",J167)))
),
IFERROR(
MID(J167,FIND("市",J167)+1,IF(FIND("縣",J167)-FIND("市",J167)&gt;3,FIND("鄉",J167)-FIND("市",J167),FIND("縣",J167)-FIND("市",J167))),
MID(J167,FIND("縣",J167)+1,IF(FIND("市",J167)-FIND("縣",J167)&gt;3,FIND("鄉",J167)-FIND("縣",J167),FIND("市",J167)-FIND("縣",J167)))
)))</f>
        <v/>
      </c>
      <c r="W167" s="15">
        <f>IFERROR(MID(J167,IFERROR(FIND("鄉",J167),IFERROR(FIND("鎮",J167),FIND("區",J167)))+1,LEN(J167)),IFERROR(MID(J167,FIND("市",J167)+1,LEN(J167)),MID(J167,FIND("縣",J167)+1,LEN(J167))))</f>
        <v/>
      </c>
      <c r="X167" s="16">
        <f>VLOOKUP(U167&amp;V167,部門對應!$B:$I,8,FALSE)</f>
        <v/>
      </c>
      <c r="Y167" s="16">
        <f>VLOOKUP(V167,區域表!A:B,2,FALSE)</f>
        <v/>
      </c>
      <c r="Z167" s="106">
        <f>IF(D167="FVC7", IF(COUNTIF(特殊門市清單!N:N, B167)=0, "FVC7", VLOOKUP(B167,特殊門市清單!N:T,7,FALSE)), IF(AA167="v","Peplink",""))</f>
        <v/>
      </c>
      <c r="AB167" s="100">
        <f>VLOOKUP(B167,門市主檔!A:B,2,FALSE)</f>
        <v/>
      </c>
      <c r="AC167" s="100" t="n"/>
      <c r="AD167" s="100" t="n"/>
    </row>
    <row r="168" ht="15" customHeight="1" s="127">
      <c r="A168" s="3" t="n">
        <v>167</v>
      </c>
      <c r="B168" s="3" t="n">
        <v>4057</v>
      </c>
      <c r="C168" s="11" t="inlineStr">
        <is>
          <t>林口香澄店</t>
        </is>
      </c>
      <c r="D168" s="3" t="inlineStr">
        <is>
          <t>FCA</t>
        </is>
      </c>
      <c r="E168" s="324" t="n"/>
      <c r="F168" s="3" t="inlineStr">
        <is>
          <t>北二四部</t>
        </is>
      </c>
      <c r="G168" s="3" t="inlineStr">
        <is>
          <t>IC</t>
        </is>
      </c>
      <c r="H168" s="98" t="inlineStr">
        <is>
          <t>張倍瑄</t>
        </is>
      </c>
      <c r="I168" s="11" t="inlineStr">
        <is>
          <t>(02)89783364</t>
        </is>
      </c>
      <c r="J168" s="12" t="inlineStr">
        <is>
          <t>新北市林口區文化三路一段613、615號1樓全部</t>
        </is>
      </c>
      <c r="U168" s="14">
        <f>IFERROR(LEFT(J168,FIND("縣",J168)),IFERROR(LEFT(J168,FIND("市",J168)),J168))</f>
        <v/>
      </c>
      <c r="V168" s="15">
        <f>IFERROR(
IFERROR(
IFERROR(
MID(J168,FIND("市",J168)+1,IF(FIND("區",J168)-FIND("市",J168)&gt;3,FIND("鄉",J168)-FIND("市",J168),FIND("區",J168)-FIND("市",J168))),
MID(J168,FIND("市",J168)+1,IF(FIND("鎮",J168)-FIND("市",J168)&gt;3,FIND("鄉",J168)-FIND("市",J168),FIND("鎮",J168)-FIND("市",J168)))
),
MID(J168,FIND("市",J168)+1,IF(FIND("鄉",J168)-FIND("市",J168)&gt;3,FIND("區",J168)-FIND("市",J168),FIND("鄉",J168)-FIND("市",J168)))
),
IFERROR(
IFERROR(
IFERROR(
MID(J168,FIND("縣",J168)+1,IF(FIND("區",J168)-FIND("縣",J168)&gt;3,FIND("鄉",J168)-FIND("縣",J168),FIND("區",J168)-FIND("縣",J168))),
MID(J168,FIND("縣",J168)+1,IF(FIND("鎮",J168)-FIND("縣",J168)&gt;3,FIND("鄉",J168)-FIND("縣",J168),FIND("鎮",J168)-FIND("縣",J168)))
),
MID(J168,FIND("縣",J168)+1,IF(FIND("鄉",J168)-FIND("縣",J168)&gt;3,FIND("區",J168)-FIND("縣",J168),FIND("鄉",J168)-FIND("縣",J168)))
),
IFERROR(
MID(J168,FIND("市",J168)+1,IF(FIND("縣",J168)-FIND("市",J168)&gt;3,FIND("鄉",J168)-FIND("市",J168),FIND("縣",J168)-FIND("市",J168))),
MID(J168,FIND("縣",J168)+1,IF(FIND("市",J168)-FIND("縣",J168)&gt;3,FIND("鄉",J168)-FIND("縣",J168),FIND("市",J168)-FIND("縣",J168)))
)))</f>
        <v/>
      </c>
      <c r="W168" s="15">
        <f>IFERROR(MID(J168,IFERROR(FIND("鄉",J168),IFERROR(FIND("鎮",J168),FIND("區",J168)))+1,LEN(J168)),IFERROR(MID(J168,FIND("市",J168)+1,LEN(J168)),MID(J168,FIND("縣",J168)+1,LEN(J168))))</f>
        <v/>
      </c>
      <c r="X168" s="16">
        <f>VLOOKUP(U168&amp;V168,部門對應!$B:$I,8,FALSE)</f>
        <v/>
      </c>
      <c r="Y168" s="16">
        <f>VLOOKUP(V168,區域表!A:B,2,FALSE)</f>
        <v/>
      </c>
      <c r="Z168" s="106">
        <f>IF(D168="FVC7", IF(COUNTIF(特殊門市清單!N:N, B168)=0, "FVC7", VLOOKUP(B168,特殊門市清單!N:T,7,FALSE)), IF(AA168="v","Peplink",""))</f>
        <v/>
      </c>
      <c r="AB168" s="100">
        <f>VLOOKUP(B168,門市主檔!A:B,2,FALSE)</f>
        <v/>
      </c>
      <c r="AC168" s="100" t="n"/>
      <c r="AD168" s="100" t="n"/>
    </row>
    <row r="169" ht="15" customHeight="1" s="127">
      <c r="A169" s="3" t="n">
        <v>168</v>
      </c>
      <c r="B169" s="3" t="n">
        <v>4154</v>
      </c>
      <c r="C169" s="11" t="inlineStr">
        <is>
          <t>林口麗園店</t>
        </is>
      </c>
      <c r="D169" s="3" t="inlineStr">
        <is>
          <t>RC</t>
        </is>
      </c>
      <c r="E169" s="324" t="n"/>
      <c r="F169" s="3" t="inlineStr">
        <is>
          <t>北二四部</t>
        </is>
      </c>
      <c r="G169" s="3" t="inlineStr">
        <is>
          <t>IC</t>
        </is>
      </c>
      <c r="H169" s="98" t="inlineStr">
        <is>
          <t>張倍瑄</t>
        </is>
      </c>
      <c r="I169" s="11" t="inlineStr">
        <is>
          <t>(02)89786749</t>
        </is>
      </c>
      <c r="J169" s="12" t="inlineStr">
        <is>
          <t>新北市林口區文化一路一段52號1樓部份</t>
        </is>
      </c>
      <c r="U169" s="14">
        <f>IFERROR(LEFT(J169,FIND("縣",J169)),IFERROR(LEFT(J169,FIND("市",J169)),J169))</f>
        <v/>
      </c>
      <c r="V169" s="15">
        <f>IFERROR(
IFERROR(
IFERROR(
MID(J169,FIND("市",J169)+1,IF(FIND("區",J169)-FIND("市",J169)&gt;3,FIND("鄉",J169)-FIND("市",J169),FIND("區",J169)-FIND("市",J169))),
MID(J169,FIND("市",J169)+1,IF(FIND("鎮",J169)-FIND("市",J169)&gt;3,FIND("鄉",J169)-FIND("市",J169),FIND("鎮",J169)-FIND("市",J169)))
),
MID(J169,FIND("市",J169)+1,IF(FIND("鄉",J169)-FIND("市",J169)&gt;3,FIND("區",J169)-FIND("市",J169),FIND("鄉",J169)-FIND("市",J169)))
),
IFERROR(
IFERROR(
IFERROR(
MID(J169,FIND("縣",J169)+1,IF(FIND("區",J169)-FIND("縣",J169)&gt;3,FIND("鄉",J169)-FIND("縣",J169),FIND("區",J169)-FIND("縣",J169))),
MID(J169,FIND("縣",J169)+1,IF(FIND("鎮",J169)-FIND("縣",J169)&gt;3,FIND("鄉",J169)-FIND("縣",J169),FIND("鎮",J169)-FIND("縣",J169)))
),
MID(J169,FIND("縣",J169)+1,IF(FIND("鄉",J169)-FIND("縣",J169)&gt;3,FIND("區",J169)-FIND("縣",J169),FIND("鄉",J169)-FIND("縣",J169)))
),
IFERROR(
MID(J169,FIND("市",J169)+1,IF(FIND("縣",J169)-FIND("市",J169)&gt;3,FIND("鄉",J169)-FIND("市",J169),FIND("縣",J169)-FIND("市",J169))),
MID(J169,FIND("縣",J169)+1,IF(FIND("市",J169)-FIND("縣",J169)&gt;3,FIND("鄉",J169)-FIND("縣",J169),FIND("市",J169)-FIND("縣",J169)))
)))</f>
        <v/>
      </c>
      <c r="W169" s="15">
        <f>IFERROR(MID(J169,IFERROR(FIND("鄉",J169),IFERROR(FIND("鎮",J169),FIND("區",J169)))+1,LEN(J169)),IFERROR(MID(J169,FIND("市",J169)+1,LEN(J169)),MID(J169,FIND("縣",J169)+1,LEN(J169))))</f>
        <v/>
      </c>
      <c r="X169" s="16">
        <f>VLOOKUP(U169&amp;V169,部門對應!$B:$I,8,FALSE)</f>
        <v/>
      </c>
      <c r="Y169" s="16">
        <f>VLOOKUP(V169,區域表!A:B,2,FALSE)</f>
        <v/>
      </c>
      <c r="Z169" s="106">
        <f>IF(D169="FVC7", IF(COUNTIF(特殊門市清單!N:N, B169)=0, "FVC7", VLOOKUP(B169,特殊門市清單!N:T,7,FALSE)), IF(AA169="v","Peplink",""))</f>
        <v/>
      </c>
      <c r="AB169" s="100">
        <f>VLOOKUP(B169,門市主檔!A:B,2,FALSE)</f>
        <v/>
      </c>
      <c r="AC169" s="100" t="n"/>
      <c r="AD169" s="100" t="n"/>
    </row>
    <row r="170" ht="15" customHeight="1" s="127">
      <c r="A170" s="3" t="n">
        <v>169</v>
      </c>
      <c r="B170" s="3" t="n">
        <v>4282</v>
      </c>
      <c r="C170" s="11" t="inlineStr">
        <is>
          <t>林口建林店</t>
        </is>
      </c>
      <c r="D170" s="3" t="inlineStr">
        <is>
          <t>FCB</t>
        </is>
      </c>
      <c r="E170" s="324" t="n"/>
      <c r="F170" s="3" t="inlineStr">
        <is>
          <t>北二四部</t>
        </is>
      </c>
      <c r="G170" s="3" t="inlineStr">
        <is>
          <t>IC</t>
        </is>
      </c>
      <c r="H170" s="98" t="inlineStr">
        <is>
          <t>張倍瑄</t>
        </is>
      </c>
      <c r="I170" s="11" t="inlineStr">
        <is>
          <t>(02)89781854</t>
        </is>
      </c>
      <c r="J170" s="12" t="inlineStr">
        <is>
          <t>新北市林口區文化北路一段258號一樓</t>
        </is>
      </c>
      <c r="U170" s="14">
        <f>IFERROR(LEFT(J170,FIND("縣",J170)),IFERROR(LEFT(J170,FIND("市",J170)),J170))</f>
        <v/>
      </c>
      <c r="V170" s="15">
        <f>IFERROR(
IFERROR(
IFERROR(
MID(J170,FIND("市",J170)+1,IF(FIND("區",J170)-FIND("市",J170)&gt;3,FIND("鄉",J170)-FIND("市",J170),FIND("區",J170)-FIND("市",J170))),
MID(J170,FIND("市",J170)+1,IF(FIND("鎮",J170)-FIND("市",J170)&gt;3,FIND("鄉",J170)-FIND("市",J170),FIND("鎮",J170)-FIND("市",J170)))
),
MID(J170,FIND("市",J170)+1,IF(FIND("鄉",J170)-FIND("市",J170)&gt;3,FIND("區",J170)-FIND("市",J170),FIND("鄉",J170)-FIND("市",J170)))
),
IFERROR(
IFERROR(
IFERROR(
MID(J170,FIND("縣",J170)+1,IF(FIND("區",J170)-FIND("縣",J170)&gt;3,FIND("鄉",J170)-FIND("縣",J170),FIND("區",J170)-FIND("縣",J170))),
MID(J170,FIND("縣",J170)+1,IF(FIND("鎮",J170)-FIND("縣",J170)&gt;3,FIND("鄉",J170)-FIND("縣",J170),FIND("鎮",J170)-FIND("縣",J170)))
),
MID(J170,FIND("縣",J170)+1,IF(FIND("鄉",J170)-FIND("縣",J170)&gt;3,FIND("區",J170)-FIND("縣",J170),FIND("鄉",J170)-FIND("縣",J170)))
),
IFERROR(
MID(J170,FIND("市",J170)+1,IF(FIND("縣",J170)-FIND("市",J170)&gt;3,FIND("鄉",J170)-FIND("市",J170),FIND("縣",J170)-FIND("市",J170))),
MID(J170,FIND("縣",J170)+1,IF(FIND("市",J170)-FIND("縣",J170)&gt;3,FIND("鄉",J170)-FIND("縣",J170),FIND("市",J170)-FIND("縣",J170)))
)))</f>
        <v/>
      </c>
      <c r="W170" s="15">
        <f>IFERROR(MID(J170,IFERROR(FIND("鄉",J170),IFERROR(FIND("鎮",J170),FIND("區",J170)))+1,LEN(J170)),IFERROR(MID(J170,FIND("市",J170)+1,LEN(J170)),MID(J170,FIND("縣",J170)+1,LEN(J170))))</f>
        <v/>
      </c>
      <c r="X170" s="16">
        <f>VLOOKUP(U170&amp;V170,部門對應!$B:$I,8,FALSE)</f>
        <v/>
      </c>
      <c r="Y170" s="16">
        <f>VLOOKUP(V170,區域表!A:B,2,FALSE)</f>
        <v/>
      </c>
      <c r="Z170" s="106">
        <f>IF(D170="FVC7", IF(COUNTIF(特殊門市清單!N:N, B170)=0, "FVC7", VLOOKUP(B170,特殊門市清單!N:T,7,FALSE)), IF(AA170="v","Peplink",""))</f>
        <v/>
      </c>
      <c r="AB170" s="100">
        <f>VLOOKUP(B170,門市主檔!A:B,2,FALSE)</f>
        <v/>
      </c>
      <c r="AC170" s="100" t="n"/>
      <c r="AD170" s="100" t="n"/>
    </row>
    <row r="171" ht="15" customHeight="1" s="127">
      <c r="A171" s="3" t="n">
        <v>170</v>
      </c>
      <c r="B171" s="3" t="n">
        <v>4326</v>
      </c>
      <c r="C171" s="11" t="inlineStr">
        <is>
          <t>林口建安店</t>
        </is>
      </c>
      <c r="D171" s="3" t="inlineStr">
        <is>
          <t>FCB</t>
        </is>
      </c>
      <c r="E171" s="324" t="n"/>
      <c r="F171" s="3" t="inlineStr">
        <is>
          <t>北二四部</t>
        </is>
      </c>
      <c r="G171" s="3" t="inlineStr">
        <is>
          <t>IC</t>
        </is>
      </c>
      <c r="H171" s="98" t="inlineStr">
        <is>
          <t>張倍瑄</t>
        </is>
      </c>
      <c r="I171" s="11" t="inlineStr">
        <is>
          <t>(02)89781884</t>
        </is>
      </c>
      <c r="J171" s="12" t="inlineStr">
        <is>
          <t>新北市林口區忠孝路1號1樓</t>
        </is>
      </c>
      <c r="U171" s="14">
        <f>IFERROR(LEFT(J171,FIND("縣",J171)),IFERROR(LEFT(J171,FIND("市",J171)),J171))</f>
        <v/>
      </c>
      <c r="V171" s="15">
        <f>IFERROR(
IFERROR(
IFERROR(
MID(J171,FIND("市",J171)+1,IF(FIND("區",J171)-FIND("市",J171)&gt;3,FIND("鄉",J171)-FIND("市",J171),FIND("區",J171)-FIND("市",J171))),
MID(J171,FIND("市",J171)+1,IF(FIND("鎮",J171)-FIND("市",J171)&gt;3,FIND("鄉",J171)-FIND("市",J171),FIND("鎮",J171)-FIND("市",J171)))
),
MID(J171,FIND("市",J171)+1,IF(FIND("鄉",J171)-FIND("市",J171)&gt;3,FIND("區",J171)-FIND("市",J171),FIND("鄉",J171)-FIND("市",J171)))
),
IFERROR(
IFERROR(
IFERROR(
MID(J171,FIND("縣",J171)+1,IF(FIND("區",J171)-FIND("縣",J171)&gt;3,FIND("鄉",J171)-FIND("縣",J171),FIND("區",J171)-FIND("縣",J171))),
MID(J171,FIND("縣",J171)+1,IF(FIND("鎮",J171)-FIND("縣",J171)&gt;3,FIND("鄉",J171)-FIND("縣",J171),FIND("鎮",J171)-FIND("縣",J171)))
),
MID(J171,FIND("縣",J171)+1,IF(FIND("鄉",J171)-FIND("縣",J171)&gt;3,FIND("區",J171)-FIND("縣",J171),FIND("鄉",J171)-FIND("縣",J171)))
),
IFERROR(
MID(J171,FIND("市",J171)+1,IF(FIND("縣",J171)-FIND("市",J171)&gt;3,FIND("鄉",J171)-FIND("市",J171),FIND("縣",J171)-FIND("市",J171))),
MID(J171,FIND("縣",J171)+1,IF(FIND("市",J171)-FIND("縣",J171)&gt;3,FIND("鄉",J171)-FIND("縣",J171),FIND("市",J171)-FIND("縣",J171)))
)))</f>
        <v/>
      </c>
      <c r="W171" s="15">
        <f>IFERROR(MID(J171,IFERROR(FIND("鄉",J171),IFERROR(FIND("鎮",J171),FIND("區",J171)))+1,LEN(J171)),IFERROR(MID(J171,FIND("市",J171)+1,LEN(J171)),MID(J171,FIND("縣",J171)+1,LEN(J171))))</f>
        <v/>
      </c>
      <c r="X171" s="16">
        <f>VLOOKUP(U171&amp;V171,部門對應!$B:$I,8,FALSE)</f>
        <v/>
      </c>
      <c r="Y171" s="16">
        <f>VLOOKUP(V171,區域表!A:B,2,FALSE)</f>
        <v/>
      </c>
      <c r="Z171" s="106">
        <f>IF(D171="FVC7", IF(COUNTIF(特殊門市清單!N:N, B171)=0, "FVC7", VLOOKUP(B171,特殊門市清單!N:T,7,FALSE)), IF(AA171="v","Peplink",""))</f>
        <v/>
      </c>
      <c r="AB171" s="100">
        <f>VLOOKUP(B171,門市主檔!A:B,2,FALSE)</f>
        <v/>
      </c>
      <c r="AC171" s="100" t="n"/>
      <c r="AD171" s="100" t="n"/>
    </row>
    <row r="172" ht="15" customHeight="1" s="127">
      <c r="A172" s="3" t="n">
        <v>171</v>
      </c>
      <c r="B172" s="3" t="n">
        <v>4483</v>
      </c>
      <c r="C172" s="11" t="inlineStr">
        <is>
          <t>林口築夢店</t>
        </is>
      </c>
      <c r="D172" s="3" t="inlineStr">
        <is>
          <t>FCB</t>
        </is>
      </c>
      <c r="E172" s="324" t="n"/>
      <c r="F172" s="3" t="inlineStr">
        <is>
          <t>北二四部</t>
        </is>
      </c>
      <c r="G172" s="3" t="inlineStr">
        <is>
          <t>IC</t>
        </is>
      </c>
      <c r="H172" s="98" t="inlineStr">
        <is>
          <t>張倍瑄</t>
        </is>
      </c>
      <c r="I172" s="11" t="inlineStr">
        <is>
          <t>(02)89787068</t>
        </is>
      </c>
      <c r="J172" s="12" t="inlineStr">
        <is>
          <t>新北市林口區仁愛路一段619號</t>
        </is>
      </c>
      <c r="U172" s="14">
        <f>IFERROR(LEFT(J172,FIND("縣",J172)),IFERROR(LEFT(J172,FIND("市",J172)),J172))</f>
        <v/>
      </c>
      <c r="V172" s="15">
        <f>IFERROR(
IFERROR(
IFERROR(
MID(J172,FIND("市",J172)+1,IF(FIND("區",J172)-FIND("市",J172)&gt;3,FIND("鄉",J172)-FIND("市",J172),FIND("區",J172)-FIND("市",J172))),
MID(J172,FIND("市",J172)+1,IF(FIND("鎮",J172)-FIND("市",J172)&gt;3,FIND("鄉",J172)-FIND("市",J172),FIND("鎮",J172)-FIND("市",J172)))
),
MID(J172,FIND("市",J172)+1,IF(FIND("鄉",J172)-FIND("市",J172)&gt;3,FIND("區",J172)-FIND("市",J172),FIND("鄉",J172)-FIND("市",J172)))
),
IFERROR(
IFERROR(
IFERROR(
MID(J172,FIND("縣",J172)+1,IF(FIND("區",J172)-FIND("縣",J172)&gt;3,FIND("鄉",J172)-FIND("縣",J172),FIND("區",J172)-FIND("縣",J172))),
MID(J172,FIND("縣",J172)+1,IF(FIND("鎮",J172)-FIND("縣",J172)&gt;3,FIND("鄉",J172)-FIND("縣",J172),FIND("鎮",J172)-FIND("縣",J172)))
),
MID(J172,FIND("縣",J172)+1,IF(FIND("鄉",J172)-FIND("縣",J172)&gt;3,FIND("區",J172)-FIND("縣",J172),FIND("鄉",J172)-FIND("縣",J172)))
),
IFERROR(
MID(J172,FIND("市",J172)+1,IF(FIND("縣",J172)-FIND("市",J172)&gt;3,FIND("鄉",J172)-FIND("市",J172),FIND("縣",J172)-FIND("市",J172))),
MID(J172,FIND("縣",J172)+1,IF(FIND("市",J172)-FIND("縣",J172)&gt;3,FIND("鄉",J172)-FIND("縣",J172),FIND("市",J172)-FIND("縣",J172)))
)))</f>
        <v/>
      </c>
      <c r="W172" s="15">
        <f>IFERROR(MID(J172,IFERROR(FIND("鄉",J172),IFERROR(FIND("鎮",J172),FIND("區",J172)))+1,LEN(J172)),IFERROR(MID(J172,FIND("市",J172)+1,LEN(J172)),MID(J172,FIND("縣",J172)+1,LEN(J172))))</f>
        <v/>
      </c>
      <c r="X172" s="16">
        <f>VLOOKUP(U172&amp;V172,部門對應!$B:$I,8,FALSE)</f>
        <v/>
      </c>
      <c r="Y172" s="16">
        <f>VLOOKUP(V172,區域表!A:B,2,FALSE)</f>
        <v/>
      </c>
      <c r="Z172" s="106">
        <f>IF(D172="FVC7", IF(COUNTIF(特殊門市清單!N:N, B172)=0, "FVC7", VLOOKUP(B172,特殊門市清單!N:T,7,FALSE)), IF(AA172="v","Peplink",""))</f>
        <v/>
      </c>
      <c r="AB172" s="100">
        <f>VLOOKUP(B172,門市主檔!A:B,2,FALSE)</f>
        <v/>
      </c>
      <c r="AC172" s="100" t="n"/>
      <c r="AD172" s="100" t="n"/>
    </row>
    <row r="173" ht="15" customHeight="1" s="127">
      <c r="A173" s="3" t="n">
        <v>172</v>
      </c>
      <c r="B173" s="3" t="n">
        <v>4514</v>
      </c>
      <c r="C173" s="11" t="inlineStr">
        <is>
          <t>林口老師店</t>
        </is>
      </c>
      <c r="D173" s="3" t="inlineStr">
        <is>
          <t>FCA</t>
        </is>
      </c>
      <c r="E173" s="324" t="n"/>
      <c r="F173" s="3" t="inlineStr">
        <is>
          <t>北二四部</t>
        </is>
      </c>
      <c r="G173" s="3" t="inlineStr">
        <is>
          <t>IC</t>
        </is>
      </c>
      <c r="H173" s="98" t="inlineStr">
        <is>
          <t>張倍瑄</t>
        </is>
      </c>
      <c r="I173" s="11" t="inlineStr">
        <is>
          <t>(02)89794979</t>
        </is>
      </c>
      <c r="J173" s="12" t="inlineStr">
        <is>
          <t>新北市林口區自強二街8、10號</t>
        </is>
      </c>
      <c r="U173" s="14">
        <f>IFERROR(LEFT(J173,FIND("縣",J173)),IFERROR(LEFT(J173,FIND("市",J173)),J173))</f>
        <v/>
      </c>
      <c r="V173" s="15">
        <f>IFERROR(
IFERROR(
IFERROR(
MID(J173,FIND("市",J173)+1,IF(FIND("區",J173)-FIND("市",J173)&gt;3,FIND("鄉",J173)-FIND("市",J173),FIND("區",J173)-FIND("市",J173))),
MID(J173,FIND("市",J173)+1,IF(FIND("鎮",J173)-FIND("市",J173)&gt;3,FIND("鄉",J173)-FIND("市",J173),FIND("鎮",J173)-FIND("市",J173)))
),
MID(J173,FIND("市",J173)+1,IF(FIND("鄉",J173)-FIND("市",J173)&gt;3,FIND("區",J173)-FIND("市",J173),FIND("鄉",J173)-FIND("市",J173)))
),
IFERROR(
IFERROR(
IFERROR(
MID(J173,FIND("縣",J173)+1,IF(FIND("區",J173)-FIND("縣",J173)&gt;3,FIND("鄉",J173)-FIND("縣",J173),FIND("區",J173)-FIND("縣",J173))),
MID(J173,FIND("縣",J173)+1,IF(FIND("鎮",J173)-FIND("縣",J173)&gt;3,FIND("鄉",J173)-FIND("縣",J173),FIND("鎮",J173)-FIND("縣",J173)))
),
MID(J173,FIND("縣",J173)+1,IF(FIND("鄉",J173)-FIND("縣",J173)&gt;3,FIND("區",J173)-FIND("縣",J173),FIND("鄉",J173)-FIND("縣",J173)))
),
IFERROR(
MID(J173,FIND("市",J173)+1,IF(FIND("縣",J173)-FIND("市",J173)&gt;3,FIND("鄉",J173)-FIND("市",J173),FIND("縣",J173)-FIND("市",J173))),
MID(J173,FIND("縣",J173)+1,IF(FIND("市",J173)-FIND("縣",J173)&gt;3,FIND("鄉",J173)-FIND("縣",J173),FIND("市",J173)-FIND("縣",J173)))
)))</f>
        <v/>
      </c>
      <c r="W173" s="15">
        <f>IFERROR(MID(J173,IFERROR(FIND("鄉",J173),IFERROR(FIND("鎮",J173),FIND("區",J173)))+1,LEN(J173)),IFERROR(MID(J173,FIND("市",J173)+1,LEN(J173)),MID(J173,FIND("縣",J173)+1,LEN(J173))))</f>
        <v/>
      </c>
      <c r="X173" s="16">
        <f>VLOOKUP(U173&amp;V173,部門對應!$B:$I,8,FALSE)</f>
        <v/>
      </c>
      <c r="Y173" s="16">
        <f>VLOOKUP(V173,區域表!A:B,2,FALSE)</f>
        <v/>
      </c>
      <c r="Z173" s="106">
        <f>IF(D173="FVC7", IF(COUNTIF(特殊門市清單!N:N, B173)=0, "FVC7", VLOOKUP(B173,特殊門市清單!N:T,7,FALSE)), IF(AA173="v","Peplink",""))</f>
        <v/>
      </c>
      <c r="AB173" s="100">
        <f>VLOOKUP(B173,門市主檔!A:B,2,FALSE)</f>
        <v/>
      </c>
      <c r="AC173" s="100" t="n"/>
      <c r="AD173" s="100" t="n"/>
    </row>
    <row r="174" ht="15" customHeight="1" s="127">
      <c r="A174" s="3" t="n">
        <v>173</v>
      </c>
      <c r="B174" s="3" t="n">
        <v>4538</v>
      </c>
      <c r="C174" s="11" t="inlineStr">
        <is>
          <t>林口童樂店</t>
        </is>
      </c>
      <c r="D174" s="3" t="inlineStr">
        <is>
          <t>FCB</t>
        </is>
      </c>
      <c r="E174" s="324" t="n"/>
      <c r="F174" s="3" t="inlineStr">
        <is>
          <t>北二四部</t>
        </is>
      </c>
      <c r="G174" s="3" t="inlineStr">
        <is>
          <t>IC</t>
        </is>
      </c>
      <c r="H174" s="98" t="inlineStr">
        <is>
          <t>張倍瑄</t>
        </is>
      </c>
      <c r="I174" s="11" t="inlineStr">
        <is>
          <t>(02)89781694</t>
        </is>
      </c>
      <c r="J174" s="12" t="inlineStr">
        <is>
          <t>新北市林口區仁愛路二段492-1號、492-2號</t>
        </is>
      </c>
      <c r="U174" s="14">
        <f>IFERROR(LEFT(J174,FIND("縣",J174)),IFERROR(LEFT(J174,FIND("市",J174)),J174))</f>
        <v/>
      </c>
      <c r="V174" s="15">
        <f>IFERROR(
IFERROR(
IFERROR(
MID(J174,FIND("市",J174)+1,IF(FIND("區",J174)-FIND("市",J174)&gt;3,FIND("鄉",J174)-FIND("市",J174),FIND("區",J174)-FIND("市",J174))),
MID(J174,FIND("市",J174)+1,IF(FIND("鎮",J174)-FIND("市",J174)&gt;3,FIND("鄉",J174)-FIND("市",J174),FIND("鎮",J174)-FIND("市",J174)))
),
MID(J174,FIND("市",J174)+1,IF(FIND("鄉",J174)-FIND("市",J174)&gt;3,FIND("區",J174)-FIND("市",J174),FIND("鄉",J174)-FIND("市",J174)))
),
IFERROR(
IFERROR(
IFERROR(
MID(J174,FIND("縣",J174)+1,IF(FIND("區",J174)-FIND("縣",J174)&gt;3,FIND("鄉",J174)-FIND("縣",J174),FIND("區",J174)-FIND("縣",J174))),
MID(J174,FIND("縣",J174)+1,IF(FIND("鎮",J174)-FIND("縣",J174)&gt;3,FIND("鄉",J174)-FIND("縣",J174),FIND("鎮",J174)-FIND("縣",J174)))
),
MID(J174,FIND("縣",J174)+1,IF(FIND("鄉",J174)-FIND("縣",J174)&gt;3,FIND("區",J174)-FIND("縣",J174),FIND("鄉",J174)-FIND("縣",J174)))
),
IFERROR(
MID(J174,FIND("市",J174)+1,IF(FIND("縣",J174)-FIND("市",J174)&gt;3,FIND("鄉",J174)-FIND("市",J174),FIND("縣",J174)-FIND("市",J174))),
MID(J174,FIND("縣",J174)+1,IF(FIND("市",J174)-FIND("縣",J174)&gt;3,FIND("鄉",J174)-FIND("縣",J174),FIND("市",J174)-FIND("縣",J174)))
)))</f>
        <v/>
      </c>
      <c r="W174" s="15">
        <f>IFERROR(MID(J174,IFERROR(FIND("鄉",J174),IFERROR(FIND("鎮",J174),FIND("區",J174)))+1,LEN(J174)),IFERROR(MID(J174,FIND("市",J174)+1,LEN(J174)),MID(J174,FIND("縣",J174)+1,LEN(J174))))</f>
        <v/>
      </c>
      <c r="X174" s="16">
        <f>VLOOKUP(U174&amp;V174,部門對應!$B:$I,8,FALSE)</f>
        <v/>
      </c>
      <c r="Y174" s="16">
        <f>VLOOKUP(V174,區域表!A:B,2,FALSE)</f>
        <v/>
      </c>
      <c r="Z174" s="106">
        <f>IF(D174="FVC7", IF(COUNTIF(特殊門市清單!N:N, B174)=0, "FVC7", VLOOKUP(B174,特殊門市清單!N:T,7,FALSE)), IF(AA174="v","Peplink",""))</f>
        <v/>
      </c>
      <c r="AB174" s="100">
        <f>VLOOKUP(B174,門市主檔!A:B,2,FALSE)</f>
        <v/>
      </c>
      <c r="AC174" s="100" t="n"/>
      <c r="AD174" s="100" t="n"/>
    </row>
    <row r="175" ht="15" customHeight="1" s="127">
      <c r="A175" s="3" t="n">
        <v>174</v>
      </c>
      <c r="B175" s="3" t="n">
        <v>4834</v>
      </c>
      <c r="C175" s="11" t="inlineStr">
        <is>
          <t>林口大千苑店</t>
        </is>
      </c>
      <c r="D175" s="3" t="inlineStr">
        <is>
          <t>FCA</t>
        </is>
      </c>
      <c r="E175" s="324" t="n"/>
      <c r="F175" s="3" t="inlineStr">
        <is>
          <t>北二四部</t>
        </is>
      </c>
      <c r="G175" s="3" t="inlineStr">
        <is>
          <t>IC</t>
        </is>
      </c>
      <c r="H175" s="98" t="inlineStr">
        <is>
          <t>張倍瑄</t>
        </is>
      </c>
      <c r="I175" s="11" t="inlineStr">
        <is>
          <t>(02)26088428</t>
        </is>
      </c>
      <c r="J175" s="12" t="inlineStr">
        <is>
          <t>新北市林口區文化三路一段39巷297號1、2樓</t>
        </is>
      </c>
      <c r="U175" s="14">
        <f>IFERROR(LEFT(J175,FIND("縣",J175)),IFERROR(LEFT(J175,FIND("市",J175)),J175))</f>
        <v/>
      </c>
      <c r="V175" s="15">
        <f>IFERROR(
IFERROR(
IFERROR(
MID(J175,FIND("市",J175)+1,IF(FIND("區",J175)-FIND("市",J175)&gt;3,FIND("鄉",J175)-FIND("市",J175),FIND("區",J175)-FIND("市",J175))),
MID(J175,FIND("市",J175)+1,IF(FIND("鎮",J175)-FIND("市",J175)&gt;3,FIND("鄉",J175)-FIND("市",J175),FIND("鎮",J175)-FIND("市",J175)))
),
MID(J175,FIND("市",J175)+1,IF(FIND("鄉",J175)-FIND("市",J175)&gt;3,FIND("區",J175)-FIND("市",J175),FIND("鄉",J175)-FIND("市",J175)))
),
IFERROR(
IFERROR(
IFERROR(
MID(J175,FIND("縣",J175)+1,IF(FIND("區",J175)-FIND("縣",J175)&gt;3,FIND("鄉",J175)-FIND("縣",J175),FIND("區",J175)-FIND("縣",J175))),
MID(J175,FIND("縣",J175)+1,IF(FIND("鎮",J175)-FIND("縣",J175)&gt;3,FIND("鄉",J175)-FIND("縣",J175),FIND("鎮",J175)-FIND("縣",J175)))
),
MID(J175,FIND("縣",J175)+1,IF(FIND("鄉",J175)-FIND("縣",J175)&gt;3,FIND("區",J175)-FIND("縣",J175),FIND("鄉",J175)-FIND("縣",J175)))
),
IFERROR(
MID(J175,FIND("市",J175)+1,IF(FIND("縣",J175)-FIND("市",J175)&gt;3,FIND("鄉",J175)-FIND("市",J175),FIND("縣",J175)-FIND("市",J175))),
MID(J175,FIND("縣",J175)+1,IF(FIND("市",J175)-FIND("縣",J175)&gt;3,FIND("鄉",J175)-FIND("縣",J175),FIND("市",J175)-FIND("縣",J175)))
)))</f>
        <v/>
      </c>
      <c r="W175" s="15">
        <f>IFERROR(MID(J175,IFERROR(FIND("鄉",J175),IFERROR(FIND("鎮",J175),FIND("區",J175)))+1,LEN(J175)),IFERROR(MID(J175,FIND("市",J175)+1,LEN(J175)),MID(J175,FIND("縣",J175)+1,LEN(J175))))</f>
        <v/>
      </c>
      <c r="X175" s="16">
        <f>VLOOKUP(U175&amp;V175,部門對應!$B:$I,8,FALSE)</f>
        <v/>
      </c>
      <c r="Y175" s="16">
        <f>VLOOKUP(V175,區域表!A:B,2,FALSE)</f>
        <v/>
      </c>
      <c r="Z175" s="106">
        <f>IF(D175="FVC7", IF(COUNTIF(特殊門市清單!N:N, B175)=0, "FVC7", VLOOKUP(B175,特殊門市清單!N:T,7,FALSE)), IF(AA175="v","Peplink",""))</f>
        <v/>
      </c>
      <c r="AB175" s="100">
        <f>VLOOKUP(B175,門市主檔!A:B,2,FALSE)</f>
        <v/>
      </c>
      <c r="AC175" s="100" t="n"/>
      <c r="AD175" s="100" t="n"/>
    </row>
    <row r="176" ht="15" customHeight="1" s="127">
      <c r="A176" s="3" t="n">
        <v>175</v>
      </c>
      <c r="B176" s="3" t="n">
        <v>4715</v>
      </c>
      <c r="C176" s="11" t="inlineStr">
        <is>
          <t>林口捷韻店</t>
        </is>
      </c>
      <c r="D176" s="3" t="inlineStr">
        <is>
          <t>RC</t>
        </is>
      </c>
      <c r="E176" s="324" t="n"/>
      <c r="F176" s="3" t="inlineStr">
        <is>
          <t>北二四部</t>
        </is>
      </c>
      <c r="G176" s="3" t="inlineStr">
        <is>
          <t>ID</t>
        </is>
      </c>
      <c r="H176" s="98" t="inlineStr">
        <is>
          <t>蔡一吉</t>
        </is>
      </c>
      <c r="I176" s="11" t="inlineStr">
        <is>
          <t>(02)26080182</t>
        </is>
      </c>
      <c r="J176" s="12" t="inlineStr">
        <is>
          <t>新北市林口區文化北路一段123號一樓</t>
        </is>
      </c>
      <c r="U176" s="14">
        <f>IFERROR(LEFT(J176,FIND("縣",J176)),IFERROR(LEFT(J176,FIND("市",J176)),J176))</f>
        <v/>
      </c>
      <c r="V176" s="15">
        <f>IFERROR(
IFERROR(
IFERROR(
MID(J176,FIND("市",J176)+1,IF(FIND("區",J176)-FIND("市",J176)&gt;3,FIND("鄉",J176)-FIND("市",J176),FIND("區",J176)-FIND("市",J176))),
MID(J176,FIND("市",J176)+1,IF(FIND("鎮",J176)-FIND("市",J176)&gt;3,FIND("鄉",J176)-FIND("市",J176),FIND("鎮",J176)-FIND("市",J176)))
),
MID(J176,FIND("市",J176)+1,IF(FIND("鄉",J176)-FIND("市",J176)&gt;3,FIND("區",J176)-FIND("市",J176),FIND("鄉",J176)-FIND("市",J176)))
),
IFERROR(
IFERROR(
IFERROR(
MID(J176,FIND("縣",J176)+1,IF(FIND("區",J176)-FIND("縣",J176)&gt;3,FIND("鄉",J176)-FIND("縣",J176),FIND("區",J176)-FIND("縣",J176))),
MID(J176,FIND("縣",J176)+1,IF(FIND("鎮",J176)-FIND("縣",J176)&gt;3,FIND("鄉",J176)-FIND("縣",J176),FIND("鎮",J176)-FIND("縣",J176)))
),
MID(J176,FIND("縣",J176)+1,IF(FIND("鄉",J176)-FIND("縣",J176)&gt;3,FIND("區",J176)-FIND("縣",J176),FIND("鄉",J176)-FIND("縣",J176)))
),
IFERROR(
MID(J176,FIND("市",J176)+1,IF(FIND("縣",J176)-FIND("市",J176)&gt;3,FIND("鄉",J176)-FIND("市",J176),FIND("縣",J176)-FIND("市",J176))),
MID(J176,FIND("縣",J176)+1,IF(FIND("市",J176)-FIND("縣",J176)&gt;3,FIND("鄉",J176)-FIND("縣",J176),FIND("市",J176)-FIND("縣",J176)))
)))</f>
        <v/>
      </c>
      <c r="W176" s="15">
        <f>IFERROR(MID(J176,IFERROR(FIND("鄉",J176),IFERROR(FIND("鎮",J176),FIND("區",J176)))+1,LEN(J176)),IFERROR(MID(J176,FIND("市",J176)+1,LEN(J176)),MID(J176,FIND("縣",J176)+1,LEN(J176))))</f>
        <v/>
      </c>
      <c r="X176" s="16">
        <f>VLOOKUP(U176&amp;V176,部門對應!$B:$I,8,FALSE)</f>
        <v/>
      </c>
      <c r="Y176" s="16">
        <f>VLOOKUP(V176,區域表!A:B,2,FALSE)</f>
        <v/>
      </c>
      <c r="Z176" s="106">
        <f>IF(D176="FVC7", IF(COUNTIF(特殊門市清單!N:N, B176)=0, "FVC7", VLOOKUP(B176,特殊門市清單!N:T,7,FALSE)), IF(AA176="v","Peplink",""))</f>
        <v/>
      </c>
      <c r="AB176" s="100">
        <f>VLOOKUP(B176,門市主檔!A:B,2,FALSE)</f>
        <v/>
      </c>
      <c r="AC176" s="100" t="n"/>
      <c r="AD176" s="100" t="n"/>
    </row>
    <row r="177" ht="15" customHeight="1" s="127">
      <c r="A177" s="3" t="n">
        <v>176</v>
      </c>
      <c r="B177" s="3" t="n">
        <v>3137</v>
      </c>
      <c r="C177" s="11" t="inlineStr">
        <is>
          <t>北縣黎明店</t>
        </is>
      </c>
      <c r="D177" s="3" t="inlineStr">
        <is>
          <t>FCB</t>
        </is>
      </c>
      <c r="E177" s="324" t="n"/>
      <c r="F177" s="3" t="inlineStr">
        <is>
          <t>北二四部</t>
        </is>
      </c>
      <c r="G177" s="3" t="inlineStr">
        <is>
          <t>IF</t>
        </is>
      </c>
      <c r="H177" s="98" t="inlineStr">
        <is>
          <t>李妍薪</t>
        </is>
      </c>
      <c r="I177" s="11" t="inlineStr">
        <is>
          <t>(02)22966410</t>
        </is>
      </c>
      <c r="J177" s="12" t="inlineStr">
        <is>
          <t>新北市泰山區泰林路三段22號</t>
        </is>
      </c>
      <c r="U177" s="14">
        <f>IFERROR(LEFT(J177,FIND("縣",J177)),IFERROR(LEFT(J177,FIND("市",J177)),J177))</f>
        <v/>
      </c>
      <c r="V177" s="15">
        <f>IFERROR(
IFERROR(
IFERROR(
MID(J177,FIND("市",J177)+1,IF(FIND("區",J177)-FIND("市",J177)&gt;3,FIND("鄉",J177)-FIND("市",J177),FIND("區",J177)-FIND("市",J177))),
MID(J177,FIND("市",J177)+1,IF(FIND("鎮",J177)-FIND("市",J177)&gt;3,FIND("鄉",J177)-FIND("市",J177),FIND("鎮",J177)-FIND("市",J177)))
),
MID(J177,FIND("市",J177)+1,IF(FIND("鄉",J177)-FIND("市",J177)&gt;3,FIND("區",J177)-FIND("市",J177),FIND("鄉",J177)-FIND("市",J177)))
),
IFERROR(
IFERROR(
IFERROR(
MID(J177,FIND("縣",J177)+1,IF(FIND("區",J177)-FIND("縣",J177)&gt;3,FIND("鄉",J177)-FIND("縣",J177),FIND("區",J177)-FIND("縣",J177))),
MID(J177,FIND("縣",J177)+1,IF(FIND("鎮",J177)-FIND("縣",J177)&gt;3,FIND("鄉",J177)-FIND("縣",J177),FIND("鎮",J177)-FIND("縣",J177)))
),
MID(J177,FIND("縣",J177)+1,IF(FIND("鄉",J177)-FIND("縣",J177)&gt;3,FIND("區",J177)-FIND("縣",J177),FIND("鄉",J177)-FIND("縣",J177)))
),
IFERROR(
MID(J177,FIND("市",J177)+1,IF(FIND("縣",J177)-FIND("市",J177)&gt;3,FIND("鄉",J177)-FIND("市",J177),FIND("縣",J177)-FIND("市",J177))),
MID(J177,FIND("縣",J177)+1,IF(FIND("市",J177)-FIND("縣",J177)&gt;3,FIND("鄉",J177)-FIND("縣",J177),FIND("市",J177)-FIND("縣",J177)))
)))</f>
        <v/>
      </c>
      <c r="W177" s="15">
        <f>IFERROR(MID(J177,IFERROR(FIND("鄉",J177),IFERROR(FIND("鎮",J177),FIND("區",J177)))+1,LEN(J177)),IFERROR(MID(J177,FIND("市",J177)+1,LEN(J177)),MID(J177,FIND("縣",J177)+1,LEN(J177))))</f>
        <v/>
      </c>
      <c r="X177" s="16">
        <f>VLOOKUP(U177&amp;V177,部門對應!$B:$I,8,FALSE)</f>
        <v/>
      </c>
      <c r="Y177" s="16">
        <f>VLOOKUP(V177,區域表!A:B,2,FALSE)</f>
        <v/>
      </c>
      <c r="Z177" s="106" t="inlineStr">
        <is>
          <t>學校</t>
        </is>
      </c>
      <c r="AB177" s="100">
        <f>VLOOKUP(B177,門市主檔!A:B,2,FALSE)</f>
        <v/>
      </c>
      <c r="AC177" s="100" t="inlineStr">
        <is>
          <t>學校</t>
        </is>
      </c>
      <c r="AD177" s="232" t="inlineStr">
        <is>
          <t>機上盒</t>
        </is>
      </c>
    </row>
    <row r="178" ht="15" customHeight="1" s="127">
      <c r="A178" s="3" t="n">
        <v>177</v>
      </c>
      <c r="B178" s="3" t="n">
        <v>3606</v>
      </c>
      <c r="C178" s="11" t="inlineStr">
        <is>
          <t>北縣泰富店</t>
        </is>
      </c>
      <c r="D178" s="3" t="inlineStr">
        <is>
          <t>FCA</t>
        </is>
      </c>
      <c r="E178" s="324" t="n"/>
      <c r="F178" s="3" t="inlineStr">
        <is>
          <t>北二四部</t>
        </is>
      </c>
      <c r="G178" s="3" t="inlineStr">
        <is>
          <t>IF</t>
        </is>
      </c>
      <c r="H178" s="98" t="inlineStr">
        <is>
          <t>李妍薪</t>
        </is>
      </c>
      <c r="I178" s="11" t="inlineStr">
        <is>
          <t>(02)29014998</t>
        </is>
      </c>
      <c r="J178" s="12" t="inlineStr">
        <is>
          <t>新北市泰山區明志路二段324、326號一樓</t>
        </is>
      </c>
      <c r="U178" s="14">
        <f>IFERROR(LEFT(J178,FIND("縣",J178)),IFERROR(LEFT(J178,FIND("市",J178)),J178))</f>
        <v/>
      </c>
      <c r="V178" s="15">
        <f>IFERROR(
IFERROR(
IFERROR(
MID(J178,FIND("市",J178)+1,IF(FIND("區",J178)-FIND("市",J178)&gt;3,FIND("鄉",J178)-FIND("市",J178),FIND("區",J178)-FIND("市",J178))),
MID(J178,FIND("市",J178)+1,IF(FIND("鎮",J178)-FIND("市",J178)&gt;3,FIND("鄉",J178)-FIND("市",J178),FIND("鎮",J178)-FIND("市",J178)))
),
MID(J178,FIND("市",J178)+1,IF(FIND("鄉",J178)-FIND("市",J178)&gt;3,FIND("區",J178)-FIND("市",J178),FIND("鄉",J178)-FIND("市",J178)))
),
IFERROR(
IFERROR(
IFERROR(
MID(J178,FIND("縣",J178)+1,IF(FIND("區",J178)-FIND("縣",J178)&gt;3,FIND("鄉",J178)-FIND("縣",J178),FIND("區",J178)-FIND("縣",J178))),
MID(J178,FIND("縣",J178)+1,IF(FIND("鎮",J178)-FIND("縣",J178)&gt;3,FIND("鄉",J178)-FIND("縣",J178),FIND("鎮",J178)-FIND("縣",J178)))
),
MID(J178,FIND("縣",J178)+1,IF(FIND("鄉",J178)-FIND("縣",J178)&gt;3,FIND("區",J178)-FIND("縣",J178),FIND("鄉",J178)-FIND("縣",J178)))
),
IFERROR(
MID(J178,FIND("市",J178)+1,IF(FIND("縣",J178)-FIND("市",J178)&gt;3,FIND("鄉",J178)-FIND("市",J178),FIND("縣",J178)-FIND("市",J178))),
MID(J178,FIND("縣",J178)+1,IF(FIND("市",J178)-FIND("縣",J178)&gt;3,FIND("鄉",J178)-FIND("縣",J178),FIND("市",J178)-FIND("縣",J178)))
)))</f>
        <v/>
      </c>
      <c r="W178" s="15">
        <f>IFERROR(MID(J178,IFERROR(FIND("鄉",J178),IFERROR(FIND("鎮",J178),FIND("區",J178)))+1,LEN(J178)),IFERROR(MID(J178,FIND("市",J178)+1,LEN(J178)),MID(J178,FIND("縣",J178)+1,LEN(J178))))</f>
        <v/>
      </c>
      <c r="X178" s="16">
        <f>VLOOKUP(U178&amp;V178,部門對應!$B:$I,8,FALSE)</f>
        <v/>
      </c>
      <c r="Y178" s="16">
        <f>VLOOKUP(V178,區域表!A:B,2,FALSE)</f>
        <v/>
      </c>
      <c r="Z178" s="106">
        <f>IF(D178="FVC7", IF(COUNTIF(特殊門市清單!N:N, B178)=0, "FVC7", VLOOKUP(B178,特殊門市清單!N:T,7,FALSE)), IF(AA178="v","Peplink",""))</f>
        <v/>
      </c>
      <c r="AB178" s="100">
        <f>VLOOKUP(B178,門市主檔!A:B,2,FALSE)</f>
        <v/>
      </c>
      <c r="AC178" s="100" t="n"/>
      <c r="AD178" s="100" t="n"/>
    </row>
    <row r="179" ht="15" customHeight="1" s="127">
      <c r="A179" s="3" t="n">
        <v>178</v>
      </c>
      <c r="B179" s="3" t="n">
        <v>4656</v>
      </c>
      <c r="C179" s="11" t="inlineStr">
        <is>
          <t>泰山新民店</t>
        </is>
      </c>
      <c r="D179" s="3" t="inlineStr">
        <is>
          <t>FCA</t>
        </is>
      </c>
      <c r="E179" s="324" t="n"/>
      <c r="F179" s="3" t="inlineStr">
        <is>
          <t>北二四部</t>
        </is>
      </c>
      <c r="G179" s="3" t="inlineStr">
        <is>
          <t>IF</t>
        </is>
      </c>
      <c r="H179" s="98" t="inlineStr">
        <is>
          <t>李妍薪</t>
        </is>
      </c>
      <c r="I179" s="11" t="inlineStr">
        <is>
          <t>(02)29086102</t>
        </is>
      </c>
      <c r="J179" s="12" t="inlineStr">
        <is>
          <t>新北市泰山區新民路10、12號一樓</t>
        </is>
      </c>
      <c r="U179" s="14">
        <f>IFERROR(LEFT(J179,FIND("縣",J179)),IFERROR(LEFT(J179,FIND("市",J179)),J179))</f>
        <v/>
      </c>
      <c r="V179" s="15">
        <f>IFERROR(
IFERROR(
IFERROR(
MID(J179,FIND("市",J179)+1,IF(FIND("區",J179)-FIND("市",J179)&gt;3,FIND("鄉",J179)-FIND("市",J179),FIND("區",J179)-FIND("市",J179))),
MID(J179,FIND("市",J179)+1,IF(FIND("鎮",J179)-FIND("市",J179)&gt;3,FIND("鄉",J179)-FIND("市",J179),FIND("鎮",J179)-FIND("市",J179)))
),
MID(J179,FIND("市",J179)+1,IF(FIND("鄉",J179)-FIND("市",J179)&gt;3,FIND("區",J179)-FIND("市",J179),FIND("鄉",J179)-FIND("市",J179)))
),
IFERROR(
IFERROR(
IFERROR(
MID(J179,FIND("縣",J179)+1,IF(FIND("區",J179)-FIND("縣",J179)&gt;3,FIND("鄉",J179)-FIND("縣",J179),FIND("區",J179)-FIND("縣",J179))),
MID(J179,FIND("縣",J179)+1,IF(FIND("鎮",J179)-FIND("縣",J179)&gt;3,FIND("鄉",J179)-FIND("縣",J179),FIND("鎮",J179)-FIND("縣",J179)))
),
MID(J179,FIND("縣",J179)+1,IF(FIND("鄉",J179)-FIND("縣",J179)&gt;3,FIND("區",J179)-FIND("縣",J179),FIND("鄉",J179)-FIND("縣",J179)))
),
IFERROR(
MID(J179,FIND("市",J179)+1,IF(FIND("縣",J179)-FIND("市",J179)&gt;3,FIND("鄉",J179)-FIND("市",J179),FIND("縣",J179)-FIND("市",J179))),
MID(J179,FIND("縣",J179)+1,IF(FIND("市",J179)-FIND("縣",J179)&gt;3,FIND("鄉",J179)-FIND("縣",J179),FIND("市",J179)-FIND("縣",J179)))
)))</f>
        <v/>
      </c>
      <c r="W179" s="15">
        <f>IFERROR(MID(J179,IFERROR(FIND("鄉",J179),IFERROR(FIND("鎮",J179),FIND("區",J179)))+1,LEN(J179)),IFERROR(MID(J179,FIND("市",J179)+1,LEN(J179)),MID(J179,FIND("縣",J179)+1,LEN(J179))))</f>
        <v/>
      </c>
      <c r="X179" s="16">
        <f>VLOOKUP(U179&amp;V179,部門對應!$B:$I,8,FALSE)</f>
        <v/>
      </c>
      <c r="Y179" s="16">
        <f>VLOOKUP(V179,區域表!A:B,2,FALSE)</f>
        <v/>
      </c>
      <c r="Z179" s="106">
        <f>IF(D179="FVC7", IF(COUNTIF(特殊門市清單!N:N, B179)=0, "FVC7", VLOOKUP(B179,特殊門市清單!N:T,7,FALSE)), IF(AA179="v","Peplink",""))</f>
        <v/>
      </c>
      <c r="AB179" s="100">
        <f>VLOOKUP(B179,門市主檔!A:B,2,FALSE)</f>
        <v/>
      </c>
      <c r="AC179" s="100" t="n"/>
      <c r="AD179" s="100" t="n"/>
    </row>
    <row r="180" ht="15" customHeight="1" s="127">
      <c r="A180" s="3" t="n">
        <v>179</v>
      </c>
      <c r="B180" s="3" t="n">
        <v>3851</v>
      </c>
      <c r="C180" s="11" t="inlineStr">
        <is>
          <t>北縣輔園店</t>
        </is>
      </c>
      <c r="D180" s="3" t="inlineStr">
        <is>
          <t>FCB</t>
        </is>
      </c>
      <c r="E180" s="324" t="n"/>
      <c r="F180" s="3" t="inlineStr">
        <is>
          <t>北二三部</t>
        </is>
      </c>
      <c r="G180" s="3" t="inlineStr">
        <is>
          <t>HD</t>
        </is>
      </c>
      <c r="H180" s="98" t="inlineStr">
        <is>
          <t>張卿婷</t>
        </is>
      </c>
      <c r="I180" s="11" t="inlineStr">
        <is>
          <t xml:space="preserve">(02)29017165 </t>
        </is>
      </c>
      <c r="J180" s="12" t="inlineStr">
        <is>
          <t>新北市新莊區中正路510號</t>
        </is>
      </c>
      <c r="U180" s="14">
        <f>IFERROR(LEFT(J180,FIND("縣",J180)),IFERROR(LEFT(J180,FIND("市",J180)),J180))</f>
        <v/>
      </c>
      <c r="V180" s="15">
        <f>IFERROR(
IFERROR(
IFERROR(
MID(J180,FIND("市",J180)+1,IF(FIND("區",J180)-FIND("市",J180)&gt;3,FIND("鄉",J180)-FIND("市",J180),FIND("區",J180)-FIND("市",J180))),
MID(J180,FIND("市",J180)+1,IF(FIND("鎮",J180)-FIND("市",J180)&gt;3,FIND("鄉",J180)-FIND("市",J180),FIND("鎮",J180)-FIND("市",J180)))
),
MID(J180,FIND("市",J180)+1,IF(FIND("鄉",J180)-FIND("市",J180)&gt;3,FIND("區",J180)-FIND("市",J180),FIND("鄉",J180)-FIND("市",J180)))
),
IFERROR(
IFERROR(
IFERROR(
MID(J180,FIND("縣",J180)+1,IF(FIND("區",J180)-FIND("縣",J180)&gt;3,FIND("鄉",J180)-FIND("縣",J180),FIND("區",J180)-FIND("縣",J180))),
MID(J180,FIND("縣",J180)+1,IF(FIND("鎮",J180)-FIND("縣",J180)&gt;3,FIND("鄉",J180)-FIND("縣",J180),FIND("鎮",J180)-FIND("縣",J180)))
),
MID(J180,FIND("縣",J180)+1,IF(FIND("鄉",J180)-FIND("縣",J180)&gt;3,FIND("區",J180)-FIND("縣",J180),FIND("鄉",J180)-FIND("縣",J180)))
),
IFERROR(
MID(J180,FIND("市",J180)+1,IF(FIND("縣",J180)-FIND("市",J180)&gt;3,FIND("鄉",J180)-FIND("市",J180),FIND("縣",J180)-FIND("市",J180))),
MID(J180,FIND("縣",J180)+1,IF(FIND("市",J180)-FIND("縣",J180)&gt;3,FIND("鄉",J180)-FIND("縣",J180),FIND("市",J180)-FIND("縣",J180)))
)))</f>
        <v/>
      </c>
      <c r="W180" s="15">
        <f>IFERROR(MID(J180,IFERROR(FIND("鄉",J180),IFERROR(FIND("鎮",J180),FIND("區",J180)))+1,LEN(J180)),IFERROR(MID(J180,FIND("市",J180)+1,LEN(J180)),MID(J180,FIND("縣",J180)+1,LEN(J180))))</f>
        <v/>
      </c>
      <c r="X180" s="16">
        <f>VLOOKUP(U180&amp;V180,部門對應!$B:$I,8,FALSE)</f>
        <v/>
      </c>
      <c r="Y180" s="16">
        <f>VLOOKUP(V180,區域表!A:B,2,FALSE)</f>
        <v/>
      </c>
      <c r="Z180" s="106" t="inlineStr">
        <is>
          <t>學校</t>
        </is>
      </c>
      <c r="AB180" s="100">
        <f>VLOOKUP(B180,門市主檔!A:B,2,FALSE)</f>
        <v/>
      </c>
      <c r="AC180" s="100" t="inlineStr">
        <is>
          <t>學校</t>
        </is>
      </c>
      <c r="AD180" s="100" t="n"/>
    </row>
    <row r="181" ht="15" customHeight="1" s="127">
      <c r="A181" s="3" t="n">
        <v>180</v>
      </c>
      <c r="B181" s="3" t="inlineStr">
        <is>
          <t>L516</t>
        </is>
      </c>
      <c r="C181" s="11" t="inlineStr">
        <is>
          <t>車麗屋新莊店</t>
        </is>
      </c>
      <c r="D181" s="3" t="inlineStr">
        <is>
          <t>FVC7</t>
        </is>
      </c>
      <c r="E181" s="324" t="n"/>
      <c r="F181" s="3" t="inlineStr">
        <is>
          <t>北二三部</t>
        </is>
      </c>
      <c r="G181" s="3" t="inlineStr">
        <is>
          <t>HA</t>
        </is>
      </c>
      <c r="H181" s="98" t="inlineStr">
        <is>
          <t>簡志恆</t>
        </is>
      </c>
      <c r="I181" s="11" t="inlineStr">
        <is>
          <t>(02)89785557</t>
        </is>
      </c>
      <c r="J181" s="12" t="inlineStr">
        <is>
          <t>新北市新莊區頭前路1號及三重區興德路238號</t>
        </is>
      </c>
      <c r="U181" s="14">
        <f>IFERROR(LEFT(J181,FIND("縣",J181)),IFERROR(LEFT(J181,FIND("市",J181)),J181))</f>
        <v/>
      </c>
      <c r="V181" s="15">
        <f>IFERROR(
IFERROR(
IFERROR(
MID(J181,FIND("市",J181)+1,IF(FIND("區",J181)-FIND("市",J181)&gt;3,FIND("鄉",J181)-FIND("市",J181),FIND("區",J181)-FIND("市",J181))),
MID(J181,FIND("市",J181)+1,IF(FIND("鎮",J181)-FIND("市",J181)&gt;3,FIND("鄉",J181)-FIND("市",J181),FIND("鎮",J181)-FIND("市",J181)))
),
MID(J181,FIND("市",J181)+1,IF(FIND("鄉",J181)-FIND("市",J181)&gt;3,FIND("區",J181)-FIND("市",J181),FIND("鄉",J181)-FIND("市",J181)))
),
IFERROR(
IFERROR(
IFERROR(
MID(J181,FIND("縣",J181)+1,IF(FIND("區",J181)-FIND("縣",J181)&gt;3,FIND("鄉",J181)-FIND("縣",J181),FIND("區",J181)-FIND("縣",J181))),
MID(J181,FIND("縣",J181)+1,IF(FIND("鎮",J181)-FIND("縣",J181)&gt;3,FIND("鄉",J181)-FIND("縣",J181),FIND("鎮",J181)-FIND("縣",J181)))
),
MID(J181,FIND("縣",J181)+1,IF(FIND("鄉",J181)-FIND("縣",J181)&gt;3,FIND("區",J181)-FIND("縣",J181),FIND("鄉",J181)-FIND("縣",J181)))
),
IFERROR(
MID(J181,FIND("市",J181)+1,IF(FIND("縣",J181)-FIND("市",J181)&gt;3,FIND("鄉",J181)-FIND("市",J181),FIND("縣",J181)-FIND("市",J181))),
MID(J181,FIND("縣",J181)+1,IF(FIND("市",J181)-FIND("縣",J181)&gt;3,FIND("鄉",J181)-FIND("縣",J181),FIND("市",J181)-FIND("縣",J181)))
)))</f>
        <v/>
      </c>
      <c r="W181" s="15">
        <f>IFERROR(MID(J181,IFERROR(FIND("鄉",J181),IFERROR(FIND("鎮",J181),FIND("區",J181)))+1,LEN(J181)),IFERROR(MID(J181,FIND("市",J181)+1,LEN(J181)),MID(J181,FIND("縣",J181)+1,LEN(J181))))</f>
        <v/>
      </c>
      <c r="X181" s="16">
        <f>VLOOKUP(U181&amp;V181,部門對應!$B:$I,8,FALSE)</f>
        <v/>
      </c>
      <c r="Y181" s="16">
        <f>VLOOKUP(V181,區域表!A:B,2,FALSE)</f>
        <v/>
      </c>
      <c r="Z181" s="106">
        <f>IF(D181="FVC7", IF(COUNTIF(特殊門市清單!N:N, B181)=0, "FVC7", VLOOKUP(B181,特殊門市清單!N:T,7,FALSE)), IF(AA181="v","Peplink",""))</f>
        <v/>
      </c>
      <c r="AB181" s="100">
        <f>VLOOKUP(B181,門市主檔!A:B,2,FALSE)</f>
        <v/>
      </c>
      <c r="AC181" s="100" t="n"/>
      <c r="AD181" s="100" t="n"/>
    </row>
    <row r="182" ht="15" customHeight="1" s="127">
      <c r="A182" s="3" t="n">
        <v>181</v>
      </c>
      <c r="B182" s="3" t="inlineStr">
        <is>
          <t>L535</t>
        </is>
      </c>
      <c r="C182" s="11" t="inlineStr">
        <is>
          <t>田倉新樹店</t>
        </is>
      </c>
      <c r="D182" s="3" t="inlineStr">
        <is>
          <t>FVC7</t>
        </is>
      </c>
      <c r="E182" s="324" t="n"/>
      <c r="F182" s="3" t="inlineStr">
        <is>
          <t>北二三部</t>
        </is>
      </c>
      <c r="G182" s="3" t="inlineStr">
        <is>
          <t>HA</t>
        </is>
      </c>
      <c r="H182" s="98" t="inlineStr">
        <is>
          <t>簡志恆</t>
        </is>
      </c>
      <c r="I182" s="11" t="inlineStr">
        <is>
          <t>(02)22083023</t>
        </is>
      </c>
      <c r="J182" s="12" t="inlineStr">
        <is>
          <t>新北市新莊區新樹路204號</t>
        </is>
      </c>
      <c r="U182" s="14">
        <f>IFERROR(LEFT(J182,FIND("縣",J182)),IFERROR(LEFT(J182,FIND("市",J182)),J182))</f>
        <v/>
      </c>
      <c r="V182" s="15">
        <f>IFERROR(
IFERROR(
IFERROR(
MID(J182,FIND("市",J182)+1,IF(FIND("區",J182)-FIND("市",J182)&gt;3,FIND("鄉",J182)-FIND("市",J182),FIND("區",J182)-FIND("市",J182))),
MID(J182,FIND("市",J182)+1,IF(FIND("鎮",J182)-FIND("市",J182)&gt;3,FIND("鄉",J182)-FIND("市",J182),FIND("鎮",J182)-FIND("市",J182)))
),
MID(J182,FIND("市",J182)+1,IF(FIND("鄉",J182)-FIND("市",J182)&gt;3,FIND("區",J182)-FIND("市",J182),FIND("鄉",J182)-FIND("市",J182)))
),
IFERROR(
IFERROR(
IFERROR(
MID(J182,FIND("縣",J182)+1,IF(FIND("區",J182)-FIND("縣",J182)&gt;3,FIND("鄉",J182)-FIND("縣",J182),FIND("區",J182)-FIND("縣",J182))),
MID(J182,FIND("縣",J182)+1,IF(FIND("鎮",J182)-FIND("縣",J182)&gt;3,FIND("鄉",J182)-FIND("縣",J182),FIND("鎮",J182)-FIND("縣",J182)))
),
MID(J182,FIND("縣",J182)+1,IF(FIND("鄉",J182)-FIND("縣",J182)&gt;3,FIND("區",J182)-FIND("縣",J182),FIND("鄉",J182)-FIND("縣",J182)))
),
IFERROR(
MID(J182,FIND("市",J182)+1,IF(FIND("縣",J182)-FIND("市",J182)&gt;3,FIND("鄉",J182)-FIND("市",J182),FIND("縣",J182)-FIND("市",J182))),
MID(J182,FIND("縣",J182)+1,IF(FIND("市",J182)-FIND("縣",J182)&gt;3,FIND("鄉",J182)-FIND("縣",J182),FIND("市",J182)-FIND("縣",J182)))
)))</f>
        <v/>
      </c>
      <c r="W182" s="15">
        <f>IFERROR(MID(J182,IFERROR(FIND("鄉",J182),IFERROR(FIND("鎮",J182),FIND("區",J182)))+1,LEN(J182)),IFERROR(MID(J182,FIND("市",J182)+1,LEN(J182)),MID(J182,FIND("縣",J182)+1,LEN(J182))))</f>
        <v/>
      </c>
      <c r="X182" s="16">
        <f>VLOOKUP(U182&amp;V182,部門對應!$B:$I,8,FALSE)</f>
        <v/>
      </c>
      <c r="Y182" s="16">
        <f>VLOOKUP(V182,區域表!A:B,2,FALSE)</f>
        <v/>
      </c>
      <c r="Z182" s="106">
        <f>IF(D182="FVC7", IF(COUNTIF(特殊門市清單!N:N, B182)=0, "FVC7", VLOOKUP(B182,特殊門市清單!N:T,7,FALSE)), IF(AA182="v","Peplink",""))</f>
        <v/>
      </c>
      <c r="AB182" s="100">
        <f>VLOOKUP(B182,門市主檔!A:B,2,FALSE)</f>
        <v/>
      </c>
      <c r="AC182" s="100" t="n"/>
      <c r="AD182" s="100" t="n"/>
    </row>
    <row r="183" ht="15" customHeight="1" s="127">
      <c r="A183" s="3" t="n">
        <v>182</v>
      </c>
      <c r="B183" s="3" t="inlineStr">
        <is>
          <t>L562</t>
        </is>
      </c>
      <c r="C183" s="11" t="inlineStr">
        <is>
          <t>田倉民安店</t>
        </is>
      </c>
      <c r="D183" s="3" t="inlineStr">
        <is>
          <t>FVC7</t>
        </is>
      </c>
      <c r="E183" s="324" t="n"/>
      <c r="F183" s="3" t="inlineStr">
        <is>
          <t>北二三部</t>
        </is>
      </c>
      <c r="G183" s="3" t="inlineStr">
        <is>
          <t>HA</t>
        </is>
      </c>
      <c r="H183" s="98" t="inlineStr">
        <is>
          <t>簡志恆</t>
        </is>
      </c>
      <c r="J183" s="12" t="inlineStr">
        <is>
          <t>新北市新莊區民安路56-2號</t>
        </is>
      </c>
      <c r="U183" s="14">
        <f>IFERROR(LEFT(J183,FIND("縣",J183)),IFERROR(LEFT(J183,FIND("市",J183)),J183))</f>
        <v/>
      </c>
      <c r="V183" s="15">
        <f>IFERROR(
IFERROR(
IFERROR(
MID(J183,FIND("市",J183)+1,IF(FIND("區",J183)-FIND("市",J183)&gt;3,FIND("鄉",J183)-FIND("市",J183),FIND("區",J183)-FIND("市",J183))),
MID(J183,FIND("市",J183)+1,IF(FIND("鎮",J183)-FIND("市",J183)&gt;3,FIND("鄉",J183)-FIND("市",J183),FIND("鎮",J183)-FIND("市",J183)))
),
MID(J183,FIND("市",J183)+1,IF(FIND("鄉",J183)-FIND("市",J183)&gt;3,FIND("區",J183)-FIND("市",J183),FIND("鄉",J183)-FIND("市",J183)))
),
IFERROR(
IFERROR(
IFERROR(
MID(J183,FIND("縣",J183)+1,IF(FIND("區",J183)-FIND("縣",J183)&gt;3,FIND("鄉",J183)-FIND("縣",J183),FIND("區",J183)-FIND("縣",J183))),
MID(J183,FIND("縣",J183)+1,IF(FIND("鎮",J183)-FIND("縣",J183)&gt;3,FIND("鄉",J183)-FIND("縣",J183),FIND("鎮",J183)-FIND("縣",J183)))
),
MID(J183,FIND("縣",J183)+1,IF(FIND("鄉",J183)-FIND("縣",J183)&gt;3,FIND("區",J183)-FIND("縣",J183),FIND("鄉",J183)-FIND("縣",J183)))
),
IFERROR(
MID(J183,FIND("市",J183)+1,IF(FIND("縣",J183)-FIND("市",J183)&gt;3,FIND("鄉",J183)-FIND("市",J183),FIND("縣",J183)-FIND("市",J183))),
MID(J183,FIND("縣",J183)+1,IF(FIND("市",J183)-FIND("縣",J183)&gt;3,FIND("鄉",J183)-FIND("縣",J183),FIND("市",J183)-FIND("縣",J183)))
)))</f>
        <v/>
      </c>
      <c r="W183" s="15">
        <f>IFERROR(MID(J183,IFERROR(FIND("鄉",J183),IFERROR(FIND("鎮",J183),FIND("區",J183)))+1,LEN(J183)),IFERROR(MID(J183,FIND("市",J183)+1,LEN(J183)),MID(J183,FIND("縣",J183)+1,LEN(J183))))</f>
        <v/>
      </c>
      <c r="X183" s="16">
        <f>VLOOKUP(U183&amp;V183,部門對應!$B:$I,8,FALSE)</f>
        <v/>
      </c>
      <c r="Y183" s="16">
        <f>VLOOKUP(V183,區域表!A:B,2,FALSE)</f>
        <v/>
      </c>
      <c r="Z183" s="106">
        <f>IF(D183="FVC7", IF(COUNTIF(特殊門市清單!N:N, B183)=0, "FVC7", VLOOKUP(B183,特殊門市清單!N:T,7,FALSE)), IF(AA183="v","Peplink",""))</f>
        <v/>
      </c>
      <c r="AB183" s="100">
        <f>VLOOKUP(B183,門市主檔!A:B,2,FALSE)</f>
        <v/>
      </c>
      <c r="AC183" s="100" t="n"/>
      <c r="AD183" s="100" t="n"/>
    </row>
    <row r="184" ht="15" customHeight="1" s="127">
      <c r="A184" s="3" t="n">
        <v>183</v>
      </c>
      <c r="B184" s="3" t="n">
        <v>2109</v>
      </c>
      <c r="C184" s="11" t="inlineStr">
        <is>
          <t>北縣瓊林南店</t>
        </is>
      </c>
      <c r="D184" s="3" t="inlineStr">
        <is>
          <t>RC</t>
        </is>
      </c>
      <c r="E184" s="324" t="n"/>
      <c r="F184" s="3" t="inlineStr">
        <is>
          <t>北二三部</t>
        </is>
      </c>
      <c r="G184" s="3" t="inlineStr">
        <is>
          <t>HD</t>
        </is>
      </c>
      <c r="H184" s="98" t="inlineStr">
        <is>
          <t>張卿婷</t>
        </is>
      </c>
      <c r="I184" s="11" t="inlineStr">
        <is>
          <t>(02)22037151</t>
        </is>
      </c>
      <c r="J184" s="12" t="inlineStr">
        <is>
          <t>新北市新莊區瓊林南路133號</t>
        </is>
      </c>
      <c r="U184" s="14">
        <f>IFERROR(LEFT(J184,FIND("縣",J184)),IFERROR(LEFT(J184,FIND("市",J184)),J184))</f>
        <v/>
      </c>
      <c r="V184" s="15">
        <f>IFERROR(
IFERROR(
IFERROR(
MID(J184,FIND("市",J184)+1,IF(FIND("區",J184)-FIND("市",J184)&gt;3,FIND("鄉",J184)-FIND("市",J184),FIND("區",J184)-FIND("市",J184))),
MID(J184,FIND("市",J184)+1,IF(FIND("鎮",J184)-FIND("市",J184)&gt;3,FIND("鄉",J184)-FIND("市",J184),FIND("鎮",J184)-FIND("市",J184)))
),
MID(J184,FIND("市",J184)+1,IF(FIND("鄉",J184)-FIND("市",J184)&gt;3,FIND("區",J184)-FIND("市",J184),FIND("鄉",J184)-FIND("市",J184)))
),
IFERROR(
IFERROR(
IFERROR(
MID(J184,FIND("縣",J184)+1,IF(FIND("區",J184)-FIND("縣",J184)&gt;3,FIND("鄉",J184)-FIND("縣",J184),FIND("區",J184)-FIND("縣",J184))),
MID(J184,FIND("縣",J184)+1,IF(FIND("鎮",J184)-FIND("縣",J184)&gt;3,FIND("鄉",J184)-FIND("縣",J184),FIND("鎮",J184)-FIND("縣",J184)))
),
MID(J184,FIND("縣",J184)+1,IF(FIND("鄉",J184)-FIND("縣",J184)&gt;3,FIND("區",J184)-FIND("縣",J184),FIND("鄉",J184)-FIND("縣",J184)))
),
IFERROR(
MID(J184,FIND("市",J184)+1,IF(FIND("縣",J184)-FIND("市",J184)&gt;3,FIND("鄉",J184)-FIND("市",J184),FIND("縣",J184)-FIND("市",J184))),
MID(J184,FIND("縣",J184)+1,IF(FIND("市",J184)-FIND("縣",J184)&gt;3,FIND("鄉",J184)-FIND("縣",J184),FIND("市",J184)-FIND("縣",J184)))
)))</f>
        <v/>
      </c>
      <c r="W184" s="15">
        <f>IFERROR(MID(J184,IFERROR(FIND("鄉",J184),IFERROR(FIND("鎮",J184),FIND("區",J184)))+1,LEN(J184)),IFERROR(MID(J184,FIND("市",J184)+1,LEN(J184)),MID(J184,FIND("縣",J184)+1,LEN(J184))))</f>
        <v/>
      </c>
      <c r="X184" s="16">
        <f>VLOOKUP(U184&amp;V184,部門對應!$B:$I,8,FALSE)</f>
        <v/>
      </c>
      <c r="Y184" s="16">
        <f>VLOOKUP(V184,區域表!A:B,2,FALSE)</f>
        <v/>
      </c>
      <c r="Z184" s="106">
        <f>IF(D184="FVC7", IF(COUNTIF(特殊門市清單!N:N, B184)=0, "FVC7", VLOOKUP(B184,特殊門市清單!N:T,7,FALSE)), IF(AA184="v","Peplink",""))</f>
        <v/>
      </c>
      <c r="AB184" s="100">
        <f>VLOOKUP(B184,門市主檔!A:B,2,FALSE)</f>
        <v/>
      </c>
      <c r="AC184" s="100" t="n"/>
      <c r="AD184" s="100" t="n"/>
    </row>
    <row r="185" ht="15" customHeight="1" s="127">
      <c r="A185" s="3" t="n">
        <v>184</v>
      </c>
      <c r="B185" s="3" t="n">
        <v>2743</v>
      </c>
      <c r="C185" s="11" t="inlineStr">
        <is>
          <t>新莊豐年店</t>
        </is>
      </c>
      <c r="D185" s="3" t="inlineStr">
        <is>
          <t>RC</t>
        </is>
      </c>
      <c r="E185" s="324" t="n"/>
      <c r="F185" s="3" t="inlineStr">
        <is>
          <t>北二三部</t>
        </is>
      </c>
      <c r="G185" s="3" t="inlineStr">
        <is>
          <t>HD</t>
        </is>
      </c>
      <c r="H185" s="98" t="inlineStr">
        <is>
          <t>張卿婷</t>
        </is>
      </c>
      <c r="I185" s="11" t="inlineStr">
        <is>
          <t>(02)22063732</t>
        </is>
      </c>
      <c r="J185" s="12" t="inlineStr">
        <is>
          <t>新北市新莊區豐年街118之1號</t>
        </is>
      </c>
      <c r="U185" s="14">
        <f>IFERROR(LEFT(J185,FIND("縣",J185)),IFERROR(LEFT(J185,FIND("市",J185)),J185))</f>
        <v/>
      </c>
      <c r="V185" s="15">
        <f>IFERROR(
IFERROR(
IFERROR(
MID(J185,FIND("市",J185)+1,IF(FIND("區",J185)-FIND("市",J185)&gt;3,FIND("鄉",J185)-FIND("市",J185),FIND("區",J185)-FIND("市",J185))),
MID(J185,FIND("市",J185)+1,IF(FIND("鎮",J185)-FIND("市",J185)&gt;3,FIND("鄉",J185)-FIND("市",J185),FIND("鎮",J185)-FIND("市",J185)))
),
MID(J185,FIND("市",J185)+1,IF(FIND("鄉",J185)-FIND("市",J185)&gt;3,FIND("區",J185)-FIND("市",J185),FIND("鄉",J185)-FIND("市",J185)))
),
IFERROR(
IFERROR(
IFERROR(
MID(J185,FIND("縣",J185)+1,IF(FIND("區",J185)-FIND("縣",J185)&gt;3,FIND("鄉",J185)-FIND("縣",J185),FIND("區",J185)-FIND("縣",J185))),
MID(J185,FIND("縣",J185)+1,IF(FIND("鎮",J185)-FIND("縣",J185)&gt;3,FIND("鄉",J185)-FIND("縣",J185),FIND("鎮",J185)-FIND("縣",J185)))
),
MID(J185,FIND("縣",J185)+1,IF(FIND("鄉",J185)-FIND("縣",J185)&gt;3,FIND("區",J185)-FIND("縣",J185),FIND("鄉",J185)-FIND("縣",J185)))
),
IFERROR(
MID(J185,FIND("市",J185)+1,IF(FIND("縣",J185)-FIND("市",J185)&gt;3,FIND("鄉",J185)-FIND("市",J185),FIND("縣",J185)-FIND("市",J185))),
MID(J185,FIND("縣",J185)+1,IF(FIND("市",J185)-FIND("縣",J185)&gt;3,FIND("鄉",J185)-FIND("縣",J185),FIND("市",J185)-FIND("縣",J185)))
)))</f>
        <v/>
      </c>
      <c r="W185" s="15">
        <f>IFERROR(MID(J185,IFERROR(FIND("鄉",J185),IFERROR(FIND("鎮",J185),FIND("區",J185)))+1,LEN(J185)),IFERROR(MID(J185,FIND("市",J185)+1,LEN(J185)),MID(J185,FIND("縣",J185)+1,LEN(J185))))</f>
        <v/>
      </c>
      <c r="X185" s="16">
        <f>VLOOKUP(U185&amp;V185,部門對應!$B:$I,8,FALSE)</f>
        <v/>
      </c>
      <c r="Y185" s="16">
        <f>VLOOKUP(V185,區域表!A:B,2,FALSE)</f>
        <v/>
      </c>
      <c r="Z185" s="106">
        <f>IF(D185="FVC7", IF(COUNTIF(特殊門市清單!N:N, B185)=0, "FVC7", VLOOKUP(B185,特殊門市清單!N:T,7,FALSE)), IF(AA185="v","Peplink",""))</f>
        <v/>
      </c>
      <c r="AB185" s="100">
        <f>VLOOKUP(B185,門市主檔!A:B,2,FALSE)</f>
        <v/>
      </c>
      <c r="AC185" s="100" t="n"/>
      <c r="AD185" s="100" t="n"/>
    </row>
    <row r="186" ht="15" customHeight="1" s="127">
      <c r="A186" s="3" t="n">
        <v>185</v>
      </c>
      <c r="B186" s="3" t="n">
        <v>4005</v>
      </c>
      <c r="C186" s="11" t="inlineStr">
        <is>
          <t>新莊雙鳳店</t>
        </is>
      </c>
      <c r="D186" s="3" t="inlineStr">
        <is>
          <t>FCA</t>
        </is>
      </c>
      <c r="E186" s="324" t="n"/>
      <c r="F186" s="3" t="inlineStr">
        <is>
          <t>北二三部</t>
        </is>
      </c>
      <c r="G186" s="3" t="inlineStr">
        <is>
          <t>HD</t>
        </is>
      </c>
      <c r="H186" s="98" t="inlineStr">
        <is>
          <t>張卿婷</t>
        </is>
      </c>
      <c r="I186" s="11" t="inlineStr">
        <is>
          <t>(02)89783919</t>
        </is>
      </c>
      <c r="J186" s="12" t="inlineStr">
        <is>
          <t>新北市新莊區雙鳳路53號一樓</t>
        </is>
      </c>
      <c r="U186" s="14">
        <f>IFERROR(LEFT(J186,FIND("縣",J186)),IFERROR(LEFT(J186,FIND("市",J186)),J186))</f>
        <v/>
      </c>
      <c r="V186" s="15">
        <f>IFERROR(
IFERROR(
IFERROR(
MID(J186,FIND("市",J186)+1,IF(FIND("區",J186)-FIND("市",J186)&gt;3,FIND("鄉",J186)-FIND("市",J186),FIND("區",J186)-FIND("市",J186))),
MID(J186,FIND("市",J186)+1,IF(FIND("鎮",J186)-FIND("市",J186)&gt;3,FIND("鄉",J186)-FIND("市",J186),FIND("鎮",J186)-FIND("市",J186)))
),
MID(J186,FIND("市",J186)+1,IF(FIND("鄉",J186)-FIND("市",J186)&gt;3,FIND("區",J186)-FIND("市",J186),FIND("鄉",J186)-FIND("市",J186)))
),
IFERROR(
IFERROR(
IFERROR(
MID(J186,FIND("縣",J186)+1,IF(FIND("區",J186)-FIND("縣",J186)&gt;3,FIND("鄉",J186)-FIND("縣",J186),FIND("區",J186)-FIND("縣",J186))),
MID(J186,FIND("縣",J186)+1,IF(FIND("鎮",J186)-FIND("縣",J186)&gt;3,FIND("鄉",J186)-FIND("縣",J186),FIND("鎮",J186)-FIND("縣",J186)))
),
MID(J186,FIND("縣",J186)+1,IF(FIND("鄉",J186)-FIND("縣",J186)&gt;3,FIND("區",J186)-FIND("縣",J186),FIND("鄉",J186)-FIND("縣",J186)))
),
IFERROR(
MID(J186,FIND("市",J186)+1,IF(FIND("縣",J186)-FIND("市",J186)&gt;3,FIND("鄉",J186)-FIND("市",J186),FIND("縣",J186)-FIND("市",J186))),
MID(J186,FIND("縣",J186)+1,IF(FIND("市",J186)-FIND("縣",J186)&gt;3,FIND("鄉",J186)-FIND("縣",J186),FIND("市",J186)-FIND("縣",J186)))
)))</f>
        <v/>
      </c>
      <c r="W186" s="15">
        <f>IFERROR(MID(J186,IFERROR(FIND("鄉",J186),IFERROR(FIND("鎮",J186),FIND("區",J186)))+1,LEN(J186)),IFERROR(MID(J186,FIND("市",J186)+1,LEN(J186)),MID(J186,FIND("縣",J186)+1,LEN(J186))))</f>
        <v/>
      </c>
      <c r="X186" s="16">
        <f>VLOOKUP(U186&amp;V186,部門對應!$B:$I,8,FALSE)</f>
        <v/>
      </c>
      <c r="Y186" s="16">
        <f>VLOOKUP(V186,區域表!A:B,2,FALSE)</f>
        <v/>
      </c>
      <c r="Z186" s="106">
        <f>IF(D186="FVC7", IF(COUNTIF(特殊門市清單!N:N, B186)=0, "FVC7", VLOOKUP(B186,特殊門市清單!N:T,7,FALSE)), IF(AA186="v","Peplink",""))</f>
        <v/>
      </c>
      <c r="AB186" s="100">
        <f>VLOOKUP(B186,門市主檔!A:B,2,FALSE)</f>
        <v/>
      </c>
      <c r="AC186" s="100" t="n"/>
      <c r="AD186" s="100" t="n"/>
    </row>
    <row r="187" ht="15" customHeight="1" s="127">
      <c r="A187" s="3" t="n">
        <v>186</v>
      </c>
      <c r="B187" s="3" t="n">
        <v>4208</v>
      </c>
      <c r="C187" s="11" t="inlineStr">
        <is>
          <t>新莊瓊泰店</t>
        </is>
      </c>
      <c r="D187" s="3" t="inlineStr">
        <is>
          <t>FCA</t>
        </is>
      </c>
      <c r="E187" s="324" t="n"/>
      <c r="F187" s="3" t="inlineStr">
        <is>
          <t>北二三部</t>
        </is>
      </c>
      <c r="G187" s="3" t="inlineStr">
        <is>
          <t>HD</t>
        </is>
      </c>
      <c r="H187" s="98" t="inlineStr">
        <is>
          <t>張卿婷</t>
        </is>
      </c>
      <c r="I187" s="11" t="inlineStr">
        <is>
          <t>(02)89787449</t>
        </is>
      </c>
      <c r="J187" s="12" t="inlineStr">
        <is>
          <t>新北市新莊區瓊泰路59號及61號</t>
        </is>
      </c>
      <c r="U187" s="14">
        <f>IFERROR(LEFT(J187,FIND("縣",J187)),IFERROR(LEFT(J187,FIND("市",J187)),J187))</f>
        <v/>
      </c>
      <c r="V187" s="15">
        <f>IFERROR(
IFERROR(
IFERROR(
MID(J187,FIND("市",J187)+1,IF(FIND("區",J187)-FIND("市",J187)&gt;3,FIND("鄉",J187)-FIND("市",J187),FIND("區",J187)-FIND("市",J187))),
MID(J187,FIND("市",J187)+1,IF(FIND("鎮",J187)-FIND("市",J187)&gt;3,FIND("鄉",J187)-FIND("市",J187),FIND("鎮",J187)-FIND("市",J187)))
),
MID(J187,FIND("市",J187)+1,IF(FIND("鄉",J187)-FIND("市",J187)&gt;3,FIND("區",J187)-FIND("市",J187),FIND("鄉",J187)-FIND("市",J187)))
),
IFERROR(
IFERROR(
IFERROR(
MID(J187,FIND("縣",J187)+1,IF(FIND("區",J187)-FIND("縣",J187)&gt;3,FIND("鄉",J187)-FIND("縣",J187),FIND("區",J187)-FIND("縣",J187))),
MID(J187,FIND("縣",J187)+1,IF(FIND("鎮",J187)-FIND("縣",J187)&gt;3,FIND("鄉",J187)-FIND("縣",J187),FIND("鎮",J187)-FIND("縣",J187)))
),
MID(J187,FIND("縣",J187)+1,IF(FIND("鄉",J187)-FIND("縣",J187)&gt;3,FIND("區",J187)-FIND("縣",J187),FIND("鄉",J187)-FIND("縣",J187)))
),
IFERROR(
MID(J187,FIND("市",J187)+1,IF(FIND("縣",J187)-FIND("市",J187)&gt;3,FIND("鄉",J187)-FIND("市",J187),FIND("縣",J187)-FIND("市",J187))),
MID(J187,FIND("縣",J187)+1,IF(FIND("市",J187)-FIND("縣",J187)&gt;3,FIND("鄉",J187)-FIND("縣",J187),FIND("市",J187)-FIND("縣",J187)))
)))</f>
        <v/>
      </c>
      <c r="W187" s="15">
        <f>IFERROR(MID(J187,IFERROR(FIND("鄉",J187),IFERROR(FIND("鎮",J187),FIND("區",J187)))+1,LEN(J187)),IFERROR(MID(J187,FIND("市",J187)+1,LEN(J187)),MID(J187,FIND("縣",J187)+1,LEN(J187))))</f>
        <v/>
      </c>
      <c r="X187" s="16">
        <f>VLOOKUP(U187&amp;V187,部門對應!$B:$I,8,FALSE)</f>
        <v/>
      </c>
      <c r="Y187" s="16">
        <f>VLOOKUP(V187,區域表!A:B,2,FALSE)</f>
        <v/>
      </c>
      <c r="Z187" s="106">
        <f>IF(D187="FVC7", IF(COUNTIF(特殊門市清單!N:N, B187)=0, "FVC7", VLOOKUP(B187,特殊門市清單!N:T,7,FALSE)), IF(AA187="v","Peplink",""))</f>
        <v/>
      </c>
      <c r="AB187" s="100">
        <f>VLOOKUP(B187,門市主檔!A:B,2,FALSE)</f>
        <v/>
      </c>
      <c r="AC187" s="100" t="n"/>
      <c r="AD187" s="100" t="n"/>
    </row>
    <row r="188" ht="15" customHeight="1" s="127">
      <c r="A188" s="3" t="n">
        <v>187</v>
      </c>
      <c r="B188" s="3" t="inlineStr">
        <is>
          <t>D148</t>
        </is>
      </c>
      <c r="C188" s="11" t="inlineStr">
        <is>
          <t>新莊福營店</t>
        </is>
      </c>
      <c r="D188" s="3" t="inlineStr">
        <is>
          <t>FCB</t>
        </is>
      </c>
      <c r="E188" s="324" t="n"/>
      <c r="F188" s="3" t="inlineStr">
        <is>
          <t>北二三部</t>
        </is>
      </c>
      <c r="G188" s="3" t="inlineStr">
        <is>
          <t>HD</t>
        </is>
      </c>
      <c r="H188" s="98" t="inlineStr">
        <is>
          <t>張卿婷</t>
        </is>
      </c>
      <c r="I188" s="11" t="inlineStr">
        <is>
          <t>(02)29033571</t>
        </is>
      </c>
      <c r="J188" s="12" t="inlineStr">
        <is>
          <t>新北市新莊區福營路336,338號</t>
        </is>
      </c>
      <c r="U188" s="14">
        <f>IFERROR(LEFT(J188,FIND("縣",J188)),IFERROR(LEFT(J188,FIND("市",J188)),J188))</f>
        <v/>
      </c>
      <c r="V188" s="15">
        <f>IFERROR(
IFERROR(
IFERROR(
MID(J188,FIND("市",J188)+1,IF(FIND("區",J188)-FIND("市",J188)&gt;3,FIND("鄉",J188)-FIND("市",J188),FIND("區",J188)-FIND("市",J188))),
MID(J188,FIND("市",J188)+1,IF(FIND("鎮",J188)-FIND("市",J188)&gt;3,FIND("鄉",J188)-FIND("市",J188),FIND("鎮",J188)-FIND("市",J188)))
),
MID(J188,FIND("市",J188)+1,IF(FIND("鄉",J188)-FIND("市",J188)&gt;3,FIND("區",J188)-FIND("市",J188),FIND("鄉",J188)-FIND("市",J188)))
),
IFERROR(
IFERROR(
IFERROR(
MID(J188,FIND("縣",J188)+1,IF(FIND("區",J188)-FIND("縣",J188)&gt;3,FIND("鄉",J188)-FIND("縣",J188),FIND("區",J188)-FIND("縣",J188))),
MID(J188,FIND("縣",J188)+1,IF(FIND("鎮",J188)-FIND("縣",J188)&gt;3,FIND("鄉",J188)-FIND("縣",J188),FIND("鎮",J188)-FIND("縣",J188)))
),
MID(J188,FIND("縣",J188)+1,IF(FIND("鄉",J188)-FIND("縣",J188)&gt;3,FIND("區",J188)-FIND("縣",J188),FIND("鄉",J188)-FIND("縣",J188)))
),
IFERROR(
MID(J188,FIND("市",J188)+1,IF(FIND("縣",J188)-FIND("市",J188)&gt;3,FIND("鄉",J188)-FIND("市",J188),FIND("縣",J188)-FIND("市",J188))),
MID(J188,FIND("縣",J188)+1,IF(FIND("市",J188)-FIND("縣",J188)&gt;3,FIND("鄉",J188)-FIND("縣",J188),FIND("市",J188)-FIND("縣",J188)))
)))</f>
        <v/>
      </c>
      <c r="W188" s="15">
        <f>IFERROR(MID(J188,IFERROR(FIND("鄉",J188),IFERROR(FIND("鎮",J188),FIND("區",J188)))+1,LEN(J188)),IFERROR(MID(J188,FIND("市",J188)+1,LEN(J188)),MID(J188,FIND("縣",J188)+1,LEN(J188))))</f>
        <v/>
      </c>
      <c r="X188" s="16">
        <f>VLOOKUP(U188&amp;V188,部門對應!$B:$I,8,FALSE)</f>
        <v/>
      </c>
      <c r="Y188" s="16">
        <f>VLOOKUP(V188,區域表!A:B,2,FALSE)</f>
        <v/>
      </c>
      <c r="Z188" s="106">
        <f>IF(D188="FVC7", IF(COUNTIF(特殊門市清單!N:N, B188)=0, "FVC7", VLOOKUP(B188,特殊門市清單!N:T,7,FALSE)), IF(AA188="v","Peplink",""))</f>
        <v/>
      </c>
      <c r="AB188" s="100">
        <f>VLOOKUP(B188,門市主檔!A:B,2,FALSE)</f>
        <v/>
      </c>
      <c r="AC188" s="100" t="n"/>
      <c r="AD188" s="100" t="n"/>
    </row>
    <row r="189" ht="15" customHeight="1" s="127">
      <c r="A189" s="3" t="n">
        <v>188</v>
      </c>
      <c r="B189" s="3" t="inlineStr">
        <is>
          <t>D174</t>
        </is>
      </c>
      <c r="C189" s="11" t="inlineStr">
        <is>
          <t>新莊裕民店</t>
        </is>
      </c>
      <c r="D189" s="3" t="inlineStr">
        <is>
          <t>FCB</t>
        </is>
      </c>
      <c r="E189" s="324" t="n"/>
      <c r="F189" s="3" t="inlineStr">
        <is>
          <t>北二三部</t>
        </is>
      </c>
      <c r="G189" s="3" t="inlineStr">
        <is>
          <t>HD</t>
        </is>
      </c>
      <c r="H189" s="98" t="inlineStr">
        <is>
          <t>張卿婷</t>
        </is>
      </c>
      <c r="I189" s="11" t="inlineStr">
        <is>
          <t>(02)29044633</t>
        </is>
      </c>
      <c r="J189" s="12" t="inlineStr">
        <is>
          <t>新北市新莊區裕民街83之6號</t>
        </is>
      </c>
      <c r="U189" s="14">
        <f>IFERROR(LEFT(J189,FIND("縣",J189)),IFERROR(LEFT(J189,FIND("市",J189)),J189))</f>
        <v/>
      </c>
      <c r="V189" s="15">
        <f>IFERROR(
IFERROR(
IFERROR(
MID(J189,FIND("市",J189)+1,IF(FIND("區",J189)-FIND("市",J189)&gt;3,FIND("鄉",J189)-FIND("市",J189),FIND("區",J189)-FIND("市",J189))),
MID(J189,FIND("市",J189)+1,IF(FIND("鎮",J189)-FIND("市",J189)&gt;3,FIND("鄉",J189)-FIND("市",J189),FIND("鎮",J189)-FIND("市",J189)))
),
MID(J189,FIND("市",J189)+1,IF(FIND("鄉",J189)-FIND("市",J189)&gt;3,FIND("區",J189)-FIND("市",J189),FIND("鄉",J189)-FIND("市",J189)))
),
IFERROR(
IFERROR(
IFERROR(
MID(J189,FIND("縣",J189)+1,IF(FIND("區",J189)-FIND("縣",J189)&gt;3,FIND("鄉",J189)-FIND("縣",J189),FIND("區",J189)-FIND("縣",J189))),
MID(J189,FIND("縣",J189)+1,IF(FIND("鎮",J189)-FIND("縣",J189)&gt;3,FIND("鄉",J189)-FIND("縣",J189),FIND("鎮",J189)-FIND("縣",J189)))
),
MID(J189,FIND("縣",J189)+1,IF(FIND("鄉",J189)-FIND("縣",J189)&gt;3,FIND("區",J189)-FIND("縣",J189),FIND("鄉",J189)-FIND("縣",J189)))
),
IFERROR(
MID(J189,FIND("市",J189)+1,IF(FIND("縣",J189)-FIND("市",J189)&gt;3,FIND("鄉",J189)-FIND("市",J189),FIND("縣",J189)-FIND("市",J189))),
MID(J189,FIND("縣",J189)+1,IF(FIND("市",J189)-FIND("縣",J189)&gt;3,FIND("鄉",J189)-FIND("縣",J189),FIND("市",J189)-FIND("縣",J189)))
)))</f>
        <v/>
      </c>
      <c r="W189" s="15">
        <f>IFERROR(MID(J189,IFERROR(FIND("鄉",J189),IFERROR(FIND("鎮",J189),FIND("區",J189)))+1,LEN(J189)),IFERROR(MID(J189,FIND("市",J189)+1,LEN(J189)),MID(J189,FIND("縣",J189)+1,LEN(J189))))</f>
        <v/>
      </c>
      <c r="X189" s="16">
        <f>VLOOKUP(U189&amp;V189,部門對應!$B:$I,8,FALSE)</f>
        <v/>
      </c>
      <c r="Y189" s="16">
        <f>VLOOKUP(V189,區域表!A:B,2,FALSE)</f>
        <v/>
      </c>
      <c r="Z189" s="106">
        <f>IF(D189="FVC7", IF(COUNTIF(特殊門市清單!N:N, B189)=0, "FVC7", VLOOKUP(B189,特殊門市清單!N:T,7,FALSE)), IF(AA189="v","Peplink",""))</f>
        <v/>
      </c>
      <c r="AB189" s="100">
        <f>VLOOKUP(B189,門市主檔!A:B,2,FALSE)</f>
        <v/>
      </c>
      <c r="AC189" s="100" t="n"/>
      <c r="AD189" s="100" t="n"/>
    </row>
    <row r="190" ht="15" customHeight="1" s="127">
      <c r="A190" s="3" t="n">
        <v>189</v>
      </c>
      <c r="B190" s="3" t="n">
        <v>3052</v>
      </c>
      <c r="C190" s="11" t="inlineStr">
        <is>
          <t>北縣莊玲店</t>
        </is>
      </c>
      <c r="D190" s="3" t="inlineStr">
        <is>
          <t>FCA</t>
        </is>
      </c>
      <c r="E190" s="324" t="n"/>
      <c r="F190" s="3" t="inlineStr">
        <is>
          <t>北二三部</t>
        </is>
      </c>
      <c r="G190" s="3" t="inlineStr">
        <is>
          <t>HE</t>
        </is>
      </c>
      <c r="H190" s="98" t="inlineStr">
        <is>
          <t>林佳蓁</t>
        </is>
      </c>
      <c r="I190" s="11" t="inlineStr">
        <is>
          <t>(02)29938588</t>
        </is>
      </c>
      <c r="J190" s="12" t="inlineStr">
        <is>
          <t>新北市新莊區自信街77號+75巷2號</t>
        </is>
      </c>
      <c r="U190" s="14">
        <f>IFERROR(LEFT(J190,FIND("縣",J190)),IFERROR(LEFT(J190,FIND("市",J190)),J190))</f>
        <v/>
      </c>
      <c r="V190" s="15">
        <f>IFERROR(
IFERROR(
IFERROR(
MID(J190,FIND("市",J190)+1,IF(FIND("區",J190)-FIND("市",J190)&gt;3,FIND("鄉",J190)-FIND("市",J190),FIND("區",J190)-FIND("市",J190))),
MID(J190,FIND("市",J190)+1,IF(FIND("鎮",J190)-FIND("市",J190)&gt;3,FIND("鄉",J190)-FIND("市",J190),FIND("鎮",J190)-FIND("市",J190)))
),
MID(J190,FIND("市",J190)+1,IF(FIND("鄉",J190)-FIND("市",J190)&gt;3,FIND("區",J190)-FIND("市",J190),FIND("鄉",J190)-FIND("市",J190)))
),
IFERROR(
IFERROR(
IFERROR(
MID(J190,FIND("縣",J190)+1,IF(FIND("區",J190)-FIND("縣",J190)&gt;3,FIND("鄉",J190)-FIND("縣",J190),FIND("區",J190)-FIND("縣",J190))),
MID(J190,FIND("縣",J190)+1,IF(FIND("鎮",J190)-FIND("縣",J190)&gt;3,FIND("鄉",J190)-FIND("縣",J190),FIND("鎮",J190)-FIND("縣",J190)))
),
MID(J190,FIND("縣",J190)+1,IF(FIND("鄉",J190)-FIND("縣",J190)&gt;3,FIND("區",J190)-FIND("縣",J190),FIND("鄉",J190)-FIND("縣",J190)))
),
IFERROR(
MID(J190,FIND("市",J190)+1,IF(FIND("縣",J190)-FIND("市",J190)&gt;3,FIND("鄉",J190)-FIND("市",J190),FIND("縣",J190)-FIND("市",J190))),
MID(J190,FIND("縣",J190)+1,IF(FIND("市",J190)-FIND("縣",J190)&gt;3,FIND("鄉",J190)-FIND("縣",J190),FIND("市",J190)-FIND("縣",J190)))
)))</f>
        <v/>
      </c>
      <c r="W190" s="15">
        <f>IFERROR(MID(J190,IFERROR(FIND("鄉",J190),IFERROR(FIND("鎮",J190),FIND("區",J190)))+1,LEN(J190)),IFERROR(MID(J190,FIND("市",J190)+1,LEN(J190)),MID(J190,FIND("縣",J190)+1,LEN(J190))))</f>
        <v/>
      </c>
      <c r="X190" s="16">
        <f>VLOOKUP(U190&amp;V190,部門對應!$B:$I,8,FALSE)</f>
        <v/>
      </c>
      <c r="Y190" s="16">
        <f>VLOOKUP(V190,區域表!A:B,2,FALSE)</f>
        <v/>
      </c>
      <c r="Z190" s="106">
        <f>IF(D190="FVC7", IF(COUNTIF(特殊門市清單!N:N, B190)=0, "FVC7", VLOOKUP(B190,特殊門市清單!N:T,7,FALSE)), IF(AA190="v","Peplink",""))</f>
        <v/>
      </c>
      <c r="AB190" s="100">
        <f>VLOOKUP(B190,門市主檔!A:B,2,FALSE)</f>
        <v/>
      </c>
      <c r="AC190" s="100" t="n"/>
      <c r="AD190" s="100" t="n"/>
    </row>
    <row r="191" ht="15" customHeight="1" s="127">
      <c r="A191" s="3" t="n">
        <v>190</v>
      </c>
      <c r="B191" s="17" t="n">
        <v>3358</v>
      </c>
      <c r="C191" s="11" t="inlineStr">
        <is>
          <t>新莊棒球場</t>
        </is>
      </c>
      <c r="D191" s="3" t="inlineStr">
        <is>
          <t>FCA</t>
        </is>
      </c>
      <c r="E191" s="324" t="n"/>
      <c r="F191" s="3" t="inlineStr">
        <is>
          <t>北二三部</t>
        </is>
      </c>
      <c r="G191" s="3" t="inlineStr">
        <is>
          <t>HE</t>
        </is>
      </c>
      <c r="H191" s="98" t="inlineStr">
        <is>
          <t>林佳蓁</t>
        </is>
      </c>
      <c r="I191" s="11" t="inlineStr">
        <is>
          <t>(02)29926407</t>
        </is>
      </c>
      <c r="J191" s="12" t="inlineStr">
        <is>
          <t>新北市新莊區中和街19號</t>
        </is>
      </c>
      <c r="U191" s="14">
        <f>IFERROR(LEFT(J191,FIND("縣",J191)),IFERROR(LEFT(J191,FIND("市",J191)),J191))</f>
        <v/>
      </c>
      <c r="V191" s="15">
        <f>IFERROR(
IFERROR(
IFERROR(
MID(J191,FIND("市",J191)+1,IF(FIND("區",J191)-FIND("市",J191)&gt;3,FIND("鄉",J191)-FIND("市",J191),FIND("區",J191)-FIND("市",J191))),
MID(J191,FIND("市",J191)+1,IF(FIND("鎮",J191)-FIND("市",J191)&gt;3,FIND("鄉",J191)-FIND("市",J191),FIND("鎮",J191)-FIND("市",J191)))
),
MID(J191,FIND("市",J191)+1,IF(FIND("鄉",J191)-FIND("市",J191)&gt;3,FIND("區",J191)-FIND("市",J191),FIND("鄉",J191)-FIND("市",J191)))
),
IFERROR(
IFERROR(
IFERROR(
MID(J191,FIND("縣",J191)+1,IF(FIND("區",J191)-FIND("縣",J191)&gt;3,FIND("鄉",J191)-FIND("縣",J191),FIND("區",J191)-FIND("縣",J191))),
MID(J191,FIND("縣",J191)+1,IF(FIND("鎮",J191)-FIND("縣",J191)&gt;3,FIND("鄉",J191)-FIND("縣",J191),FIND("鎮",J191)-FIND("縣",J191)))
),
MID(J191,FIND("縣",J191)+1,IF(FIND("鄉",J191)-FIND("縣",J191)&gt;3,FIND("區",J191)-FIND("縣",J191),FIND("鄉",J191)-FIND("縣",J191)))
),
IFERROR(
MID(J191,FIND("市",J191)+1,IF(FIND("縣",J191)-FIND("市",J191)&gt;3,FIND("鄉",J191)-FIND("市",J191),FIND("縣",J191)-FIND("市",J191))),
MID(J191,FIND("縣",J191)+1,IF(FIND("市",J191)-FIND("縣",J191)&gt;3,FIND("鄉",J191)-FIND("縣",J191),FIND("市",J191)-FIND("縣",J191)))
)))</f>
        <v/>
      </c>
      <c r="W191" s="15">
        <f>IFERROR(MID(J191,IFERROR(FIND("鄉",J191),IFERROR(FIND("鎮",J191),FIND("區",J191)))+1,LEN(J191)),IFERROR(MID(J191,FIND("市",J191)+1,LEN(J191)),MID(J191,FIND("縣",J191)+1,LEN(J191))))</f>
        <v/>
      </c>
      <c r="X191" s="16">
        <f>VLOOKUP(U191&amp;V191,部門對應!$B:$I,8,FALSE)</f>
        <v/>
      </c>
      <c r="Y191" s="16">
        <f>VLOOKUP(V191,區域表!A:B,2,FALSE)</f>
        <v/>
      </c>
      <c r="Z191" s="106">
        <f>IF(D191="FVC7", IF(COUNTIF(特殊門市清單!N:N, B191)=0, "FVC7", VLOOKUP(B191,特殊門市清單!N:T,7,FALSE)), IF(AA191="v","Peplink",""))</f>
        <v/>
      </c>
      <c r="AB191" s="100">
        <f>VLOOKUP(B191,門市主檔!A:B,2,FALSE)</f>
        <v/>
      </c>
      <c r="AC191" s="100" t="n"/>
      <c r="AD191" s="100" t="n"/>
    </row>
    <row r="192" ht="15" customHeight="1" s="127">
      <c r="A192" s="3" t="n">
        <v>191</v>
      </c>
      <c r="B192" s="3" t="n">
        <v>3380</v>
      </c>
      <c r="C192" s="11" t="inlineStr">
        <is>
          <t>北縣莊勝店</t>
        </is>
      </c>
      <c r="D192" s="3" t="inlineStr">
        <is>
          <t>FCB</t>
        </is>
      </c>
      <c r="E192" s="324" t="n"/>
      <c r="F192" s="3" t="inlineStr">
        <is>
          <t>北二三部</t>
        </is>
      </c>
      <c r="G192" s="3" t="inlineStr">
        <is>
          <t>HE</t>
        </is>
      </c>
      <c r="H192" s="98" t="inlineStr">
        <is>
          <t>林佳蓁</t>
        </is>
      </c>
      <c r="I192" s="11" t="inlineStr">
        <is>
          <t>(02)89943683</t>
        </is>
      </c>
      <c r="J192" s="12" t="inlineStr">
        <is>
          <t>新北市新莊區幸福路562號</t>
        </is>
      </c>
      <c r="U192" s="14">
        <f>IFERROR(LEFT(J192,FIND("縣",J192)),IFERROR(LEFT(J192,FIND("市",J192)),J192))</f>
        <v/>
      </c>
      <c r="V192" s="15">
        <f>IFERROR(
IFERROR(
IFERROR(
MID(J192,FIND("市",J192)+1,IF(FIND("區",J192)-FIND("市",J192)&gt;3,FIND("鄉",J192)-FIND("市",J192),FIND("區",J192)-FIND("市",J192))),
MID(J192,FIND("市",J192)+1,IF(FIND("鎮",J192)-FIND("市",J192)&gt;3,FIND("鄉",J192)-FIND("市",J192),FIND("鎮",J192)-FIND("市",J192)))
),
MID(J192,FIND("市",J192)+1,IF(FIND("鄉",J192)-FIND("市",J192)&gt;3,FIND("區",J192)-FIND("市",J192),FIND("鄉",J192)-FIND("市",J192)))
),
IFERROR(
IFERROR(
IFERROR(
MID(J192,FIND("縣",J192)+1,IF(FIND("區",J192)-FIND("縣",J192)&gt;3,FIND("鄉",J192)-FIND("縣",J192),FIND("區",J192)-FIND("縣",J192))),
MID(J192,FIND("縣",J192)+1,IF(FIND("鎮",J192)-FIND("縣",J192)&gt;3,FIND("鄉",J192)-FIND("縣",J192),FIND("鎮",J192)-FIND("縣",J192)))
),
MID(J192,FIND("縣",J192)+1,IF(FIND("鄉",J192)-FIND("縣",J192)&gt;3,FIND("區",J192)-FIND("縣",J192),FIND("鄉",J192)-FIND("縣",J192)))
),
IFERROR(
MID(J192,FIND("市",J192)+1,IF(FIND("縣",J192)-FIND("市",J192)&gt;3,FIND("鄉",J192)-FIND("市",J192),FIND("縣",J192)-FIND("市",J192))),
MID(J192,FIND("縣",J192)+1,IF(FIND("市",J192)-FIND("縣",J192)&gt;3,FIND("鄉",J192)-FIND("縣",J192),FIND("市",J192)-FIND("縣",J192)))
)))</f>
        <v/>
      </c>
      <c r="W192" s="15">
        <f>IFERROR(MID(J192,IFERROR(FIND("鄉",J192),IFERROR(FIND("鎮",J192),FIND("區",J192)))+1,LEN(J192)),IFERROR(MID(J192,FIND("市",J192)+1,LEN(J192)),MID(J192,FIND("縣",J192)+1,LEN(J192))))</f>
        <v/>
      </c>
      <c r="X192" s="16">
        <f>VLOOKUP(U192&amp;V192,部門對應!$B:$I,8,FALSE)</f>
        <v/>
      </c>
      <c r="Y192" s="16">
        <f>VLOOKUP(V192,區域表!A:B,2,FALSE)</f>
        <v/>
      </c>
      <c r="Z192" s="106">
        <f>IF(D192="FVC7", IF(COUNTIF(特殊門市清單!N:N, B192)=0, "FVC7", VLOOKUP(B192,特殊門市清單!N:T,7,FALSE)), IF(AA192="v","Peplink",""))</f>
        <v/>
      </c>
      <c r="AB192" s="100">
        <f>VLOOKUP(B192,門市主檔!A:B,2,FALSE)</f>
        <v/>
      </c>
      <c r="AC192" s="100" t="n"/>
      <c r="AD192" s="100" t="n"/>
    </row>
    <row r="193" ht="15" customHeight="1" s="127">
      <c r="A193" s="3" t="n">
        <v>192</v>
      </c>
      <c r="B193" s="3" t="n">
        <v>3785</v>
      </c>
      <c r="C193" s="11" t="inlineStr">
        <is>
          <t>北縣莊榮店</t>
        </is>
      </c>
      <c r="D193" s="3" t="inlineStr">
        <is>
          <t>FCB</t>
        </is>
      </c>
      <c r="E193" s="324" t="n"/>
      <c r="F193" s="3" t="inlineStr">
        <is>
          <t>北二三部</t>
        </is>
      </c>
      <c r="G193" s="3" t="inlineStr">
        <is>
          <t>HE</t>
        </is>
      </c>
      <c r="H193" s="98" t="inlineStr">
        <is>
          <t>林佳蓁</t>
        </is>
      </c>
      <c r="I193" s="11" t="inlineStr">
        <is>
          <t>(02)22765940</t>
        </is>
      </c>
      <c r="J193" s="12" t="inlineStr">
        <is>
          <t>新北市新莊區新莊路307、309號一樓部份</t>
        </is>
      </c>
      <c r="U193" s="14">
        <f>IFERROR(LEFT(J193,FIND("縣",J193)),IFERROR(LEFT(J193,FIND("市",J193)),J193))</f>
        <v/>
      </c>
      <c r="V193" s="15">
        <f>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
      </c>
      <c r="W193" s="15">
        <f>IFERROR(MID(J193,IFERROR(FIND("鄉",J193),IFERROR(FIND("鎮",J193),FIND("區",J193)))+1,LEN(J193)),IFERROR(MID(J193,FIND("市",J193)+1,LEN(J193)),MID(J193,FIND("縣",J193)+1,LEN(J193))))</f>
        <v/>
      </c>
      <c r="X193" s="16">
        <f>VLOOKUP(U193&amp;V193,部門對應!$B:$I,8,FALSE)</f>
        <v/>
      </c>
      <c r="Y193" s="16">
        <f>VLOOKUP(V193,區域表!A:B,2,FALSE)</f>
        <v/>
      </c>
      <c r="Z193" s="106">
        <f>IF(D193="FVC7", IF(COUNTIF(特殊門市清單!N:N, B193)=0, "FVC7", VLOOKUP(B193,特殊門市清單!N:T,7,FALSE)), IF(AA193="v","Peplink",""))</f>
        <v/>
      </c>
      <c r="AB193" s="100">
        <f>VLOOKUP(B193,門市主檔!A:B,2,FALSE)</f>
        <v/>
      </c>
      <c r="AC193" s="100" t="n"/>
      <c r="AD193" s="232" t="inlineStr">
        <is>
          <t>機上盒</t>
        </is>
      </c>
    </row>
    <row r="194" ht="15" customHeight="1" s="127">
      <c r="A194" s="3" t="n">
        <v>193</v>
      </c>
      <c r="B194" s="3" t="n">
        <v>3999</v>
      </c>
      <c r="C194" s="11" t="inlineStr">
        <is>
          <t>新莊福祐店</t>
        </is>
      </c>
      <c r="D194" s="3" t="inlineStr">
        <is>
          <t>FCA</t>
        </is>
      </c>
      <c r="E194" s="324" t="n"/>
      <c r="F194" s="3" t="inlineStr">
        <is>
          <t>北二三部</t>
        </is>
      </c>
      <c r="G194" s="3" t="inlineStr">
        <is>
          <t>HE</t>
        </is>
      </c>
      <c r="H194" s="98" t="inlineStr">
        <is>
          <t>林佳蓁</t>
        </is>
      </c>
      <c r="I194" s="11" t="inlineStr">
        <is>
          <t>(02)89782093</t>
        </is>
      </c>
      <c r="J194" s="12" t="inlineStr">
        <is>
          <t>新北市新莊區福壽街188、190號一樓全部</t>
        </is>
      </c>
      <c r="U194" s="14">
        <f>IFERROR(LEFT(J194,FIND("縣",J194)),IFERROR(LEFT(J194,FIND("市",J194)),J194))</f>
        <v/>
      </c>
      <c r="V194" s="15">
        <f>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
      </c>
      <c r="W194" s="15">
        <f>IFERROR(MID(J194,IFERROR(FIND("鄉",J194),IFERROR(FIND("鎮",J194),FIND("區",J194)))+1,LEN(J194)),IFERROR(MID(J194,FIND("市",J194)+1,LEN(J194)),MID(J194,FIND("縣",J194)+1,LEN(J194))))</f>
        <v/>
      </c>
      <c r="X194" s="16">
        <f>VLOOKUP(U194&amp;V194,部門對應!$B:$I,8,FALSE)</f>
        <v/>
      </c>
      <c r="Y194" s="16">
        <f>VLOOKUP(V194,區域表!A:B,2,FALSE)</f>
        <v/>
      </c>
      <c r="Z194" s="106">
        <f>IF(D194="FVC7", IF(COUNTIF(特殊門市清單!N:N, B194)=0, "FVC7", VLOOKUP(B194,特殊門市清單!N:T,7,FALSE)), IF(AA194="v","Peplink",""))</f>
        <v/>
      </c>
      <c r="AB194" s="100">
        <f>VLOOKUP(B194,門市主檔!A:B,2,FALSE)</f>
        <v/>
      </c>
      <c r="AC194" s="100" t="n"/>
      <c r="AD194" s="100" t="n"/>
    </row>
    <row r="195" ht="15" customHeight="1" s="127">
      <c r="A195" s="3" t="n">
        <v>194</v>
      </c>
      <c r="B195" s="3" t="n">
        <v>4025</v>
      </c>
      <c r="C195" s="11" t="inlineStr">
        <is>
          <t>新莊祐信店</t>
        </is>
      </c>
      <c r="D195" s="3" t="inlineStr">
        <is>
          <t>FCA</t>
        </is>
      </c>
      <c r="E195" s="324" t="n"/>
      <c r="F195" s="3" t="inlineStr">
        <is>
          <t>北二三部</t>
        </is>
      </c>
      <c r="G195" s="3" t="inlineStr">
        <is>
          <t>HE</t>
        </is>
      </c>
      <c r="H195" s="98" t="inlineStr">
        <is>
          <t>林佳蓁</t>
        </is>
      </c>
      <c r="I195" s="11" t="inlineStr">
        <is>
          <t>(02)89783774</t>
        </is>
      </c>
      <c r="J195" s="12" t="inlineStr">
        <is>
          <t>新北市新莊區中信街20號一樓全部、22號一樓部份</t>
        </is>
      </c>
      <c r="U195" s="14">
        <f>IFERROR(LEFT(J195,FIND("縣",J195)),IFERROR(LEFT(J195,FIND("市",J195)),J195))</f>
        <v/>
      </c>
      <c r="V195" s="15">
        <f>IFERROR(
IFERROR(
IFERROR(
MID(J195,FIND("市",J195)+1,IF(FIND("區",J195)-FIND("市",J195)&gt;3,FIND("鄉",J195)-FIND("市",J195),FIND("區",J195)-FIND("市",J195))),
MID(J195,FIND("市",J195)+1,IF(FIND("鎮",J195)-FIND("市",J195)&gt;3,FIND("鄉",J195)-FIND("市",J195),FIND("鎮",J195)-FIND("市",J195)))
),
MID(J195,FIND("市",J195)+1,IF(FIND("鄉",J195)-FIND("市",J195)&gt;3,FIND("區",J195)-FIND("市",J195),FIND("鄉",J195)-FIND("市",J195)))
),
IFERROR(
IFERROR(
IFERROR(
MID(J195,FIND("縣",J195)+1,IF(FIND("區",J195)-FIND("縣",J195)&gt;3,FIND("鄉",J195)-FIND("縣",J195),FIND("區",J195)-FIND("縣",J195))),
MID(J195,FIND("縣",J195)+1,IF(FIND("鎮",J195)-FIND("縣",J195)&gt;3,FIND("鄉",J195)-FIND("縣",J195),FIND("鎮",J195)-FIND("縣",J195)))
),
MID(J195,FIND("縣",J195)+1,IF(FIND("鄉",J195)-FIND("縣",J195)&gt;3,FIND("區",J195)-FIND("縣",J195),FIND("鄉",J195)-FIND("縣",J195)))
),
IFERROR(
MID(J195,FIND("市",J195)+1,IF(FIND("縣",J195)-FIND("市",J195)&gt;3,FIND("鄉",J195)-FIND("市",J195),FIND("縣",J195)-FIND("市",J195))),
MID(J195,FIND("縣",J195)+1,IF(FIND("市",J195)-FIND("縣",J195)&gt;3,FIND("鄉",J195)-FIND("縣",J195),FIND("市",J195)-FIND("縣",J195)))
)))</f>
        <v/>
      </c>
      <c r="W195" s="15">
        <f>IFERROR(MID(J195,IFERROR(FIND("鄉",J195),IFERROR(FIND("鎮",J195),FIND("區",J195)))+1,LEN(J195)),IFERROR(MID(J195,FIND("市",J195)+1,LEN(J195)),MID(J195,FIND("縣",J195)+1,LEN(J195))))</f>
        <v/>
      </c>
      <c r="X195" s="16">
        <f>VLOOKUP(U195&amp;V195,部門對應!$B:$I,8,FALSE)</f>
        <v/>
      </c>
      <c r="Y195" s="16">
        <f>VLOOKUP(V195,區域表!A:B,2,FALSE)</f>
        <v/>
      </c>
      <c r="Z195" s="106">
        <f>IF(D195="FVC7", IF(COUNTIF(特殊門市清單!N:N, B195)=0, "FVC7", VLOOKUP(B195,特殊門市清單!N:T,7,FALSE)), IF(AA195="v","Peplink",""))</f>
        <v/>
      </c>
      <c r="AB195" s="100">
        <f>VLOOKUP(B195,門市主檔!A:B,2,FALSE)</f>
        <v/>
      </c>
      <c r="AC195" s="100" t="n"/>
      <c r="AD195" s="100" t="n"/>
    </row>
    <row r="196" ht="15" customHeight="1" s="127">
      <c r="A196" s="3" t="n">
        <v>195</v>
      </c>
      <c r="B196" s="3" t="n">
        <v>4163</v>
      </c>
      <c r="C196" s="11" t="inlineStr">
        <is>
          <t>新莊中泉店</t>
        </is>
      </c>
      <c r="D196" s="3" t="inlineStr">
        <is>
          <t>FCA</t>
        </is>
      </c>
      <c r="E196" s="324" t="n"/>
      <c r="F196" s="3" t="inlineStr">
        <is>
          <t>北二三部</t>
        </is>
      </c>
      <c r="G196" s="3" t="inlineStr">
        <is>
          <t>HE</t>
        </is>
      </c>
      <c r="H196" s="98" t="inlineStr">
        <is>
          <t>林佳蓁</t>
        </is>
      </c>
      <c r="I196" s="11" t="inlineStr">
        <is>
          <t>(02)89786748</t>
        </is>
      </c>
      <c r="J196" s="12" t="inlineStr">
        <is>
          <t>新北市新莊區中誠街161號及163號一樓全部</t>
        </is>
      </c>
      <c r="U196" s="14">
        <f>IFERROR(LEFT(J196,FIND("縣",J196)),IFERROR(LEFT(J196,FIND("市",J196)),J196))</f>
        <v/>
      </c>
      <c r="V196" s="15">
        <f>IFERROR(
IFERROR(
IFERROR(
MID(J196,FIND("市",J196)+1,IF(FIND("區",J196)-FIND("市",J196)&gt;3,FIND("鄉",J196)-FIND("市",J196),FIND("區",J196)-FIND("市",J196))),
MID(J196,FIND("市",J196)+1,IF(FIND("鎮",J196)-FIND("市",J196)&gt;3,FIND("鄉",J196)-FIND("市",J196),FIND("鎮",J196)-FIND("市",J196)))
),
MID(J196,FIND("市",J196)+1,IF(FIND("鄉",J196)-FIND("市",J196)&gt;3,FIND("區",J196)-FIND("市",J196),FIND("鄉",J196)-FIND("市",J196)))
),
IFERROR(
IFERROR(
IFERROR(
MID(J196,FIND("縣",J196)+1,IF(FIND("區",J196)-FIND("縣",J196)&gt;3,FIND("鄉",J196)-FIND("縣",J196),FIND("區",J196)-FIND("縣",J196))),
MID(J196,FIND("縣",J196)+1,IF(FIND("鎮",J196)-FIND("縣",J196)&gt;3,FIND("鄉",J196)-FIND("縣",J196),FIND("鎮",J196)-FIND("縣",J196)))
),
MID(J196,FIND("縣",J196)+1,IF(FIND("鄉",J196)-FIND("縣",J196)&gt;3,FIND("區",J196)-FIND("縣",J196),FIND("鄉",J196)-FIND("縣",J196)))
),
IFERROR(
MID(J196,FIND("市",J196)+1,IF(FIND("縣",J196)-FIND("市",J196)&gt;3,FIND("鄉",J196)-FIND("市",J196),FIND("縣",J196)-FIND("市",J196))),
MID(J196,FIND("縣",J196)+1,IF(FIND("市",J196)-FIND("縣",J196)&gt;3,FIND("鄉",J196)-FIND("縣",J196),FIND("市",J196)-FIND("縣",J196)))
)))</f>
        <v/>
      </c>
      <c r="W196" s="15">
        <f>IFERROR(MID(J196,IFERROR(FIND("鄉",J196),IFERROR(FIND("鎮",J196),FIND("區",J196)))+1,LEN(J196)),IFERROR(MID(J196,FIND("市",J196)+1,LEN(J196)),MID(J196,FIND("縣",J196)+1,LEN(J196))))</f>
        <v/>
      </c>
      <c r="X196" s="16">
        <f>VLOOKUP(U196&amp;V196,部門對應!$B:$I,8,FALSE)</f>
        <v/>
      </c>
      <c r="Y196" s="16">
        <f>VLOOKUP(V196,區域表!A:B,2,FALSE)</f>
        <v/>
      </c>
      <c r="Z196" s="106">
        <f>IF(D196="FVC7", IF(COUNTIF(特殊門市清單!N:N, B196)=0, "FVC7", VLOOKUP(B196,特殊門市清單!N:T,7,FALSE)), IF(AA196="v","Peplink",""))</f>
        <v/>
      </c>
      <c r="AB196" s="100">
        <f>VLOOKUP(B196,門市主檔!A:B,2,FALSE)</f>
        <v/>
      </c>
      <c r="AC196" s="100" t="n"/>
      <c r="AD196" s="100" t="n"/>
    </row>
    <row r="197" ht="15" customHeight="1" s="127">
      <c r="A197" s="3" t="n">
        <v>196</v>
      </c>
      <c r="B197" s="3" t="n">
        <v>5057</v>
      </c>
      <c r="C197" s="11" t="inlineStr">
        <is>
          <t>新莊中港店</t>
        </is>
      </c>
      <c r="D197" s="3" t="inlineStr">
        <is>
          <t>RC</t>
        </is>
      </c>
      <c r="E197" s="324" t="n"/>
      <c r="F197" s="3" t="inlineStr">
        <is>
          <t>北二三部</t>
        </is>
      </c>
      <c r="G197" s="3" t="inlineStr">
        <is>
          <t>HE</t>
        </is>
      </c>
      <c r="H197" s="98" t="inlineStr">
        <is>
          <t>林佳蓁</t>
        </is>
      </c>
      <c r="I197" s="11" t="inlineStr">
        <is>
          <t>(02)29947462</t>
        </is>
      </c>
      <c r="J197" s="12" t="inlineStr">
        <is>
          <t>新北市新莊區中港路84號1樓</t>
        </is>
      </c>
      <c r="U197" s="14">
        <f>IFERROR(LEFT(J197,FIND("縣",J197)),IFERROR(LEFT(J197,FIND("市",J197)),J197))</f>
        <v/>
      </c>
      <c r="V197" s="15">
        <f>IFERROR(
IFERROR(
IFERROR(
MID(J197,FIND("市",J197)+1,IF(FIND("區",J197)-FIND("市",J197)&gt;3,FIND("鄉",J197)-FIND("市",J197),FIND("區",J197)-FIND("市",J197))),
MID(J197,FIND("市",J197)+1,IF(FIND("鎮",J197)-FIND("市",J197)&gt;3,FIND("鄉",J197)-FIND("市",J197),FIND("鎮",J197)-FIND("市",J197)))
),
MID(J197,FIND("市",J197)+1,IF(FIND("鄉",J197)-FIND("市",J197)&gt;3,FIND("區",J197)-FIND("市",J197),FIND("鄉",J197)-FIND("市",J197)))
),
IFERROR(
IFERROR(
IFERROR(
MID(J197,FIND("縣",J197)+1,IF(FIND("區",J197)-FIND("縣",J197)&gt;3,FIND("鄉",J197)-FIND("縣",J197),FIND("區",J197)-FIND("縣",J197))),
MID(J197,FIND("縣",J197)+1,IF(FIND("鎮",J197)-FIND("縣",J197)&gt;3,FIND("鄉",J197)-FIND("縣",J197),FIND("鎮",J197)-FIND("縣",J197)))
),
MID(J197,FIND("縣",J197)+1,IF(FIND("鄉",J197)-FIND("縣",J197)&gt;3,FIND("區",J197)-FIND("縣",J197),FIND("鄉",J197)-FIND("縣",J197)))
),
IFERROR(
MID(J197,FIND("市",J197)+1,IF(FIND("縣",J197)-FIND("市",J197)&gt;3,FIND("鄉",J197)-FIND("市",J197),FIND("縣",J197)-FIND("市",J197))),
MID(J197,FIND("縣",J197)+1,IF(FIND("市",J197)-FIND("縣",J197)&gt;3,FIND("鄉",J197)-FIND("縣",J197),FIND("市",J197)-FIND("縣",J197)))
)))</f>
        <v/>
      </c>
      <c r="W197" s="15">
        <f>IFERROR(MID(J197,IFERROR(FIND("鄉",J197),IFERROR(FIND("鎮",J197),FIND("區",J197)))+1,LEN(J197)),IFERROR(MID(J197,FIND("市",J197)+1,LEN(J197)),MID(J197,FIND("縣",J197)+1,LEN(J197))))</f>
        <v/>
      </c>
      <c r="X197" s="16">
        <f>VLOOKUP(U197&amp;V197,部門對應!$B:$I,8,FALSE)</f>
        <v/>
      </c>
      <c r="Y197" s="16">
        <f>VLOOKUP(V197,區域表!A:B,2,FALSE)</f>
        <v/>
      </c>
      <c r="Z197" s="106">
        <f>IF(D197="FVC7", IF(COUNTIF(特殊門市清單!N:N, B197)=0, "FVC7", VLOOKUP(B197,特殊門市清單!N:T,7,FALSE)), IF(AA197="v","Peplink",""))</f>
        <v/>
      </c>
      <c r="AB197" s="100">
        <f>VLOOKUP(B197,門市主檔!A:B,2,FALSE)</f>
        <v/>
      </c>
      <c r="AC197" s="100" t="n"/>
      <c r="AD197" s="232" t="inlineStr">
        <is>
          <t>機上盒</t>
        </is>
      </c>
    </row>
    <row r="198" ht="15" customHeight="1" s="127">
      <c r="A198" s="3" t="n">
        <v>197</v>
      </c>
      <c r="B198" s="3" t="n">
        <v>2362</v>
      </c>
      <c r="C198" s="11" t="inlineStr">
        <is>
          <t>新莊化成店</t>
        </is>
      </c>
      <c r="D198" s="3" t="inlineStr">
        <is>
          <t>FCA</t>
        </is>
      </c>
      <c r="E198" s="324" t="n"/>
      <c r="F198" s="3" t="inlineStr">
        <is>
          <t>北二三部</t>
        </is>
      </c>
      <c r="G198" s="3" t="inlineStr">
        <is>
          <t>HF</t>
        </is>
      </c>
      <c r="H198" s="98" t="inlineStr">
        <is>
          <t>高崧棋</t>
        </is>
      </c>
      <c r="I198" s="11" t="inlineStr">
        <is>
          <t>(02)22777100</t>
        </is>
      </c>
      <c r="J198" s="12" t="inlineStr">
        <is>
          <t>新北市新莊區化成路85號</t>
        </is>
      </c>
      <c r="U198" s="14">
        <f>IFERROR(LEFT(J198,FIND("縣",J198)),IFERROR(LEFT(J198,FIND("市",J198)),J198))</f>
        <v/>
      </c>
      <c r="V198" s="15">
        <f>IFERROR(
IFERROR(
IFERROR(
MID(J198,FIND("市",J198)+1,IF(FIND("區",J198)-FIND("市",J198)&gt;3,FIND("鄉",J198)-FIND("市",J198),FIND("區",J198)-FIND("市",J198))),
MID(J198,FIND("市",J198)+1,IF(FIND("鎮",J198)-FIND("市",J198)&gt;3,FIND("鄉",J198)-FIND("市",J198),FIND("鎮",J198)-FIND("市",J198)))
),
MID(J198,FIND("市",J198)+1,IF(FIND("鄉",J198)-FIND("市",J198)&gt;3,FIND("區",J198)-FIND("市",J198),FIND("鄉",J198)-FIND("市",J198)))
),
IFERROR(
IFERROR(
IFERROR(
MID(J198,FIND("縣",J198)+1,IF(FIND("區",J198)-FIND("縣",J198)&gt;3,FIND("鄉",J198)-FIND("縣",J198),FIND("區",J198)-FIND("縣",J198))),
MID(J198,FIND("縣",J198)+1,IF(FIND("鎮",J198)-FIND("縣",J198)&gt;3,FIND("鄉",J198)-FIND("縣",J198),FIND("鎮",J198)-FIND("縣",J198)))
),
MID(J198,FIND("縣",J198)+1,IF(FIND("鄉",J198)-FIND("縣",J198)&gt;3,FIND("區",J198)-FIND("縣",J198),FIND("鄉",J198)-FIND("縣",J198)))
),
IFERROR(
MID(J198,FIND("市",J198)+1,IF(FIND("縣",J198)-FIND("市",J198)&gt;3,FIND("鄉",J198)-FIND("市",J198),FIND("縣",J198)-FIND("市",J198))),
MID(J198,FIND("縣",J198)+1,IF(FIND("市",J198)-FIND("縣",J198)&gt;3,FIND("鄉",J198)-FIND("縣",J198),FIND("市",J198)-FIND("縣",J198)))
)))</f>
        <v/>
      </c>
      <c r="W198" s="15">
        <f>IFERROR(MID(J198,IFERROR(FIND("鄉",J198),IFERROR(FIND("鎮",J198),FIND("區",J198)))+1,LEN(J198)),IFERROR(MID(J198,FIND("市",J198)+1,LEN(J198)),MID(J198,FIND("縣",J198)+1,LEN(J198))))</f>
        <v/>
      </c>
      <c r="X198" s="16">
        <f>VLOOKUP(U198&amp;V198,部門對應!$B:$I,8,FALSE)</f>
        <v/>
      </c>
      <c r="Y198" s="16">
        <f>VLOOKUP(V198,區域表!A:B,2,FALSE)</f>
        <v/>
      </c>
      <c r="Z198" s="106">
        <f>IF(D198="FVC7", IF(COUNTIF(特殊門市清單!N:N, B198)=0, "FVC7", VLOOKUP(B198,特殊門市清單!N:T,7,FALSE)), IF(AA198="v","Peplink",""))</f>
        <v/>
      </c>
      <c r="AB198" s="100">
        <f>VLOOKUP(B198,門市主檔!A:B,2,FALSE)</f>
        <v/>
      </c>
      <c r="AC198" s="100" t="n"/>
      <c r="AD198" s="100" t="n"/>
    </row>
    <row r="199" ht="15" customHeight="1" s="127">
      <c r="A199" s="3" t="n">
        <v>198</v>
      </c>
      <c r="B199" s="3" t="n">
        <v>3652</v>
      </c>
      <c r="C199" s="11" t="inlineStr">
        <is>
          <t>北縣莊民店</t>
        </is>
      </c>
      <c r="D199" s="3" t="inlineStr">
        <is>
          <t>FCA</t>
        </is>
      </c>
      <c r="E199" s="324" t="n"/>
      <c r="F199" s="3" t="inlineStr">
        <is>
          <t>北二三部</t>
        </is>
      </c>
      <c r="G199" s="3" t="inlineStr">
        <is>
          <t>HF</t>
        </is>
      </c>
      <c r="H199" s="98" t="inlineStr">
        <is>
          <t>高崧棋</t>
        </is>
      </c>
      <c r="I199" s="11" t="inlineStr">
        <is>
          <t>(02)29926567</t>
        </is>
      </c>
      <c r="J199" s="12" t="inlineStr">
        <is>
          <t>新北市新莊區民樂街80、82號一樓</t>
        </is>
      </c>
      <c r="U199" s="14">
        <f>IFERROR(LEFT(J199,FIND("縣",J199)),IFERROR(LEFT(J199,FIND("市",J199)),J199))</f>
        <v/>
      </c>
      <c r="V199" s="15">
        <f>IFERROR(
IFERROR(
IFERROR(
MID(J199,FIND("市",J199)+1,IF(FIND("區",J199)-FIND("市",J199)&gt;3,FIND("鄉",J199)-FIND("市",J199),FIND("區",J199)-FIND("市",J199))),
MID(J199,FIND("市",J199)+1,IF(FIND("鎮",J199)-FIND("市",J199)&gt;3,FIND("鄉",J199)-FIND("市",J199),FIND("鎮",J199)-FIND("市",J199)))
),
MID(J199,FIND("市",J199)+1,IF(FIND("鄉",J199)-FIND("市",J199)&gt;3,FIND("區",J199)-FIND("市",J199),FIND("鄉",J199)-FIND("市",J199)))
),
IFERROR(
IFERROR(
IFERROR(
MID(J199,FIND("縣",J199)+1,IF(FIND("區",J199)-FIND("縣",J199)&gt;3,FIND("鄉",J199)-FIND("縣",J199),FIND("區",J199)-FIND("縣",J199))),
MID(J199,FIND("縣",J199)+1,IF(FIND("鎮",J199)-FIND("縣",J199)&gt;3,FIND("鄉",J199)-FIND("縣",J199),FIND("鎮",J199)-FIND("縣",J199)))
),
MID(J199,FIND("縣",J199)+1,IF(FIND("鄉",J199)-FIND("縣",J199)&gt;3,FIND("區",J199)-FIND("縣",J199),FIND("鄉",J199)-FIND("縣",J199)))
),
IFERROR(
MID(J199,FIND("市",J199)+1,IF(FIND("縣",J199)-FIND("市",J199)&gt;3,FIND("鄉",J199)-FIND("市",J199),FIND("縣",J199)-FIND("市",J199))),
MID(J199,FIND("縣",J199)+1,IF(FIND("市",J199)-FIND("縣",J199)&gt;3,FIND("鄉",J199)-FIND("縣",J199),FIND("市",J199)-FIND("縣",J199)))
)))</f>
        <v/>
      </c>
      <c r="W199" s="15">
        <f>IFERROR(MID(J199,IFERROR(FIND("鄉",J199),IFERROR(FIND("鎮",J199),FIND("區",J199)))+1,LEN(J199)),IFERROR(MID(J199,FIND("市",J199)+1,LEN(J199)),MID(J199,FIND("縣",J199)+1,LEN(J199))))</f>
        <v/>
      </c>
      <c r="X199" s="16">
        <f>VLOOKUP(U199&amp;V199,部門對應!$B:$I,8,FALSE)</f>
        <v/>
      </c>
      <c r="Y199" s="16">
        <f>VLOOKUP(V199,區域表!A:B,2,FALSE)</f>
        <v/>
      </c>
      <c r="Z199" s="106">
        <f>IF(D199="FVC7", IF(COUNTIF(特殊門市清單!N:N, B199)=0, "FVC7", VLOOKUP(B199,特殊門市清單!N:T,7,FALSE)), IF(AA199="v","Peplink",""))</f>
        <v/>
      </c>
      <c r="AB199" s="100">
        <f>VLOOKUP(B199,門市主檔!A:B,2,FALSE)</f>
        <v/>
      </c>
      <c r="AC199" s="100" t="n"/>
      <c r="AD199" s="100" t="n"/>
    </row>
    <row r="200" ht="15" customHeight="1" s="127">
      <c r="A200" s="3" t="n">
        <v>199</v>
      </c>
      <c r="B200" s="3" t="n">
        <v>4144</v>
      </c>
      <c r="C200" s="11" t="inlineStr">
        <is>
          <t>新莊頭前店</t>
        </is>
      </c>
      <c r="D200" s="3" t="inlineStr">
        <is>
          <t>FCA</t>
        </is>
      </c>
      <c r="E200" s="324" t="n"/>
      <c r="F200" s="3" t="inlineStr">
        <is>
          <t>北二三部</t>
        </is>
      </c>
      <c r="G200" s="3" t="inlineStr">
        <is>
          <t>HF</t>
        </is>
      </c>
      <c r="H200" s="98" t="inlineStr">
        <is>
          <t>高崧棋</t>
        </is>
      </c>
      <c r="I200" s="11" t="inlineStr">
        <is>
          <t>(02)89786469</t>
        </is>
      </c>
      <c r="J200" s="12" t="inlineStr">
        <is>
          <t>新北市新莊區化成路414號及416號一樓全部</t>
        </is>
      </c>
      <c r="U200" s="14">
        <f>IFERROR(LEFT(J200,FIND("縣",J200)),IFERROR(LEFT(J200,FIND("市",J200)),J200))</f>
        <v/>
      </c>
      <c r="V200" s="15">
        <f>IFERROR(
IFERROR(
IFERROR(
MID(J200,FIND("市",J200)+1,IF(FIND("區",J200)-FIND("市",J200)&gt;3,FIND("鄉",J200)-FIND("市",J200),FIND("區",J200)-FIND("市",J200))),
MID(J200,FIND("市",J200)+1,IF(FIND("鎮",J200)-FIND("市",J200)&gt;3,FIND("鄉",J200)-FIND("市",J200),FIND("鎮",J200)-FIND("市",J200)))
),
MID(J200,FIND("市",J200)+1,IF(FIND("鄉",J200)-FIND("市",J200)&gt;3,FIND("區",J200)-FIND("市",J200),FIND("鄉",J200)-FIND("市",J200)))
),
IFERROR(
IFERROR(
IFERROR(
MID(J200,FIND("縣",J200)+1,IF(FIND("區",J200)-FIND("縣",J200)&gt;3,FIND("鄉",J200)-FIND("縣",J200),FIND("區",J200)-FIND("縣",J200))),
MID(J200,FIND("縣",J200)+1,IF(FIND("鎮",J200)-FIND("縣",J200)&gt;3,FIND("鄉",J200)-FIND("縣",J200),FIND("鎮",J200)-FIND("縣",J200)))
),
MID(J200,FIND("縣",J200)+1,IF(FIND("鄉",J200)-FIND("縣",J200)&gt;3,FIND("區",J200)-FIND("縣",J200),FIND("鄉",J200)-FIND("縣",J200)))
),
IFERROR(
MID(J200,FIND("市",J200)+1,IF(FIND("縣",J200)-FIND("市",J200)&gt;3,FIND("鄉",J200)-FIND("市",J200),FIND("縣",J200)-FIND("市",J200))),
MID(J200,FIND("縣",J200)+1,IF(FIND("市",J200)-FIND("縣",J200)&gt;3,FIND("鄉",J200)-FIND("縣",J200),FIND("市",J200)-FIND("縣",J200)))
)))</f>
        <v/>
      </c>
      <c r="W200" s="15">
        <f>IFERROR(MID(J200,IFERROR(FIND("鄉",J200),IFERROR(FIND("鎮",J200),FIND("區",J200)))+1,LEN(J200)),IFERROR(MID(J200,FIND("市",J200)+1,LEN(J200)),MID(J200,FIND("縣",J200)+1,LEN(J200))))</f>
        <v/>
      </c>
      <c r="X200" s="16">
        <f>VLOOKUP(U200&amp;V200,部門對應!$B:$I,8,FALSE)</f>
        <v/>
      </c>
      <c r="Y200" s="16">
        <f>VLOOKUP(V200,區域表!A:B,2,FALSE)</f>
        <v/>
      </c>
      <c r="Z200" s="106">
        <f>IF(D200="FVC7", IF(COUNTIF(特殊門市清單!N:N, B200)=0, "FVC7", VLOOKUP(B200,特殊門市清單!N:T,7,FALSE)), IF(AA200="v","Peplink",""))</f>
        <v/>
      </c>
      <c r="AB200" s="100">
        <f>VLOOKUP(B200,門市主檔!A:B,2,FALSE)</f>
        <v/>
      </c>
      <c r="AC200" s="100" t="n"/>
      <c r="AD200" s="100" t="n"/>
    </row>
    <row r="201" ht="15" customHeight="1" s="127">
      <c r="A201" s="3" t="n">
        <v>200</v>
      </c>
      <c r="B201" s="17" t="n">
        <v>4194</v>
      </c>
      <c r="C201" s="11" t="inlineStr">
        <is>
          <t>新莊鼎苑店</t>
        </is>
      </c>
      <c r="D201" s="3" t="inlineStr">
        <is>
          <t>FCB</t>
        </is>
      </c>
      <c r="E201" s="324" t="n"/>
      <c r="F201" s="3" t="inlineStr">
        <is>
          <t>北二三部</t>
        </is>
      </c>
      <c r="G201" s="3" t="inlineStr">
        <is>
          <t>HF</t>
        </is>
      </c>
      <c r="H201" s="98" t="inlineStr">
        <is>
          <t>高崧棋</t>
        </is>
      </c>
      <c r="I201" s="11" t="inlineStr">
        <is>
          <t>(02)89787469</t>
        </is>
      </c>
      <c r="J201" s="12" t="inlineStr">
        <is>
          <t>新北市新莊區福美街98號及福德二街57號</t>
        </is>
      </c>
      <c r="U201" s="14">
        <f>IFERROR(LEFT(J201,FIND("縣",J201)),IFERROR(LEFT(J201,FIND("市",J201)),J201))</f>
        <v/>
      </c>
      <c r="V201" s="15">
        <f>IFERROR(
IFERROR(
IFERROR(
MID(J201,FIND("市",J201)+1,IF(FIND("區",J201)-FIND("市",J201)&gt;3,FIND("鄉",J201)-FIND("市",J201),FIND("區",J201)-FIND("市",J201))),
MID(J201,FIND("市",J201)+1,IF(FIND("鎮",J201)-FIND("市",J201)&gt;3,FIND("鄉",J201)-FIND("市",J201),FIND("鎮",J201)-FIND("市",J201)))
),
MID(J201,FIND("市",J201)+1,IF(FIND("鄉",J201)-FIND("市",J201)&gt;3,FIND("區",J201)-FIND("市",J201),FIND("鄉",J201)-FIND("市",J201)))
),
IFERROR(
IFERROR(
IFERROR(
MID(J201,FIND("縣",J201)+1,IF(FIND("區",J201)-FIND("縣",J201)&gt;3,FIND("鄉",J201)-FIND("縣",J201),FIND("區",J201)-FIND("縣",J201))),
MID(J201,FIND("縣",J201)+1,IF(FIND("鎮",J201)-FIND("縣",J201)&gt;3,FIND("鄉",J201)-FIND("縣",J201),FIND("鎮",J201)-FIND("縣",J201)))
),
MID(J201,FIND("縣",J201)+1,IF(FIND("鄉",J201)-FIND("縣",J201)&gt;3,FIND("區",J201)-FIND("縣",J201),FIND("鄉",J201)-FIND("縣",J201)))
),
IFERROR(
MID(J201,FIND("市",J201)+1,IF(FIND("縣",J201)-FIND("市",J201)&gt;3,FIND("鄉",J201)-FIND("市",J201),FIND("縣",J201)-FIND("市",J201))),
MID(J201,FIND("縣",J201)+1,IF(FIND("市",J201)-FIND("縣",J201)&gt;3,FIND("鄉",J201)-FIND("縣",J201),FIND("市",J201)-FIND("縣",J201)))
)))</f>
        <v/>
      </c>
      <c r="W201" s="15">
        <f>IFERROR(MID(J201,IFERROR(FIND("鄉",J201),IFERROR(FIND("鎮",J201),FIND("區",J201)))+1,LEN(J201)),IFERROR(MID(J201,FIND("市",J201)+1,LEN(J201)),MID(J201,FIND("縣",J201)+1,LEN(J201))))</f>
        <v/>
      </c>
      <c r="X201" s="16">
        <f>VLOOKUP(U201&amp;V201,部門對應!$B:$I,8,FALSE)</f>
        <v/>
      </c>
      <c r="Y201" s="16">
        <f>VLOOKUP(V201,區域表!A:B,2,FALSE)</f>
        <v/>
      </c>
      <c r="Z201" s="106">
        <f>IF(D201="FVC7", IF(COUNTIF(特殊門市清單!N:N, B201)=0, "FVC7", VLOOKUP(B201,特殊門市清單!N:T,7,FALSE)), IF(AA201="v","Peplink",""))</f>
        <v/>
      </c>
      <c r="AB201" s="100">
        <f>VLOOKUP(B201,門市主檔!A:B,2,FALSE)</f>
        <v/>
      </c>
      <c r="AC201" s="100" t="n"/>
      <c r="AD201" s="100" t="n"/>
    </row>
    <row r="202" ht="15" customHeight="1" s="127">
      <c r="A202" s="3" t="n">
        <v>201</v>
      </c>
      <c r="B202" s="3" t="n">
        <v>4341</v>
      </c>
      <c r="C202" s="11" t="inlineStr">
        <is>
          <t>新莊莊美店</t>
        </is>
      </c>
      <c r="D202" s="3" t="inlineStr">
        <is>
          <t>FCA</t>
        </is>
      </c>
      <c r="E202" s="324" t="n"/>
      <c r="F202" s="3" t="inlineStr">
        <is>
          <t>北二三部</t>
        </is>
      </c>
      <c r="G202" s="3" t="inlineStr">
        <is>
          <t>HF</t>
        </is>
      </c>
      <c r="H202" s="98" t="inlineStr">
        <is>
          <t>高崧棋</t>
        </is>
      </c>
      <c r="I202" s="11" t="inlineStr">
        <is>
          <t>(02)89786468</t>
        </is>
      </c>
      <c r="J202" s="12" t="inlineStr">
        <is>
          <t>新北市新莊區中誠街55號1樓、53巷2號1樓</t>
        </is>
      </c>
      <c r="U202" s="14">
        <f>IFERROR(LEFT(J202,FIND("縣",J202)),IFERROR(LEFT(J202,FIND("市",J202)),J202))</f>
        <v/>
      </c>
      <c r="V202" s="15">
        <f>IFERROR(
IFERROR(
IFERROR(
MID(J202,FIND("市",J202)+1,IF(FIND("區",J202)-FIND("市",J202)&gt;3,FIND("鄉",J202)-FIND("市",J202),FIND("區",J202)-FIND("市",J202))),
MID(J202,FIND("市",J202)+1,IF(FIND("鎮",J202)-FIND("市",J202)&gt;3,FIND("鄉",J202)-FIND("市",J202),FIND("鎮",J202)-FIND("市",J202)))
),
MID(J202,FIND("市",J202)+1,IF(FIND("鄉",J202)-FIND("市",J202)&gt;3,FIND("區",J202)-FIND("市",J202),FIND("鄉",J202)-FIND("市",J202)))
),
IFERROR(
IFERROR(
IFERROR(
MID(J202,FIND("縣",J202)+1,IF(FIND("區",J202)-FIND("縣",J202)&gt;3,FIND("鄉",J202)-FIND("縣",J202),FIND("區",J202)-FIND("縣",J202))),
MID(J202,FIND("縣",J202)+1,IF(FIND("鎮",J202)-FIND("縣",J202)&gt;3,FIND("鄉",J202)-FIND("縣",J202),FIND("鎮",J202)-FIND("縣",J202)))
),
MID(J202,FIND("縣",J202)+1,IF(FIND("鄉",J202)-FIND("縣",J202)&gt;3,FIND("區",J202)-FIND("縣",J202),FIND("鄉",J202)-FIND("縣",J202)))
),
IFERROR(
MID(J202,FIND("市",J202)+1,IF(FIND("縣",J202)-FIND("市",J202)&gt;3,FIND("鄉",J202)-FIND("市",J202),FIND("縣",J202)-FIND("市",J202))),
MID(J202,FIND("縣",J202)+1,IF(FIND("市",J202)-FIND("縣",J202)&gt;3,FIND("鄉",J202)-FIND("縣",J202),FIND("市",J202)-FIND("縣",J202)))
)))</f>
        <v/>
      </c>
      <c r="W202" s="15">
        <f>IFERROR(MID(J202,IFERROR(FIND("鄉",J202),IFERROR(FIND("鎮",J202),FIND("區",J202)))+1,LEN(J202)),IFERROR(MID(J202,FIND("市",J202)+1,LEN(J202)),MID(J202,FIND("縣",J202)+1,LEN(J202))))</f>
        <v/>
      </c>
      <c r="X202" s="16">
        <f>VLOOKUP(U202&amp;V202,部門對應!$B:$I,8,FALSE)</f>
        <v/>
      </c>
      <c r="Y202" s="16">
        <f>VLOOKUP(V202,區域表!A:B,2,FALSE)</f>
        <v/>
      </c>
      <c r="Z202" s="106">
        <f>IF(D202="FVC7", IF(COUNTIF(特殊門市清單!N:N, B202)=0, "FVC7", VLOOKUP(B202,特殊門市清單!N:T,7,FALSE)), IF(AA202="v","Peplink",""))</f>
        <v/>
      </c>
      <c r="AB202" s="100">
        <f>VLOOKUP(B202,門市主檔!A:B,2,FALSE)</f>
        <v/>
      </c>
      <c r="AC202" s="100" t="n"/>
      <c r="AD202" s="100" t="n"/>
    </row>
    <row r="203" ht="15" customHeight="1" s="127">
      <c r="A203" s="3" t="n">
        <v>202</v>
      </c>
      <c r="B203" s="3" t="n">
        <v>4679</v>
      </c>
      <c r="C203" s="11" t="inlineStr">
        <is>
          <t>新莊幸運店</t>
        </is>
      </c>
      <c r="D203" s="3" t="inlineStr">
        <is>
          <t>FCA</t>
        </is>
      </c>
      <c r="E203" s="324" t="n"/>
      <c r="F203" s="3" t="inlineStr">
        <is>
          <t>北二三部</t>
        </is>
      </c>
      <c r="G203" s="3" t="inlineStr">
        <is>
          <t>HF</t>
        </is>
      </c>
      <c r="H203" s="98" t="inlineStr">
        <is>
          <t>高崧棋</t>
        </is>
      </c>
      <c r="I203" s="11" t="inlineStr">
        <is>
          <t>(02)29980198</t>
        </is>
      </c>
      <c r="J203" s="12" t="inlineStr">
        <is>
          <t>新北市新莊區幸福東路149、151號一樓</t>
        </is>
      </c>
      <c r="U203" s="14">
        <f>IFERROR(LEFT(J203,FIND("縣",J203)),IFERROR(LEFT(J203,FIND("市",J203)),J203))</f>
        <v/>
      </c>
      <c r="V203" s="15">
        <f>IFERROR(
IFERROR(
IFERROR(
MID(J203,FIND("市",J203)+1,IF(FIND("區",J203)-FIND("市",J203)&gt;3,FIND("鄉",J203)-FIND("市",J203),FIND("區",J203)-FIND("市",J203))),
MID(J203,FIND("市",J203)+1,IF(FIND("鎮",J203)-FIND("市",J203)&gt;3,FIND("鄉",J203)-FIND("市",J203),FIND("鎮",J203)-FIND("市",J203)))
),
MID(J203,FIND("市",J203)+1,IF(FIND("鄉",J203)-FIND("市",J203)&gt;3,FIND("區",J203)-FIND("市",J203),FIND("鄉",J203)-FIND("市",J203)))
),
IFERROR(
IFERROR(
IFERROR(
MID(J203,FIND("縣",J203)+1,IF(FIND("區",J203)-FIND("縣",J203)&gt;3,FIND("鄉",J203)-FIND("縣",J203),FIND("區",J203)-FIND("縣",J203))),
MID(J203,FIND("縣",J203)+1,IF(FIND("鎮",J203)-FIND("縣",J203)&gt;3,FIND("鄉",J203)-FIND("縣",J203),FIND("鎮",J203)-FIND("縣",J203)))
),
MID(J203,FIND("縣",J203)+1,IF(FIND("鄉",J203)-FIND("縣",J203)&gt;3,FIND("區",J203)-FIND("縣",J203),FIND("鄉",J203)-FIND("縣",J203)))
),
IFERROR(
MID(J203,FIND("市",J203)+1,IF(FIND("縣",J203)-FIND("市",J203)&gt;3,FIND("鄉",J203)-FIND("市",J203),FIND("縣",J203)-FIND("市",J203))),
MID(J203,FIND("縣",J203)+1,IF(FIND("市",J203)-FIND("縣",J203)&gt;3,FIND("鄉",J203)-FIND("縣",J203),FIND("市",J203)-FIND("縣",J203)))
)))</f>
        <v/>
      </c>
      <c r="W203" s="15">
        <f>IFERROR(MID(J203,IFERROR(FIND("鄉",J203),IFERROR(FIND("鎮",J203),FIND("區",J203)))+1,LEN(J203)),IFERROR(MID(J203,FIND("市",J203)+1,LEN(J203)),MID(J203,FIND("縣",J203)+1,LEN(J203))))</f>
        <v/>
      </c>
      <c r="X203" s="16">
        <f>VLOOKUP(U203&amp;V203,部門對應!$B:$I,8,FALSE)</f>
        <v/>
      </c>
      <c r="Y203" s="16">
        <f>VLOOKUP(V203,區域表!A:B,2,FALSE)</f>
        <v/>
      </c>
      <c r="Z203" s="106">
        <f>IF(D203="FVC7", IF(COUNTIF(特殊門市清單!N:N, B203)=0, "FVC7", VLOOKUP(B203,特殊門市清單!N:T,7,FALSE)), IF(AA203="v","Peplink",""))</f>
        <v/>
      </c>
      <c r="AB203" s="100">
        <f>VLOOKUP(B203,門市主檔!A:B,2,FALSE)</f>
        <v/>
      </c>
      <c r="AC203" s="100" t="n"/>
      <c r="AD203" s="100" t="n"/>
    </row>
    <row r="204" ht="15" customHeight="1" s="127">
      <c r="A204" s="3" t="n">
        <v>203</v>
      </c>
      <c r="B204" s="3" t="n">
        <v>4701</v>
      </c>
      <c r="C204" s="11" t="inlineStr">
        <is>
          <t>新莊昌平店</t>
        </is>
      </c>
      <c r="D204" s="3" t="inlineStr">
        <is>
          <t>FCA</t>
        </is>
      </c>
      <c r="E204" s="324" t="n"/>
      <c r="F204" s="3" t="inlineStr">
        <is>
          <t>北二三部</t>
        </is>
      </c>
      <c r="G204" s="3" t="inlineStr">
        <is>
          <t>HF</t>
        </is>
      </c>
      <c r="H204" s="98" t="inlineStr">
        <is>
          <t>高崧棋</t>
        </is>
      </c>
      <c r="I204" s="11" t="inlineStr">
        <is>
          <t>(02)85216901</t>
        </is>
      </c>
      <c r="J204" s="12" t="inlineStr">
        <is>
          <t>新北市新莊區昌平街96、98號一樓</t>
        </is>
      </c>
      <c r="U204" s="14">
        <f>IFERROR(LEFT(J204,FIND("縣",J204)),IFERROR(LEFT(J204,FIND("市",J204)),J204))</f>
        <v/>
      </c>
      <c r="V204" s="15">
        <f>IFERROR(
IFERROR(
IFERROR(
MID(J204,FIND("市",J204)+1,IF(FIND("區",J204)-FIND("市",J204)&gt;3,FIND("鄉",J204)-FIND("市",J204),FIND("區",J204)-FIND("市",J204))),
MID(J204,FIND("市",J204)+1,IF(FIND("鎮",J204)-FIND("市",J204)&gt;3,FIND("鄉",J204)-FIND("市",J204),FIND("鎮",J204)-FIND("市",J204)))
),
MID(J204,FIND("市",J204)+1,IF(FIND("鄉",J204)-FIND("市",J204)&gt;3,FIND("區",J204)-FIND("市",J204),FIND("鄉",J204)-FIND("市",J204)))
),
IFERROR(
IFERROR(
IFERROR(
MID(J204,FIND("縣",J204)+1,IF(FIND("區",J204)-FIND("縣",J204)&gt;3,FIND("鄉",J204)-FIND("縣",J204),FIND("區",J204)-FIND("縣",J204))),
MID(J204,FIND("縣",J204)+1,IF(FIND("鎮",J204)-FIND("縣",J204)&gt;3,FIND("鄉",J204)-FIND("縣",J204),FIND("鎮",J204)-FIND("縣",J204)))
),
MID(J204,FIND("縣",J204)+1,IF(FIND("鄉",J204)-FIND("縣",J204)&gt;3,FIND("區",J204)-FIND("縣",J204),FIND("鄉",J204)-FIND("縣",J204)))
),
IFERROR(
MID(J204,FIND("市",J204)+1,IF(FIND("縣",J204)-FIND("市",J204)&gt;3,FIND("鄉",J204)-FIND("市",J204),FIND("縣",J204)-FIND("市",J204))),
MID(J204,FIND("縣",J204)+1,IF(FIND("市",J204)-FIND("縣",J204)&gt;3,FIND("鄉",J204)-FIND("縣",J204),FIND("市",J204)-FIND("縣",J204)))
)))</f>
        <v/>
      </c>
      <c r="W204" s="15">
        <f>IFERROR(MID(J204,IFERROR(FIND("鄉",J204),IFERROR(FIND("鎮",J204),FIND("區",J204)))+1,LEN(J204)),IFERROR(MID(J204,FIND("市",J204)+1,LEN(J204)),MID(J204,FIND("縣",J204)+1,LEN(J204))))</f>
        <v/>
      </c>
      <c r="X204" s="16">
        <f>VLOOKUP(U204&amp;V204,部門對應!$B:$I,8,FALSE)</f>
        <v/>
      </c>
      <c r="Y204" s="16">
        <f>VLOOKUP(V204,區域表!A:B,2,FALSE)</f>
        <v/>
      </c>
      <c r="Z204" s="106">
        <f>IF(D204="FVC7", IF(COUNTIF(特殊門市清單!N:N, B204)=0, "FVC7", VLOOKUP(B204,特殊門市清單!N:T,7,FALSE)), IF(AA204="v","Peplink",""))</f>
        <v/>
      </c>
      <c r="AB204" s="100">
        <f>VLOOKUP(B204,門市主檔!A:B,2,FALSE)</f>
        <v/>
      </c>
      <c r="AC204" s="100" t="n"/>
      <c r="AD204" s="100" t="n"/>
    </row>
    <row r="205" ht="15" customHeight="1" s="127">
      <c r="A205" s="3" t="n">
        <v>204</v>
      </c>
      <c r="B205" s="17" t="n">
        <v>4762</v>
      </c>
      <c r="C205" s="11" t="inlineStr">
        <is>
          <t>新莊巷口店</t>
        </is>
      </c>
      <c r="D205" s="3" t="inlineStr">
        <is>
          <t>FCB</t>
        </is>
      </c>
      <c r="E205" s="324" t="n"/>
      <c r="F205" s="3" t="inlineStr">
        <is>
          <t>北二三部</t>
        </is>
      </c>
      <c r="G205" s="3" t="inlineStr">
        <is>
          <t>HF</t>
        </is>
      </c>
      <c r="H205" s="98" t="inlineStr">
        <is>
          <t>高崧棋</t>
        </is>
      </c>
      <c r="I205" s="11" t="inlineStr">
        <is>
          <t>(02)22774913</t>
        </is>
      </c>
      <c r="J205" s="12" t="inlineStr">
        <is>
          <t>新北市新莊區思源路419巷1弄3、5號</t>
        </is>
      </c>
      <c r="U205" s="14">
        <f>IFERROR(LEFT(J205,FIND("縣",J205)),IFERROR(LEFT(J205,FIND("市",J205)),J205))</f>
        <v/>
      </c>
      <c r="V205" s="15">
        <f>IFERROR(
IFERROR(
IFERROR(
MID(J205,FIND("市",J205)+1,IF(FIND("區",J205)-FIND("市",J205)&gt;3,FIND("鄉",J205)-FIND("市",J205),FIND("區",J205)-FIND("市",J205))),
MID(J205,FIND("市",J205)+1,IF(FIND("鎮",J205)-FIND("市",J205)&gt;3,FIND("鄉",J205)-FIND("市",J205),FIND("鎮",J205)-FIND("市",J205)))
),
MID(J205,FIND("市",J205)+1,IF(FIND("鄉",J205)-FIND("市",J205)&gt;3,FIND("區",J205)-FIND("市",J205),FIND("鄉",J205)-FIND("市",J205)))
),
IFERROR(
IFERROR(
IFERROR(
MID(J205,FIND("縣",J205)+1,IF(FIND("區",J205)-FIND("縣",J205)&gt;3,FIND("鄉",J205)-FIND("縣",J205),FIND("區",J205)-FIND("縣",J205))),
MID(J205,FIND("縣",J205)+1,IF(FIND("鎮",J205)-FIND("縣",J205)&gt;3,FIND("鄉",J205)-FIND("縣",J205),FIND("鎮",J205)-FIND("縣",J205)))
),
MID(J205,FIND("縣",J205)+1,IF(FIND("鄉",J205)-FIND("縣",J205)&gt;3,FIND("區",J205)-FIND("縣",J205),FIND("鄉",J205)-FIND("縣",J205)))
),
IFERROR(
MID(J205,FIND("市",J205)+1,IF(FIND("縣",J205)-FIND("市",J205)&gt;3,FIND("鄉",J205)-FIND("市",J205),FIND("縣",J205)-FIND("市",J205))),
MID(J205,FIND("縣",J205)+1,IF(FIND("市",J205)-FIND("縣",J205)&gt;3,FIND("鄉",J205)-FIND("縣",J205),FIND("市",J205)-FIND("縣",J205)))
)))</f>
        <v/>
      </c>
      <c r="W205" s="15">
        <f>IFERROR(MID(J205,IFERROR(FIND("鄉",J205),IFERROR(FIND("鎮",J205),FIND("區",J205)))+1,LEN(J205)),IFERROR(MID(J205,FIND("市",J205)+1,LEN(J205)),MID(J205,FIND("縣",J205)+1,LEN(J205))))</f>
        <v/>
      </c>
      <c r="X205" s="16">
        <f>VLOOKUP(U205&amp;V205,部門對應!$B:$I,8,FALSE)</f>
        <v/>
      </c>
      <c r="Y205" s="16">
        <f>VLOOKUP(V205,區域表!A:B,2,FALSE)</f>
        <v/>
      </c>
      <c r="Z205" s="106">
        <f>IF(D205="FVC7", IF(COUNTIF(特殊門市清單!N:N, B205)=0, "FVC7", VLOOKUP(B205,特殊門市清單!N:T,7,FALSE)), IF(AA205="v","Peplink",""))</f>
        <v/>
      </c>
      <c r="AB205" s="100">
        <f>VLOOKUP(B205,門市主檔!A:B,2,FALSE)</f>
        <v/>
      </c>
      <c r="AC205" s="100" t="n"/>
      <c r="AD205" s="232" t="inlineStr">
        <is>
          <t>機上盒</t>
        </is>
      </c>
    </row>
    <row r="206" ht="15" customHeight="1" s="127">
      <c r="A206" s="3" t="n">
        <v>205</v>
      </c>
      <c r="B206" s="3" t="n">
        <v>4856</v>
      </c>
      <c r="C206" s="11" t="inlineStr">
        <is>
          <t>新莊小胖店</t>
        </is>
      </c>
      <c r="D206" s="3" t="inlineStr">
        <is>
          <t>FCA</t>
        </is>
      </c>
      <c r="E206" s="324" t="n"/>
      <c r="F206" s="3" t="inlineStr">
        <is>
          <t>北二三部</t>
        </is>
      </c>
      <c r="G206" s="3" t="inlineStr">
        <is>
          <t>HF</t>
        </is>
      </c>
      <c r="H206" s="98" t="inlineStr">
        <is>
          <t>高崧棋</t>
        </is>
      </c>
      <c r="I206" s="11" t="inlineStr">
        <is>
          <t xml:space="preserve">(02)29910025 </t>
        </is>
      </c>
      <c r="J206" s="12" t="inlineStr">
        <is>
          <t xml:space="preserve">新北市新莊區中港三街5及7號 </t>
        </is>
      </c>
      <c r="U206" s="14">
        <f>IFERROR(LEFT(J206,FIND("縣",J206)),IFERROR(LEFT(J206,FIND("市",J206)),J206))</f>
        <v/>
      </c>
      <c r="V206" s="15">
        <f>IFERROR(
IFERROR(
IFERROR(
MID(J206,FIND("市",J206)+1,IF(FIND("區",J206)-FIND("市",J206)&gt;3,FIND("鄉",J206)-FIND("市",J206),FIND("區",J206)-FIND("市",J206))),
MID(J206,FIND("市",J206)+1,IF(FIND("鎮",J206)-FIND("市",J206)&gt;3,FIND("鄉",J206)-FIND("市",J206),FIND("鎮",J206)-FIND("市",J206)))
),
MID(J206,FIND("市",J206)+1,IF(FIND("鄉",J206)-FIND("市",J206)&gt;3,FIND("區",J206)-FIND("市",J206),FIND("鄉",J206)-FIND("市",J206)))
),
IFERROR(
IFERROR(
IFERROR(
MID(J206,FIND("縣",J206)+1,IF(FIND("區",J206)-FIND("縣",J206)&gt;3,FIND("鄉",J206)-FIND("縣",J206),FIND("區",J206)-FIND("縣",J206))),
MID(J206,FIND("縣",J206)+1,IF(FIND("鎮",J206)-FIND("縣",J206)&gt;3,FIND("鄉",J206)-FIND("縣",J206),FIND("鎮",J206)-FIND("縣",J206)))
),
MID(J206,FIND("縣",J206)+1,IF(FIND("鄉",J206)-FIND("縣",J206)&gt;3,FIND("區",J206)-FIND("縣",J206),FIND("鄉",J206)-FIND("縣",J206)))
),
IFERROR(
MID(J206,FIND("市",J206)+1,IF(FIND("縣",J206)-FIND("市",J206)&gt;3,FIND("鄉",J206)-FIND("市",J206),FIND("縣",J206)-FIND("市",J206))),
MID(J206,FIND("縣",J206)+1,IF(FIND("市",J206)-FIND("縣",J206)&gt;3,FIND("鄉",J206)-FIND("縣",J206),FIND("市",J206)-FIND("縣",J206)))
)))</f>
        <v/>
      </c>
      <c r="W206" s="15">
        <f>IFERROR(MID(J206,IFERROR(FIND("鄉",J206),IFERROR(FIND("鎮",J206),FIND("區",J206)))+1,LEN(J206)),IFERROR(MID(J206,FIND("市",J206)+1,LEN(J206)),MID(J206,FIND("縣",J206)+1,LEN(J206))))</f>
        <v/>
      </c>
      <c r="X206" s="16">
        <f>VLOOKUP(U206&amp;V206,部門對應!$B:$I,8,FALSE)</f>
        <v/>
      </c>
      <c r="Y206" s="16">
        <f>VLOOKUP(V206,區域表!A:B,2,FALSE)</f>
        <v/>
      </c>
      <c r="Z206" s="106">
        <f>IF(D206="FVC7", IF(COUNTIF(特殊門市清單!N:N, B206)=0, "FVC7", VLOOKUP(B206,特殊門市清單!N:T,7,FALSE)), IF(AA206="v","Peplink",""))</f>
        <v/>
      </c>
      <c r="AB206" s="100">
        <f>VLOOKUP(B206,門市主檔!A:B,2,FALSE)</f>
        <v/>
      </c>
      <c r="AC206" s="100" t="n"/>
      <c r="AD206" s="232" t="inlineStr">
        <is>
          <t>機上盒</t>
        </is>
      </c>
    </row>
    <row r="207" ht="15" customHeight="1" s="127">
      <c r="A207" s="3" t="n">
        <v>206</v>
      </c>
      <c r="B207" s="3" t="n">
        <v>4228</v>
      </c>
      <c r="C207" s="11" t="inlineStr">
        <is>
          <t>新莊頭前公園</t>
        </is>
      </c>
      <c r="D207" s="3" t="inlineStr">
        <is>
          <t>FCB</t>
        </is>
      </c>
      <c r="E207" s="324" t="n"/>
      <c r="F207" s="3" t="inlineStr">
        <is>
          <t>北二三部</t>
        </is>
      </c>
      <c r="G207" s="3" t="inlineStr">
        <is>
          <t>HH</t>
        </is>
      </c>
      <c r="H207" s="98" t="inlineStr">
        <is>
          <t>劉祖安</t>
        </is>
      </c>
      <c r="I207" s="11" t="inlineStr">
        <is>
          <t>(02)89781429</t>
        </is>
      </c>
      <c r="J207" s="12" t="inlineStr">
        <is>
          <t>新北市新莊區頭前路125、127號一樓全部</t>
        </is>
      </c>
      <c r="U207" s="14">
        <f>IFERROR(LEFT(J207,FIND("縣",J207)),IFERROR(LEFT(J207,FIND("市",J207)),J207))</f>
        <v/>
      </c>
      <c r="V207" s="15">
        <f>IFERROR(
IFERROR(
IFERROR(
MID(J207,FIND("市",J207)+1,IF(FIND("區",J207)-FIND("市",J207)&gt;3,FIND("鄉",J207)-FIND("市",J207),FIND("區",J207)-FIND("市",J207))),
MID(J207,FIND("市",J207)+1,IF(FIND("鎮",J207)-FIND("市",J207)&gt;3,FIND("鄉",J207)-FIND("市",J207),FIND("鎮",J207)-FIND("市",J207)))
),
MID(J207,FIND("市",J207)+1,IF(FIND("鄉",J207)-FIND("市",J207)&gt;3,FIND("區",J207)-FIND("市",J207),FIND("鄉",J207)-FIND("市",J207)))
),
IFERROR(
IFERROR(
IFERROR(
MID(J207,FIND("縣",J207)+1,IF(FIND("區",J207)-FIND("縣",J207)&gt;3,FIND("鄉",J207)-FIND("縣",J207),FIND("區",J207)-FIND("縣",J207))),
MID(J207,FIND("縣",J207)+1,IF(FIND("鎮",J207)-FIND("縣",J207)&gt;3,FIND("鄉",J207)-FIND("縣",J207),FIND("鎮",J207)-FIND("縣",J207)))
),
MID(J207,FIND("縣",J207)+1,IF(FIND("鄉",J207)-FIND("縣",J207)&gt;3,FIND("區",J207)-FIND("縣",J207),FIND("鄉",J207)-FIND("縣",J207)))
),
IFERROR(
MID(J207,FIND("市",J207)+1,IF(FIND("縣",J207)-FIND("市",J207)&gt;3,FIND("鄉",J207)-FIND("市",J207),FIND("縣",J207)-FIND("市",J207))),
MID(J207,FIND("縣",J207)+1,IF(FIND("市",J207)-FIND("縣",J207)&gt;3,FIND("鄉",J207)-FIND("縣",J207),FIND("市",J207)-FIND("縣",J207)))
)))</f>
        <v/>
      </c>
      <c r="W207" s="15">
        <f>IFERROR(MID(J207,IFERROR(FIND("鄉",J207),IFERROR(FIND("鎮",J207),FIND("區",J207)))+1,LEN(J207)),IFERROR(MID(J207,FIND("市",J207)+1,LEN(J207)),MID(J207,FIND("縣",J207)+1,LEN(J207))))</f>
        <v/>
      </c>
      <c r="X207" s="16">
        <f>VLOOKUP(U207&amp;V207,部門對應!$B:$I,8,FALSE)</f>
        <v/>
      </c>
      <c r="Y207" s="16">
        <f>VLOOKUP(V207,區域表!A:B,2,FALSE)</f>
        <v/>
      </c>
      <c r="Z207" s="106">
        <f>IF(D207="FVC7", IF(COUNTIF(特殊門市清單!N:N, B207)=0, "FVC7", VLOOKUP(B207,特殊門市清單!N:T,7,FALSE)), IF(AA207="v","Peplink",""))</f>
        <v/>
      </c>
      <c r="AB207" s="100">
        <f>VLOOKUP(B207,門市主檔!A:B,2,FALSE)</f>
        <v/>
      </c>
      <c r="AC207" s="100" t="n"/>
      <c r="AD207" s="100" t="n"/>
    </row>
    <row r="208" ht="15" customHeight="1" s="127">
      <c r="A208" s="3" t="n">
        <v>207</v>
      </c>
      <c r="B208" s="3" t="n">
        <v>4552</v>
      </c>
      <c r="C208" s="11" t="inlineStr">
        <is>
          <t>新莊福慧店</t>
        </is>
      </c>
      <c r="D208" s="3" t="inlineStr">
        <is>
          <t>FCA</t>
        </is>
      </c>
      <c r="E208" s="324" t="n"/>
      <c r="F208" s="3" t="inlineStr">
        <is>
          <t>北二三部</t>
        </is>
      </c>
      <c r="G208" s="3" t="inlineStr">
        <is>
          <t>HH</t>
        </is>
      </c>
      <c r="H208" s="98" t="inlineStr">
        <is>
          <t>劉祖安</t>
        </is>
      </c>
      <c r="I208" s="11" t="inlineStr">
        <is>
          <t>(02)89782307</t>
        </is>
      </c>
      <c r="J208" s="12" t="inlineStr">
        <is>
          <t>新北市新莊區化成路519號一樓</t>
        </is>
      </c>
      <c r="U208" s="14">
        <f>IFERROR(LEFT(J208,FIND("縣",J208)),IFERROR(LEFT(J208,FIND("市",J208)),J208))</f>
        <v/>
      </c>
      <c r="V208" s="15">
        <f>IFERROR(
IFERROR(
IFERROR(
MID(J208,FIND("市",J208)+1,IF(FIND("區",J208)-FIND("市",J208)&gt;3,FIND("鄉",J208)-FIND("市",J208),FIND("區",J208)-FIND("市",J208))),
MID(J208,FIND("市",J208)+1,IF(FIND("鎮",J208)-FIND("市",J208)&gt;3,FIND("鄉",J208)-FIND("市",J208),FIND("鎮",J208)-FIND("市",J208)))
),
MID(J208,FIND("市",J208)+1,IF(FIND("鄉",J208)-FIND("市",J208)&gt;3,FIND("區",J208)-FIND("市",J208),FIND("鄉",J208)-FIND("市",J208)))
),
IFERROR(
IFERROR(
IFERROR(
MID(J208,FIND("縣",J208)+1,IF(FIND("區",J208)-FIND("縣",J208)&gt;3,FIND("鄉",J208)-FIND("縣",J208),FIND("區",J208)-FIND("縣",J208))),
MID(J208,FIND("縣",J208)+1,IF(FIND("鎮",J208)-FIND("縣",J208)&gt;3,FIND("鄉",J208)-FIND("縣",J208),FIND("鎮",J208)-FIND("縣",J208)))
),
MID(J208,FIND("縣",J208)+1,IF(FIND("鄉",J208)-FIND("縣",J208)&gt;3,FIND("區",J208)-FIND("縣",J208),FIND("鄉",J208)-FIND("縣",J208)))
),
IFERROR(
MID(J208,FIND("市",J208)+1,IF(FIND("縣",J208)-FIND("市",J208)&gt;3,FIND("鄉",J208)-FIND("市",J208),FIND("縣",J208)-FIND("市",J208))),
MID(J208,FIND("縣",J208)+1,IF(FIND("市",J208)-FIND("縣",J208)&gt;3,FIND("鄉",J208)-FIND("縣",J208),FIND("市",J208)-FIND("縣",J208)))
)))</f>
        <v/>
      </c>
      <c r="W208" s="15">
        <f>IFERROR(MID(J208,IFERROR(FIND("鄉",J208),IFERROR(FIND("鎮",J208),FIND("區",J208)))+1,LEN(J208)),IFERROR(MID(J208,FIND("市",J208)+1,LEN(J208)),MID(J208,FIND("縣",J208)+1,LEN(J208))))</f>
        <v/>
      </c>
      <c r="X208" s="16">
        <f>VLOOKUP(U208&amp;V208,部門對應!$B:$I,8,FALSE)</f>
        <v/>
      </c>
      <c r="Y208" s="16">
        <f>VLOOKUP(V208,區域表!A:B,2,FALSE)</f>
        <v/>
      </c>
      <c r="Z208" s="106">
        <f>IF(D208="FVC7", IF(COUNTIF(特殊門市清單!N:N, B208)=0, "FVC7", VLOOKUP(B208,特殊門市清單!N:T,7,FALSE)), IF(AA208="v","Peplink",""))</f>
        <v/>
      </c>
      <c r="AB208" s="100">
        <f>VLOOKUP(B208,門市主檔!A:B,2,FALSE)</f>
        <v/>
      </c>
      <c r="AC208" s="100" t="n"/>
      <c r="AD208" s="100" t="n"/>
    </row>
    <row r="209" ht="15" customHeight="1" s="127">
      <c r="A209" s="3" t="n">
        <v>208</v>
      </c>
      <c r="B209" s="3" t="n">
        <v>5245</v>
      </c>
      <c r="C209" s="11" t="inlineStr">
        <is>
          <t>三重護山店</t>
        </is>
      </c>
      <c r="D209" s="3" t="n"/>
      <c r="E209" s="324" t="n"/>
      <c r="F209" s="3" t="n"/>
      <c r="G209" s="3" t="n"/>
      <c r="H209" s="98" t="n"/>
      <c r="J209" s="12" t="inlineStr">
        <is>
          <t>新北市三重區三陽路14巷12號及14號</t>
        </is>
      </c>
      <c r="U209" s="14">
        <f>IFERROR(LEFT(J209,FIND("縣",J209)),IFERROR(LEFT(J209,FIND("市",J209)),J209))</f>
        <v/>
      </c>
      <c r="V209" s="15">
        <f>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
      </c>
      <c r="W209" s="15">
        <f>IFERROR(MID(J209,IFERROR(FIND("鄉",J209),IFERROR(FIND("鎮",J209),FIND("區",J209)))+1,LEN(J209)),IFERROR(MID(J209,FIND("市",J209)+1,LEN(J209)),MID(J209,FIND("縣",J209)+1,LEN(J209))))</f>
        <v/>
      </c>
      <c r="X209" s="16">
        <f>VLOOKUP(U209&amp;V209,部門對應!$B:$I,8,FALSE)</f>
        <v/>
      </c>
      <c r="Y209" s="16">
        <f>VLOOKUP(V209,區域表!A:B,2,FALSE)</f>
        <v/>
      </c>
      <c r="Z209" s="106">
        <f>IF(D209="FVC7", IF(COUNTIF(特殊門市清單!N:N, B209)=0, "FVC7", VLOOKUP(B209,特殊門市清單!N:T,7,FALSE)), IF(AA209="v","Peplink",""))</f>
        <v/>
      </c>
      <c r="AB209" s="100">
        <f>VLOOKUP(B209,門市主檔!A:B,2,FALSE)</f>
        <v/>
      </c>
      <c r="AC209" s="100" t="n"/>
      <c r="AD209" s="100" t="n"/>
    </row>
    <row r="210" ht="15" customHeight="1" s="127">
      <c r="A210" s="3" t="n">
        <v>209</v>
      </c>
      <c r="B210" s="3" t="n">
        <v>5291</v>
      </c>
      <c r="C210" s="11" t="inlineStr">
        <is>
          <t>新莊國家置地</t>
        </is>
      </c>
      <c r="D210" s="3" t="n"/>
      <c r="E210" s="324" t="inlineStr">
        <is>
          <t>HUB</t>
        </is>
      </c>
      <c r="F210" s="3" t="n"/>
      <c r="G210" s="3" t="n"/>
      <c r="H210" s="98" t="n"/>
      <c r="J210" s="12" t="inlineStr">
        <is>
          <t xml:space="preserve">新北市新莊區 建國二路10號一樓 </t>
        </is>
      </c>
      <c r="U210" s="14">
        <f>IFERROR(LEFT(J210,FIND("縣",J210)),IFERROR(LEFT(J210,FIND("市",J210)),J210))</f>
        <v/>
      </c>
      <c r="V210" s="15">
        <f>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
      </c>
      <c r="W210" s="15">
        <f>IFERROR(MID(J210,IFERROR(FIND("鄉",J210),IFERROR(FIND("鎮",J210),FIND("區",J210)))+1,LEN(J210)),IFERROR(MID(J210,FIND("市",J210)+1,LEN(J210)),MID(J210,FIND("縣",J210)+1,LEN(J210))))</f>
        <v/>
      </c>
      <c r="X210" s="16">
        <f>VLOOKUP(U210&amp;V210,部門對應!$B:$I,8,FALSE)</f>
        <v/>
      </c>
      <c r="Y210" s="224" t="inlineStr">
        <is>
          <t>湯家瑋</t>
        </is>
      </c>
      <c r="Z210" s="106">
        <f>IF(D210="FVC7", IF(COUNTIF(特殊門市清單!N:N, B210)=0, "FVC7", VLOOKUP(B210,特殊門市清單!N:T,7,FALSE)), IF(AA210="v","Peplink",""))</f>
        <v/>
      </c>
      <c r="AB210" s="100">
        <f>VLOOKUP(B210,門市主檔!A:B,2,FALSE)</f>
        <v/>
      </c>
      <c r="AC210" s="232" t="n"/>
      <c r="AD210" s="100" t="n"/>
    </row>
    <row r="211" ht="15" customHeight="1" s="127">
      <c r="A211" s="3" t="n">
        <v>210</v>
      </c>
      <c r="B211" s="3" t="n">
        <v>5316</v>
      </c>
      <c r="C211" s="11" t="inlineStr">
        <is>
          <t>三重五常店</t>
        </is>
      </c>
      <c r="D211" s="3" t="n"/>
      <c r="E211" s="324" t="inlineStr">
        <is>
          <t>HUB</t>
        </is>
      </c>
      <c r="F211" s="3" t="n"/>
      <c r="G211" s="3" t="n"/>
      <c r="H211" s="98" t="n"/>
      <c r="J211" s="11" t="inlineStr">
        <is>
          <t>新北市三重區仁義街209號1樓及地下室</t>
        </is>
      </c>
      <c r="U211" s="14">
        <f>IFERROR(LEFT(J211,FIND("縣",J211)),IFERROR(LEFT(J211,FIND("市",J211)),J211))</f>
        <v/>
      </c>
      <c r="V211" s="15">
        <f>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
      </c>
      <c r="W211" s="15">
        <f>IFERROR(MID(J211,IFERROR(FIND("鄉",J211),IFERROR(FIND("鎮",J211),FIND("區",J211)))+1,LEN(J211)),IFERROR(MID(J211,FIND("市",J211)+1,LEN(J211)),MID(J211,FIND("縣",J211)+1,LEN(J211))))</f>
        <v/>
      </c>
      <c r="X211" s="16">
        <f>VLOOKUP(U211&amp;V211,部門對應!$B:$I,8,FALSE)</f>
        <v/>
      </c>
      <c r="Y211" s="16">
        <f>VLOOKUP(V211,區域表!A:B,2,FALSE)</f>
        <v/>
      </c>
      <c r="Z211" s="106">
        <f>IF(D211="FVC7", IF(COUNTIF(特殊門市清單!N:N, B211)=0, "FVC7", VLOOKUP(B211,特殊門市清單!N:T,7,FALSE)), IF(AA211="v","Peplink",""))</f>
        <v/>
      </c>
      <c r="AB211" s="100">
        <f>VLOOKUP(B211,門市主檔!A:B,2,FALSE)</f>
        <v/>
      </c>
      <c r="AC211" s="232" t="n"/>
      <c r="AD211" s="100" t="n"/>
    </row>
    <row r="212" ht="15" customHeight="1" s="127">
      <c r="A212" s="3" t="n">
        <v>210</v>
      </c>
      <c r="B212" s="3" t="n">
        <v>5341</v>
      </c>
      <c r="C212" s="11" t="inlineStr">
        <is>
          <t>蘆洲切仔麵</t>
        </is>
      </c>
      <c r="D212" s="3" t="n"/>
      <c r="E212" s="324" t="n"/>
      <c r="F212" s="3" t="n"/>
      <c r="G212" s="3" t="n"/>
      <c r="H212" s="98" t="n"/>
      <c r="J212" s="11" t="inlineStr">
        <is>
          <t>新北市蘆洲區中山二路77號</t>
        </is>
      </c>
      <c r="U212" s="14">
        <f>IFERROR(LEFT(J212,FIND("縣",J212)),IFERROR(LEFT(J212,FIND("市",J212)),J212))</f>
        <v/>
      </c>
      <c r="V212" s="15">
        <f>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
      </c>
      <c r="W212" s="15">
        <f>IFERROR(MID(J212,IFERROR(FIND("鄉",J212),IFERROR(FIND("鎮",J212),FIND("區",J212)))+1,LEN(J212)),IFERROR(MID(J212,FIND("市",J212)+1,LEN(J212)),MID(J212,FIND("縣",J212)+1,LEN(J212))))</f>
        <v/>
      </c>
      <c r="X212" s="16">
        <f>VLOOKUP(U212&amp;V212,部門對應!$B:$I,8,FALSE)</f>
        <v/>
      </c>
      <c r="Y212" s="16">
        <f>VLOOKUP(V212,區域表!A:B,2,FALSE)</f>
        <v/>
      </c>
      <c r="Z212" s="106">
        <f>IF(D212="FVC7", IF(COUNTIF(特殊門市清單!N:N, B212)=0, "FVC7", VLOOKUP(B212,特殊門市清單!N:T,7,FALSE)), IF(AA212="v","Peplink",""))</f>
        <v/>
      </c>
      <c r="AB212" s="100">
        <f>VLOOKUP(B212,門市主檔!A:B,2,FALSE)</f>
        <v/>
      </c>
      <c r="AC212" s="232" t="inlineStr">
        <is>
          <t>新開</t>
        </is>
      </c>
      <c r="AD212" s="100" t="n"/>
    </row>
    <row r="213" ht="15" customHeight="1" s="127">
      <c r="A213" s="3" t="n">
        <v>210</v>
      </c>
      <c r="B213" s="3" t="n">
        <v>5352</v>
      </c>
      <c r="C213" s="11" t="inlineStr">
        <is>
          <t>三重重陽店</t>
        </is>
      </c>
      <c r="D213" s="3" t="n"/>
      <c r="E213" s="324" t="n"/>
      <c r="F213" s="3" t="n"/>
      <c r="G213" s="3" t="n"/>
      <c r="H213" s="98" t="n"/>
      <c r="J213" s="11" t="inlineStr">
        <is>
          <t>新北市三重區仁義街209號1樓及地下室</t>
        </is>
      </c>
      <c r="U213" s="14">
        <f>IFERROR(LEFT(J213,FIND("縣",J213)),IFERROR(LEFT(J213,FIND("市",J213)),J213))</f>
        <v/>
      </c>
      <c r="V213" s="15">
        <f>IFERROR(
IFERROR(
IFERROR(
MID(J213,FIND("市",J213)+1,IF(FIND("區",J213)-FIND("市",J213)&gt;3,FIND("鄉",J213)-FIND("市",J213),FIND("區",J213)-FIND("市",J213))),
MID(J213,FIND("市",J213)+1,IF(FIND("鎮",J213)-FIND("市",J213)&gt;3,FIND("鄉",J213)-FIND("市",J213),FIND("鎮",J213)-FIND("市",J213)))
),
MID(J213,FIND("市",J213)+1,IF(FIND("鄉",J213)-FIND("市",J213)&gt;3,FIND("區",J213)-FIND("市",J213),FIND("鄉",J213)-FIND("市",J213)))
),
IFERROR(
IFERROR(
IFERROR(
MID(J213,FIND("縣",J213)+1,IF(FIND("區",J213)-FIND("縣",J213)&gt;3,FIND("鄉",J213)-FIND("縣",J213),FIND("區",J213)-FIND("縣",J213))),
MID(J213,FIND("縣",J213)+1,IF(FIND("鎮",J213)-FIND("縣",J213)&gt;3,FIND("鄉",J213)-FIND("縣",J213),FIND("鎮",J213)-FIND("縣",J213)))
),
MID(J213,FIND("縣",J213)+1,IF(FIND("鄉",J213)-FIND("縣",J213)&gt;3,FIND("區",J213)-FIND("縣",J213),FIND("鄉",J213)-FIND("縣",J213)))
),
IFERROR(
MID(J213,FIND("市",J213)+1,IF(FIND("縣",J213)-FIND("市",J213)&gt;3,FIND("鄉",J213)-FIND("市",J213),FIND("縣",J213)-FIND("市",J213))),
MID(J213,FIND("縣",J213)+1,IF(FIND("市",J213)-FIND("縣",J213)&gt;3,FIND("鄉",J213)-FIND("縣",J213),FIND("市",J213)-FIND("縣",J213)))
)))</f>
        <v/>
      </c>
      <c r="W213" s="15">
        <f>IFERROR(MID(J213,IFERROR(FIND("鄉",J213),IFERROR(FIND("鎮",J213),FIND("區",J213)))+1,LEN(J213)),IFERROR(MID(J213,FIND("市",J213)+1,LEN(J213)),MID(J213,FIND("縣",J213)+1,LEN(J213))))</f>
        <v/>
      </c>
      <c r="X213" s="16">
        <f>VLOOKUP(U213&amp;V213,部門對應!$B:$I,8,FALSE)</f>
        <v/>
      </c>
      <c r="Y213" s="16">
        <f>VLOOKUP(V213,區域表!A:B,2,FALSE)</f>
        <v/>
      </c>
      <c r="Z213" s="106">
        <f>IF(D213="FVC7", IF(COUNTIF(特殊門市清單!N:N, B213)=0, "FVC7", VLOOKUP(B213,特殊門市清單!N:T,7,FALSE)), IF(AA213="v","Peplink",""))</f>
        <v/>
      </c>
      <c r="AB213" s="100">
        <f>VLOOKUP(B213,門市主檔!A:B,2,FALSE)</f>
        <v/>
      </c>
      <c r="AC213" s="232" t="inlineStr">
        <is>
          <t>新開</t>
        </is>
      </c>
      <c r="AD213" s="100" t="n"/>
    </row>
  </sheetData>
  <autoFilter ref="A1:AF213"/>
  <conditionalFormatting sqref="AB1:AD2 AB3:AC208">
    <cfRule type="expression" priority="52" dxfId="306">
      <formula>AB1&lt;&gt;C1</formula>
    </cfRule>
  </conditionalFormatting>
  <conditionalFormatting sqref="C1">
    <cfRule type="duplicateValues" priority="31" dxfId="0"/>
  </conditionalFormatting>
  <conditionalFormatting sqref="B1">
    <cfRule type="duplicateValues" priority="29" dxfId="0"/>
    <cfRule type="duplicateValues" priority="30" dxfId="0"/>
  </conditionalFormatting>
  <conditionalFormatting sqref="B165">
    <cfRule type="duplicateValues" priority="26" dxfId="0"/>
  </conditionalFormatting>
  <conditionalFormatting sqref="C2:C208">
    <cfRule type="duplicateValues" priority="448" dxfId="0"/>
  </conditionalFormatting>
  <conditionalFormatting sqref="B2:B207">
    <cfRule type="duplicateValues" priority="450" dxfId="0"/>
    <cfRule type="duplicateValues" priority="451" dxfId="0"/>
  </conditionalFormatting>
  <conditionalFormatting sqref="AB209:AC209">
    <cfRule type="expression" priority="7" dxfId="306">
      <formula>AB209&lt;&gt;C209</formula>
    </cfRule>
  </conditionalFormatting>
  <conditionalFormatting sqref="C209">
    <cfRule type="duplicateValues" priority="8" dxfId="0"/>
  </conditionalFormatting>
  <conditionalFormatting sqref="AB210:AC210">
    <cfRule type="expression" priority="5" dxfId="306">
      <formula>AB210&lt;&gt;C210</formula>
    </cfRule>
  </conditionalFormatting>
  <conditionalFormatting sqref="C210">
    <cfRule type="duplicateValues" priority="6" dxfId="0"/>
  </conditionalFormatting>
  <conditionalFormatting sqref="AB211:AC211">
    <cfRule type="expression" priority="3" dxfId="306">
      <formula>AB211&lt;&gt;C211</formula>
    </cfRule>
  </conditionalFormatting>
  <conditionalFormatting sqref="C211">
    <cfRule type="duplicateValues" priority="4" dxfId="0"/>
  </conditionalFormatting>
  <conditionalFormatting sqref="AB212:AC213">
    <cfRule type="expression" priority="1" dxfId="306">
      <formula>AB212&lt;&gt;C212</formula>
    </cfRule>
  </conditionalFormatting>
  <conditionalFormatting sqref="C212:C213">
    <cfRule type="duplicateValues" priority="2" dxfId="0"/>
  </conditionalFormatting>
  <conditionalFormatting sqref="AD3:AD213">
    <cfRule type="expression" priority="484" dxfId="306">
      <formula>AD3&lt;&gt;#REF!</formula>
    </cfRule>
  </conditionalFormatting>
  <pageMargins left="0.7" right="0.7" top="0.75" bottom="0.75" header="0.3" footer="0.3"/>
  <pageSetup orientation="portrait" paperSize="9"/>
</worksheet>
</file>

<file path=xl/worksheets/sheet10.xml><?xml version="1.0" encoding="utf-8"?>
<worksheet xmlns="http://schemas.openxmlformats.org/spreadsheetml/2006/main">
  <sheetPr>
    <tabColor rgb="FFFFFF00"/>
    <outlinePr summaryBelow="1" summaryRight="1"/>
    <pageSetUpPr/>
  </sheetPr>
  <dimension ref="A1:T1000"/>
  <sheetViews>
    <sheetView workbookViewId="0">
      <selection activeCell="I18" sqref="I18"/>
    </sheetView>
  </sheetViews>
  <sheetFormatPr baseColWidth="8" defaultColWidth="11.19921875" defaultRowHeight="15" customHeight="1"/>
  <cols>
    <col width="7.69921875" bestFit="1" customWidth="1" style="127" min="1" max="2"/>
    <col width="6.19921875" bestFit="1" customWidth="1" style="127" min="3" max="3"/>
    <col width="3.09765625" customWidth="1" style="127" min="4" max="5"/>
    <col width="3" customWidth="1" style="127" min="6" max="7"/>
    <col width="7.69921875" bestFit="1" customWidth="1" style="127" min="8" max="8"/>
    <col width="6" customWidth="1" style="127" min="9" max="9"/>
    <col width="3" customWidth="1" style="127" min="10" max="18"/>
    <col width="5.09765625" customWidth="1" style="127" min="19" max="20"/>
  </cols>
  <sheetData>
    <row r="1" ht="15" customHeight="1" s="127">
      <c r="A1" s="2" t="inlineStr">
        <is>
          <t>石門區</t>
        </is>
      </c>
      <c r="B1" s="2" t="inlineStr">
        <is>
          <t>吳宗鴻</t>
        </is>
      </c>
      <c r="C1" s="2" t="n">
        <v>8733</v>
      </c>
      <c r="D1" s="2" t="n"/>
      <c r="E1" s="2" t="n"/>
      <c r="F1" s="2" t="n"/>
      <c r="G1" s="2" t="n"/>
      <c r="H1" s="2" t="inlineStr">
        <is>
          <t>石門區</t>
        </is>
      </c>
      <c r="I1" s="2" t="inlineStr">
        <is>
          <t>新北一</t>
        </is>
      </c>
      <c r="J1" s="2" t="n"/>
      <c r="K1" s="2" t="n"/>
      <c r="L1" s="2" t="n"/>
      <c r="M1" s="2" t="n"/>
      <c r="N1" s="2" t="n"/>
      <c r="O1" s="2" t="n"/>
      <c r="P1" s="2" t="n"/>
      <c r="Q1" s="2" t="n"/>
      <c r="R1" s="2" t="n"/>
      <c r="S1" s="1" t="n"/>
      <c r="T1" s="1" t="n"/>
    </row>
    <row r="2" ht="16.2" customHeight="1" s="127">
      <c r="A2" s="2" t="inlineStr">
        <is>
          <t>三芝區</t>
        </is>
      </c>
      <c r="B2" s="2" t="inlineStr">
        <is>
          <t>吳宗鴻</t>
        </is>
      </c>
      <c r="C2" s="2" t="n">
        <v>8733</v>
      </c>
      <c r="D2" s="2" t="n"/>
      <c r="E2" s="2" t="n"/>
      <c r="F2" s="2" t="n"/>
      <c r="G2" s="2" t="n"/>
      <c r="H2" s="2" t="inlineStr">
        <is>
          <t>三芝區</t>
        </is>
      </c>
      <c r="I2" s="2" t="inlineStr">
        <is>
          <t>新北一</t>
        </is>
      </c>
      <c r="J2" s="2" t="n"/>
      <c r="K2" s="2" t="n"/>
      <c r="L2" s="2" t="n"/>
      <c r="M2" s="2" t="n"/>
      <c r="N2" s="2" t="n"/>
      <c r="O2" s="2" t="n"/>
      <c r="P2" s="2" t="n"/>
      <c r="Q2" s="2" t="n"/>
      <c r="R2" s="2" t="n"/>
      <c r="S2" s="1" t="n"/>
      <c r="T2" s="1" t="n"/>
    </row>
    <row r="3" ht="16.2" customHeight="1" s="127">
      <c r="A3" s="2" t="inlineStr">
        <is>
          <t>淡水區</t>
        </is>
      </c>
      <c r="B3" s="2" t="inlineStr">
        <is>
          <t>吳宗鴻</t>
        </is>
      </c>
      <c r="C3" s="2" t="n">
        <v>8733</v>
      </c>
      <c r="D3" s="2" t="n"/>
      <c r="E3" s="2" t="n"/>
      <c r="F3" s="2" t="n"/>
      <c r="G3" s="2" t="n"/>
      <c r="H3" s="2" t="inlineStr">
        <is>
          <t>淡水區</t>
        </is>
      </c>
      <c r="I3" s="2" t="inlineStr">
        <is>
          <t>新北一</t>
        </is>
      </c>
      <c r="J3" s="2" t="n"/>
      <c r="K3" s="2" t="n"/>
      <c r="L3" s="2" t="n"/>
      <c r="M3" s="2" t="n"/>
      <c r="N3" s="2" t="n"/>
      <c r="O3" s="2" t="n"/>
      <c r="P3" s="2" t="n"/>
      <c r="Q3" s="2" t="n"/>
      <c r="R3" s="2" t="n"/>
      <c r="S3" s="1" t="n"/>
      <c r="T3" s="1" t="n"/>
    </row>
    <row r="4" ht="16.2" customHeight="1" s="127">
      <c r="A4" s="2" t="inlineStr">
        <is>
          <t>金山區</t>
        </is>
      </c>
      <c r="B4" s="2" t="inlineStr">
        <is>
          <t>吳宗鴻</t>
        </is>
      </c>
      <c r="C4" s="2" t="n">
        <v>8733</v>
      </c>
      <c r="D4" s="2" t="n"/>
      <c r="E4" s="2" t="n"/>
      <c r="F4" s="2" t="n"/>
      <c r="G4" s="2" t="n"/>
      <c r="H4" s="2" t="inlineStr">
        <is>
          <t>金山區</t>
        </is>
      </c>
      <c r="I4" s="2" t="inlineStr">
        <is>
          <t>新北一</t>
        </is>
      </c>
      <c r="J4" s="2" t="n"/>
      <c r="K4" s="2" t="n"/>
      <c r="L4" s="2" t="n"/>
      <c r="M4" s="2" t="n"/>
      <c r="N4" s="2" t="n"/>
      <c r="O4" s="2" t="n"/>
      <c r="P4" s="2" t="n"/>
      <c r="Q4" s="2" t="n"/>
      <c r="R4" s="2" t="n"/>
      <c r="S4" s="1" t="n"/>
      <c r="T4" s="1" t="n"/>
    </row>
    <row r="5" ht="16.2" customHeight="1" s="127">
      <c r="A5" s="2" t="inlineStr">
        <is>
          <t>八里區</t>
        </is>
      </c>
      <c r="B5" s="2" t="inlineStr">
        <is>
          <t>吳宗鴻</t>
        </is>
      </c>
      <c r="C5" s="2" t="n">
        <v>8686</v>
      </c>
      <c r="D5" s="2" t="n"/>
      <c r="E5" s="2" t="n"/>
      <c r="F5" s="2" t="n"/>
      <c r="G5" s="2" t="n"/>
      <c r="H5" s="2" t="inlineStr">
        <is>
          <t>林口區</t>
        </is>
      </c>
      <c r="I5" s="2" t="inlineStr">
        <is>
          <t>新北一</t>
        </is>
      </c>
      <c r="J5" s="2" t="n"/>
      <c r="K5" s="2" t="n"/>
      <c r="L5" s="2" t="n"/>
      <c r="M5" s="2" t="n"/>
      <c r="N5" s="2" t="n"/>
      <c r="O5" s="2" t="n"/>
      <c r="P5" s="2" t="n"/>
      <c r="Q5" s="2" t="n"/>
      <c r="R5" s="2" t="n"/>
      <c r="S5" s="1" t="n"/>
      <c r="T5" s="1" t="n"/>
    </row>
    <row r="6" ht="16.2" customHeight="1" s="127">
      <c r="A6" s="2" t="inlineStr">
        <is>
          <t>五股區</t>
        </is>
      </c>
      <c r="B6" s="2" t="inlineStr">
        <is>
          <t>湯家瑋</t>
        </is>
      </c>
      <c r="C6" s="2" t="n">
        <v>8733</v>
      </c>
      <c r="D6" s="2" t="n"/>
      <c r="E6" s="2" t="n"/>
      <c r="F6" s="2" t="n"/>
      <c r="G6" s="2" t="n"/>
      <c r="H6" s="2" t="inlineStr">
        <is>
          <t>八里區</t>
        </is>
      </c>
      <c r="I6" s="2" t="inlineStr">
        <is>
          <t>新北一</t>
        </is>
      </c>
      <c r="J6" s="2" t="n"/>
      <c r="K6" s="2" t="n"/>
      <c r="L6" s="2" t="n"/>
      <c r="M6" s="2" t="n"/>
      <c r="N6" s="2" t="n"/>
      <c r="O6" s="2" t="n"/>
      <c r="P6" s="2" t="n"/>
      <c r="Q6" s="2" t="n"/>
      <c r="R6" s="2" t="n"/>
      <c r="S6" s="1" t="n"/>
      <c r="T6" s="1" t="n"/>
    </row>
    <row r="7" ht="16.2" customHeight="1" s="127">
      <c r="A7" s="2" t="inlineStr">
        <is>
          <t>蘆洲區</t>
        </is>
      </c>
      <c r="B7" s="2" t="inlineStr">
        <is>
          <t>吳宗鴻</t>
        </is>
      </c>
      <c r="C7" s="2" t="n">
        <v>8733</v>
      </c>
      <c r="D7" s="2" t="n"/>
      <c r="E7" s="2" t="n"/>
      <c r="F7" s="2" t="n"/>
      <c r="G7" s="2" t="n"/>
      <c r="H7" s="2" t="inlineStr">
        <is>
          <t>五股區</t>
        </is>
      </c>
      <c r="I7" s="2" t="inlineStr">
        <is>
          <t>新北一</t>
        </is>
      </c>
      <c r="J7" s="2" t="n"/>
      <c r="K7" s="2" t="n"/>
      <c r="L7" s="2" t="n"/>
      <c r="M7" s="2" t="n"/>
      <c r="N7" s="2" t="n"/>
      <c r="O7" s="2" t="n"/>
      <c r="P7" s="2" t="n"/>
      <c r="Q7" s="2" t="n"/>
      <c r="R7" s="2" t="n"/>
      <c r="S7" s="1" t="n"/>
      <c r="T7" s="1" t="n"/>
    </row>
    <row r="8" ht="16.2" customHeight="1" s="127">
      <c r="A8" s="2" t="inlineStr">
        <is>
          <t>三重區</t>
        </is>
      </c>
      <c r="B8" s="2" t="inlineStr">
        <is>
          <t>吳宗鴻</t>
        </is>
      </c>
      <c r="C8" s="0" t="n">
        <v>8733</v>
      </c>
      <c r="D8" s="2" t="n"/>
      <c r="E8" s="2" t="n"/>
      <c r="F8" s="2" t="n"/>
      <c r="G8" s="2" t="n"/>
      <c r="H8" s="2" t="inlineStr">
        <is>
          <t>蘆洲區</t>
        </is>
      </c>
      <c r="I8" s="2" t="inlineStr">
        <is>
          <t>新北一</t>
        </is>
      </c>
      <c r="J8" s="2" t="n"/>
      <c r="K8" s="2" t="n"/>
      <c r="L8" s="2" t="n"/>
      <c r="M8" s="2" t="n"/>
      <c r="N8" s="2" t="n"/>
      <c r="O8" s="2" t="n"/>
      <c r="P8" s="2" t="n"/>
      <c r="Q8" s="2" t="n"/>
      <c r="R8" s="2" t="n"/>
      <c r="S8" s="1" t="n"/>
      <c r="T8" s="1" t="n"/>
    </row>
    <row r="9" ht="16.2" customHeight="1" s="127">
      <c r="A9" s="2" t="inlineStr">
        <is>
          <t>林口區</t>
        </is>
      </c>
      <c r="B9" s="2" t="inlineStr">
        <is>
          <t>湯家瑋</t>
        </is>
      </c>
      <c r="C9" s="2" t="n">
        <v>8686</v>
      </c>
      <c r="D9" s="2" t="n"/>
      <c r="E9" s="2" t="n"/>
      <c r="F9" s="2" t="n"/>
      <c r="G9" s="2" t="n"/>
      <c r="H9" s="2" t="inlineStr">
        <is>
          <t>三重區</t>
        </is>
      </c>
      <c r="I9" s="2" t="inlineStr">
        <is>
          <t>新北一</t>
        </is>
      </c>
      <c r="J9" s="2" t="n"/>
      <c r="K9" s="2" t="n"/>
      <c r="L9" s="2" t="n"/>
      <c r="M9" s="2" t="n"/>
      <c r="N9" s="2" t="n"/>
      <c r="O9" s="2" t="n"/>
      <c r="P9" s="2" t="n"/>
      <c r="Q9" s="2" t="n"/>
      <c r="R9" s="2" t="n"/>
      <c r="S9" s="1" t="n"/>
      <c r="T9" s="1" t="n"/>
    </row>
    <row r="10" ht="16.2" customHeight="1" s="127">
      <c r="A10" s="2" t="inlineStr">
        <is>
          <t>新莊區</t>
        </is>
      </c>
      <c r="B10" s="2" t="inlineStr">
        <is>
          <t>湯家瑋</t>
        </is>
      </c>
      <c r="C10" s="2" t="n">
        <v>8686</v>
      </c>
      <c r="D10" s="2" t="n"/>
      <c r="E10" s="2" t="n"/>
      <c r="F10" s="2" t="n"/>
      <c r="G10" s="2" t="n"/>
      <c r="H10" s="2" t="inlineStr">
        <is>
          <t>新莊區</t>
        </is>
      </c>
      <c r="I10" s="2" t="inlineStr">
        <is>
          <t>新北一</t>
        </is>
      </c>
      <c r="J10" s="2" t="n"/>
      <c r="K10" s="2" t="n"/>
      <c r="L10" s="2" t="n"/>
      <c r="M10" s="2" t="n"/>
      <c r="N10" s="2" t="n"/>
      <c r="O10" s="2" t="n"/>
      <c r="P10" s="2" t="n"/>
      <c r="Q10" s="2" t="n"/>
      <c r="R10" s="2" t="n"/>
      <c r="S10" s="1" t="n"/>
      <c r="T10" s="1" t="n"/>
    </row>
    <row r="11" ht="16.2" customHeight="1" s="127">
      <c r="A11" s="2" t="inlineStr">
        <is>
          <t>泰山區</t>
        </is>
      </c>
      <c r="B11" s="2" t="inlineStr">
        <is>
          <t>湯家瑋</t>
        </is>
      </c>
      <c r="C11" s="2" t="n">
        <v>8686</v>
      </c>
      <c r="D11" s="2" t="n"/>
      <c r="E11" s="2" t="n"/>
      <c r="F11" s="2" t="n"/>
      <c r="G11" s="2" t="n"/>
      <c r="H11" s="2" t="inlineStr">
        <is>
          <t>泰山區</t>
        </is>
      </c>
      <c r="I11" s="2" t="inlineStr">
        <is>
          <t>新北一</t>
        </is>
      </c>
      <c r="J11" s="2" t="n"/>
      <c r="K11" s="2" t="n"/>
      <c r="L11" s="2" t="n"/>
      <c r="M11" s="2" t="n"/>
      <c r="N11" s="2" t="n"/>
      <c r="O11" s="2" t="n"/>
      <c r="P11" s="2" t="n"/>
      <c r="Q11" s="2" t="n"/>
      <c r="R11" s="2" t="n"/>
      <c r="S11" s="1" t="n"/>
      <c r="T11" s="1" t="n"/>
    </row>
    <row r="12" ht="16.2" customHeight="1" s="127">
      <c r="A12" s="2" t="n"/>
      <c r="B12" s="2" t="n"/>
      <c r="C12" s="2" t="n"/>
      <c r="D12" s="2" t="n"/>
      <c r="E12" s="2" t="n"/>
      <c r="F12" s="2" t="n"/>
      <c r="G12" s="2" t="n"/>
      <c r="H12" s="2" t="inlineStr">
        <is>
          <t>板橋區</t>
        </is>
      </c>
      <c r="I12" s="2" t="inlineStr">
        <is>
          <t>新北一</t>
        </is>
      </c>
      <c r="J12" s="2" t="n"/>
      <c r="K12" s="2" t="n"/>
      <c r="L12" s="2" t="n"/>
      <c r="M12" s="2" t="n"/>
      <c r="N12" s="2" t="n"/>
      <c r="O12" s="2" t="n"/>
      <c r="P12" s="2" t="n"/>
      <c r="Q12" s="2" t="n"/>
      <c r="R12" s="2" t="n"/>
      <c r="S12" s="1" t="n"/>
      <c r="T12" s="1" t="n"/>
    </row>
    <row r="13" ht="16.2" customHeight="1" s="127">
      <c r="A13" s="2" t="inlineStr">
        <is>
          <t>板橋區</t>
        </is>
      </c>
      <c r="B13" s="2" t="inlineStr">
        <is>
          <t>狄澤洋</t>
        </is>
      </c>
      <c r="C13" s="2" t="n"/>
      <c r="D13" s="2" t="n"/>
      <c r="E13" s="2" t="n"/>
      <c r="F13" s="2" t="n"/>
      <c r="G13" s="2" t="n"/>
      <c r="H13" s="1" t="n"/>
      <c r="I13" s="2" t="n"/>
      <c r="J13" s="2" t="n"/>
      <c r="K13" s="2" t="n"/>
      <c r="L13" s="2" t="n"/>
      <c r="M13" s="2" t="n"/>
      <c r="N13" s="2" t="n"/>
      <c r="O13" s="2" t="n"/>
      <c r="P13" s="2" t="n"/>
      <c r="Q13" s="2" t="n"/>
      <c r="R13" s="2" t="n"/>
      <c r="S13" s="1" t="n"/>
      <c r="T13" s="1" t="n"/>
    </row>
    <row r="14" ht="16.2" customHeight="1" s="127">
      <c r="A14" s="2" t="inlineStr">
        <is>
          <t>蘆竹區</t>
        </is>
      </c>
      <c r="B14" s="2" t="inlineStr">
        <is>
          <t>狄澤洋</t>
        </is>
      </c>
      <c r="C14" s="2" t="n"/>
      <c r="D14" s="2" t="n"/>
      <c r="E14" s="2" t="n"/>
      <c r="F14" s="2" t="n"/>
      <c r="G14" s="2" t="n"/>
      <c r="H14" s="2" t="n"/>
      <c r="I14" s="2" t="n"/>
      <c r="J14" s="2" t="n"/>
      <c r="K14" s="2" t="n"/>
      <c r="L14" s="2" t="n"/>
      <c r="M14" s="2" t="n"/>
      <c r="N14" s="2" t="n"/>
      <c r="O14" s="2" t="n"/>
      <c r="P14" s="2" t="n"/>
      <c r="Q14" s="2" t="n"/>
      <c r="R14" s="2" t="n"/>
      <c r="S14" s="1" t="n"/>
      <c r="T14" s="1" t="n"/>
    </row>
    <row r="15" ht="16.2" customHeight="1" s="127">
      <c r="A15" s="2" t="n"/>
      <c r="B15" s="2" t="n"/>
      <c r="C15" s="2" t="n"/>
      <c r="D15" s="2" t="n"/>
      <c r="E15" s="2" t="n"/>
      <c r="F15" s="2" t="n"/>
      <c r="G15" s="2" t="n"/>
      <c r="H15" s="2" t="n"/>
      <c r="I15" s="2" t="n"/>
      <c r="J15" s="2" t="n"/>
      <c r="K15" s="2" t="n"/>
      <c r="L15" s="2" t="n"/>
      <c r="M15" s="2" t="n"/>
      <c r="N15" s="2" t="n"/>
      <c r="O15" s="2" t="n"/>
      <c r="P15" s="2" t="n"/>
      <c r="Q15" s="2" t="n"/>
      <c r="R15" s="2" t="n"/>
      <c r="S15" s="1" t="n"/>
      <c r="T15" s="1" t="n"/>
    </row>
    <row r="16" ht="16.2" customHeight="1" s="127">
      <c r="A16" s="2" t="n"/>
      <c r="B16" s="2" t="n"/>
      <c r="C16" s="2" t="n">
        <v>8863</v>
      </c>
      <c r="D16" s="2" t="n"/>
      <c r="E16" s="2" t="n"/>
      <c r="F16" s="2" t="n"/>
      <c r="G16" s="2" t="n"/>
      <c r="H16" s="2" t="n"/>
      <c r="I16" s="2" t="n"/>
      <c r="J16" s="2" t="n"/>
      <c r="K16" s="2" t="n"/>
      <c r="L16" s="2" t="n"/>
      <c r="M16" s="2" t="n"/>
      <c r="N16" s="2" t="n"/>
      <c r="O16" s="2" t="n"/>
      <c r="P16" s="2" t="n"/>
      <c r="Q16" s="2" t="n"/>
      <c r="R16" s="2" t="n"/>
      <c r="S16" s="1" t="n"/>
      <c r="T16" s="1" t="n"/>
    </row>
    <row r="17" ht="16.2" customHeight="1" s="127">
      <c r="A17" s="2" t="n"/>
      <c r="B17" s="2" t="n"/>
      <c r="C17" s="2" t="n"/>
      <c r="D17" s="2" t="n"/>
      <c r="E17" s="2" t="n"/>
      <c r="F17" s="2" t="n"/>
      <c r="G17" s="2" t="n"/>
      <c r="H17" s="2" t="n"/>
      <c r="I17" s="2" t="n"/>
      <c r="J17" s="2" t="n"/>
      <c r="K17" s="2" t="n"/>
      <c r="L17" s="2" t="n"/>
      <c r="M17" s="2" t="n"/>
      <c r="N17" s="2" t="n"/>
      <c r="O17" s="2" t="n"/>
      <c r="P17" s="2" t="n"/>
      <c r="Q17" s="2" t="n"/>
      <c r="R17" s="2" t="n"/>
      <c r="S17" s="1" t="n"/>
      <c r="T17" s="1" t="n"/>
    </row>
    <row r="18" ht="16.2" customHeight="1" s="127">
      <c r="A18" s="2" t="n"/>
      <c r="B18" s="2" t="n"/>
      <c r="C18" s="2" t="n"/>
      <c r="D18" s="2" t="n"/>
      <c r="E18" s="2" t="n"/>
      <c r="F18" s="2" t="n"/>
      <c r="G18" s="2" t="n"/>
      <c r="H18" s="2" t="n"/>
      <c r="I18" s="2" t="n"/>
      <c r="J18" s="2" t="n"/>
      <c r="K18" s="2" t="n"/>
      <c r="L18" s="2" t="n"/>
      <c r="M18" s="2" t="n"/>
      <c r="N18" s="2" t="n"/>
      <c r="O18" s="2" t="n"/>
      <c r="P18" s="2" t="n"/>
      <c r="Q18" s="2" t="n"/>
      <c r="R18" s="2" t="n"/>
      <c r="S18" s="1" t="n"/>
      <c r="T18" s="1" t="n"/>
    </row>
    <row r="19" ht="16.2" customHeight="1" s="127">
      <c r="A19" s="2" t="n"/>
      <c r="B19" s="2" t="n"/>
      <c r="C19" s="2" t="n"/>
      <c r="D19" s="2" t="n"/>
      <c r="E19" s="2" t="n"/>
      <c r="F19" s="2" t="n"/>
      <c r="G19" s="2" t="n"/>
      <c r="H19" s="2" t="n"/>
      <c r="I19" s="2" t="n"/>
      <c r="J19" s="2" t="n"/>
      <c r="K19" s="2" t="n"/>
      <c r="L19" s="2" t="n"/>
      <c r="M19" s="2" t="n"/>
      <c r="N19" s="2" t="n"/>
      <c r="O19" s="2" t="n"/>
      <c r="P19" s="2" t="n"/>
      <c r="Q19" s="2" t="n"/>
      <c r="R19" s="2" t="n"/>
      <c r="S19" s="1" t="n"/>
      <c r="T19" s="1" t="n"/>
    </row>
    <row r="20" ht="16.2" customHeight="1" s="127">
      <c r="A20" s="2" t="n"/>
      <c r="B20" s="2" t="n"/>
      <c r="C20" s="2" t="n"/>
      <c r="D20" s="2" t="n"/>
      <c r="E20" s="2" t="n"/>
      <c r="F20" s="2" t="n"/>
      <c r="G20" s="2" t="n"/>
      <c r="H20" s="2" t="n"/>
      <c r="I20" s="2" t="n"/>
      <c r="J20" s="2" t="n"/>
      <c r="K20" s="2" t="n"/>
      <c r="L20" s="2" t="n"/>
      <c r="M20" s="2" t="n"/>
      <c r="N20" s="2" t="n"/>
      <c r="O20" s="2" t="n"/>
      <c r="P20" s="2" t="n"/>
      <c r="Q20" s="2" t="n"/>
      <c r="R20" s="2" t="n"/>
      <c r="S20" s="1" t="n"/>
      <c r="T20" s="1" t="n"/>
    </row>
    <row r="21" ht="15.75" customHeight="1" s="127">
      <c r="A21" s="2" t="n"/>
      <c r="B21" s="2" t="n"/>
      <c r="C21" s="2" t="n"/>
      <c r="D21" s="2" t="n"/>
      <c r="E21" s="2" t="n"/>
      <c r="F21" s="2" t="n"/>
      <c r="G21" s="2" t="n"/>
      <c r="H21" s="2" t="n"/>
      <c r="I21" s="2" t="n"/>
      <c r="J21" s="2" t="n"/>
      <c r="K21" s="2" t="n"/>
      <c r="L21" s="2" t="n"/>
      <c r="M21" s="2" t="n"/>
      <c r="N21" s="2" t="n"/>
      <c r="O21" s="2" t="n"/>
      <c r="P21" s="2" t="n"/>
      <c r="Q21" s="2" t="n"/>
      <c r="R21" s="2" t="n"/>
      <c r="S21" s="1" t="n"/>
      <c r="T21" s="1" t="n"/>
    </row>
    <row r="22" ht="15.75" customHeight="1" s="127">
      <c r="A22" s="2" t="n"/>
      <c r="B22" s="2" t="n"/>
      <c r="C22" s="2" t="n"/>
      <c r="D22" s="2" t="n"/>
      <c r="E22" s="2" t="n"/>
      <c r="F22" s="2" t="n"/>
      <c r="G22" s="2" t="n"/>
      <c r="H22" s="2" t="n"/>
      <c r="I22" s="2" t="n"/>
      <c r="J22" s="2" t="n"/>
      <c r="K22" s="2" t="n"/>
      <c r="L22" s="2" t="n"/>
      <c r="M22" s="2" t="n"/>
      <c r="N22" s="2" t="n"/>
      <c r="O22" s="2" t="n"/>
      <c r="P22" s="2" t="n"/>
      <c r="Q22" s="2" t="n"/>
      <c r="R22" s="2" t="n"/>
      <c r="S22" s="1" t="n"/>
      <c r="T22" s="1" t="n"/>
    </row>
    <row r="23" ht="15.75" customHeight="1" s="127">
      <c r="A23" s="2" t="n"/>
      <c r="B23" s="2" t="n"/>
      <c r="C23" s="2" t="n"/>
      <c r="D23" s="2" t="n"/>
      <c r="E23" s="2" t="n"/>
      <c r="F23" s="2" t="n"/>
      <c r="G23" s="2" t="n"/>
      <c r="H23" s="2" t="n"/>
      <c r="I23" s="2" t="n"/>
      <c r="J23" s="2" t="n"/>
      <c r="K23" s="2" t="n"/>
      <c r="L23" s="2" t="n"/>
      <c r="M23" s="2" t="n"/>
      <c r="N23" s="2" t="n"/>
      <c r="O23" s="2" t="n"/>
      <c r="P23" s="2" t="n"/>
      <c r="Q23" s="2" t="n"/>
      <c r="R23" s="2" t="n"/>
      <c r="S23" s="1" t="n"/>
      <c r="T23" s="1" t="n"/>
    </row>
    <row r="24" ht="15.75" customHeight="1" s="127">
      <c r="A24" s="2" t="n"/>
      <c r="B24" s="2" t="n"/>
      <c r="C24" s="2" t="n"/>
      <c r="D24" s="2" t="n"/>
      <c r="E24" s="2" t="n"/>
      <c r="F24" s="2" t="n"/>
      <c r="G24" s="2" t="n"/>
      <c r="H24" s="2" t="n"/>
      <c r="I24" s="2" t="n"/>
      <c r="J24" s="2" t="n"/>
      <c r="K24" s="2" t="n"/>
      <c r="L24" s="2" t="n"/>
      <c r="M24" s="2" t="n"/>
      <c r="N24" s="2" t="n"/>
      <c r="O24" s="2" t="n"/>
      <c r="P24" s="2" t="n"/>
      <c r="Q24" s="2" t="n"/>
      <c r="R24" s="2" t="n"/>
      <c r="S24" s="1" t="n"/>
      <c r="T24" s="1" t="n"/>
    </row>
    <row r="25" ht="15.75" customHeight="1" s="127">
      <c r="A25" s="2" t="n"/>
      <c r="B25" s="2" t="n"/>
      <c r="C25" s="2" t="n"/>
      <c r="D25" s="2" t="n"/>
      <c r="E25" s="2" t="n"/>
      <c r="F25" s="2" t="n"/>
      <c r="G25" s="2" t="n"/>
      <c r="H25" s="2" t="n"/>
      <c r="I25" s="2" t="n"/>
      <c r="J25" s="2" t="n"/>
      <c r="K25" s="2" t="n"/>
      <c r="L25" s="2" t="n"/>
      <c r="M25" s="2" t="n"/>
      <c r="N25" s="2" t="n"/>
      <c r="O25" s="2" t="n"/>
      <c r="P25" s="2" t="n"/>
      <c r="Q25" s="2" t="n"/>
      <c r="R25" s="2" t="n"/>
      <c r="S25" s="1" t="n"/>
      <c r="T25" s="1" t="n"/>
    </row>
    <row r="26" ht="15.75" customHeight="1" s="127">
      <c r="A26" s="2" t="n"/>
      <c r="B26" s="2" t="n"/>
      <c r="C26" s="2" t="n"/>
      <c r="D26" s="2" t="n"/>
      <c r="E26" s="2" t="n"/>
      <c r="F26" s="2" t="n"/>
      <c r="G26" s="2" t="n"/>
      <c r="H26" s="2" t="n"/>
      <c r="I26" s="2" t="n"/>
      <c r="J26" s="2" t="n"/>
      <c r="K26" s="2" t="n"/>
      <c r="L26" s="2" t="n"/>
      <c r="M26" s="2" t="n"/>
      <c r="N26" s="2" t="n"/>
      <c r="O26" s="2" t="n"/>
      <c r="P26" s="2" t="n"/>
      <c r="Q26" s="2" t="n"/>
      <c r="R26" s="2" t="n"/>
      <c r="S26" s="1" t="n"/>
      <c r="T26" s="1" t="n"/>
    </row>
    <row r="27" ht="15.75" customHeight="1" s="127">
      <c r="A27" s="2" t="n"/>
      <c r="B27" s="2" t="n"/>
      <c r="C27" s="2" t="n"/>
      <c r="D27" s="2" t="n"/>
      <c r="E27" s="2" t="n"/>
      <c r="F27" s="2" t="n"/>
      <c r="G27" s="2" t="n"/>
      <c r="H27" s="2" t="n"/>
      <c r="I27" s="2" t="n"/>
      <c r="J27" s="2" t="n"/>
      <c r="K27" s="2" t="n"/>
      <c r="L27" s="2" t="n"/>
      <c r="M27" s="2" t="n"/>
      <c r="N27" s="2" t="n"/>
      <c r="O27" s="2" t="n"/>
      <c r="P27" s="2" t="n"/>
      <c r="Q27" s="2" t="n"/>
      <c r="R27" s="2" t="n"/>
      <c r="S27" s="1" t="n"/>
      <c r="T27" s="1" t="n"/>
    </row>
    <row r="28" ht="15.75" customHeight="1" s="127">
      <c r="A28" s="2" t="n"/>
      <c r="B28" s="2" t="n"/>
      <c r="C28" s="2" t="n"/>
      <c r="D28" s="2" t="n"/>
      <c r="E28" s="2" t="n"/>
      <c r="F28" s="2" t="n"/>
      <c r="G28" s="2" t="n"/>
      <c r="H28" s="2" t="n"/>
      <c r="I28" s="2" t="n"/>
      <c r="J28" s="2" t="n"/>
      <c r="K28" s="2" t="n"/>
      <c r="L28" s="2" t="n"/>
      <c r="M28" s="2" t="n"/>
      <c r="N28" s="2" t="n"/>
      <c r="O28" s="2" t="n"/>
      <c r="P28" s="2" t="n"/>
      <c r="Q28" s="2" t="n"/>
      <c r="R28" s="2" t="n"/>
      <c r="S28" s="1" t="n"/>
      <c r="T28" s="1" t="n"/>
    </row>
    <row r="29" ht="15.75" customHeight="1" s="127">
      <c r="A29" s="2" t="n"/>
      <c r="B29" s="2" t="n"/>
      <c r="C29" s="2" t="n"/>
      <c r="D29" s="2" t="n"/>
      <c r="E29" s="2" t="n"/>
      <c r="F29" s="2" t="n"/>
      <c r="G29" s="2" t="n"/>
      <c r="H29" s="2" t="n"/>
      <c r="I29" s="2" t="n"/>
      <c r="J29" s="2" t="n"/>
      <c r="K29" s="2" t="n"/>
      <c r="L29" s="2" t="n"/>
      <c r="M29" s="2" t="n"/>
      <c r="N29" s="2" t="n"/>
      <c r="O29" s="2" t="n"/>
      <c r="P29" s="2" t="n"/>
      <c r="Q29" s="2" t="n"/>
      <c r="R29" s="2" t="n"/>
      <c r="S29" s="1" t="n"/>
      <c r="T29" s="1" t="n"/>
    </row>
    <row r="30" ht="15.75" customHeight="1" s="127">
      <c r="A30" s="2" t="n"/>
      <c r="B30" s="2" t="n"/>
      <c r="C30" s="2" t="n"/>
      <c r="D30" s="2" t="n"/>
      <c r="E30" s="2" t="n"/>
      <c r="F30" s="2" t="n"/>
      <c r="G30" s="2" t="n"/>
      <c r="H30" s="2" t="n"/>
      <c r="I30" s="2" t="n"/>
      <c r="J30" s="2" t="n"/>
      <c r="K30" s="2" t="n"/>
      <c r="L30" s="2" t="n"/>
      <c r="M30" s="2" t="n"/>
      <c r="N30" s="2" t="n"/>
      <c r="O30" s="2" t="n"/>
      <c r="P30" s="2" t="n"/>
      <c r="Q30" s="2" t="n"/>
      <c r="R30" s="2" t="n"/>
      <c r="S30" s="1" t="n"/>
      <c r="T30" s="1" t="n"/>
    </row>
    <row r="31" ht="15.75" customHeight="1" s="127">
      <c r="A31" s="2" t="n"/>
      <c r="B31" s="2" t="n"/>
      <c r="C31" s="2" t="n"/>
      <c r="D31" s="2" t="n"/>
      <c r="E31" s="2" t="n"/>
      <c r="F31" s="2" t="n"/>
      <c r="G31" s="2" t="n"/>
      <c r="H31" s="2" t="n"/>
      <c r="I31" s="2" t="n"/>
      <c r="J31" s="2" t="n"/>
      <c r="K31" s="2" t="n"/>
      <c r="L31" s="2" t="n"/>
      <c r="M31" s="2" t="n"/>
      <c r="N31" s="2" t="n"/>
      <c r="O31" s="2" t="n"/>
      <c r="P31" s="2" t="n"/>
      <c r="Q31" s="2" t="n"/>
      <c r="R31" s="2" t="n"/>
      <c r="S31" s="1" t="n"/>
      <c r="T31" s="1" t="n"/>
    </row>
    <row r="32" ht="15.75" customHeight="1" s="127">
      <c r="A32" s="2" t="n"/>
      <c r="B32" s="2" t="n"/>
      <c r="C32" s="2" t="n"/>
      <c r="D32" s="2" t="n"/>
      <c r="E32" s="2" t="n"/>
      <c r="F32" s="2" t="n"/>
      <c r="G32" s="2" t="n"/>
      <c r="H32" s="2" t="n"/>
      <c r="I32" s="2" t="n"/>
      <c r="J32" s="2" t="n"/>
      <c r="K32" s="2" t="n"/>
      <c r="L32" s="2" t="n"/>
      <c r="M32" s="2" t="n"/>
      <c r="N32" s="2" t="n"/>
      <c r="O32" s="2" t="n"/>
      <c r="P32" s="2" t="n"/>
      <c r="Q32" s="2" t="n"/>
      <c r="R32" s="2" t="n"/>
      <c r="S32" s="1" t="n"/>
      <c r="T32" s="1" t="n"/>
    </row>
    <row r="33" ht="15.75" customHeight="1" s="127">
      <c r="A33" s="2" t="n"/>
      <c r="B33" s="2" t="n"/>
      <c r="C33" s="2" t="n"/>
      <c r="D33" s="2" t="n"/>
      <c r="E33" s="2" t="n"/>
      <c r="F33" s="2" t="n"/>
      <c r="G33" s="2" t="n"/>
      <c r="H33" s="2" t="n"/>
      <c r="I33" s="2" t="n"/>
      <c r="J33" s="2" t="n"/>
      <c r="K33" s="2" t="n"/>
      <c r="L33" s="2" t="n"/>
      <c r="M33" s="2" t="n"/>
      <c r="N33" s="2" t="n"/>
      <c r="O33" s="2" t="n"/>
      <c r="P33" s="2" t="n"/>
      <c r="Q33" s="2" t="n"/>
      <c r="R33" s="2" t="n"/>
      <c r="S33" s="1" t="n"/>
      <c r="T33" s="1" t="n"/>
    </row>
    <row r="34" ht="15.75" customHeight="1" s="127">
      <c r="A34" s="2" t="n"/>
      <c r="B34" s="2" t="n"/>
      <c r="C34" s="2" t="n"/>
      <c r="D34" s="2" t="n"/>
      <c r="E34" s="2" t="n"/>
      <c r="F34" s="2" t="n"/>
      <c r="G34" s="2" t="n"/>
      <c r="H34" s="2" t="n"/>
      <c r="I34" s="2" t="n"/>
      <c r="J34" s="2" t="n"/>
      <c r="K34" s="2" t="n"/>
      <c r="L34" s="2" t="n"/>
      <c r="M34" s="2" t="n"/>
      <c r="N34" s="2" t="n"/>
      <c r="O34" s="2" t="n"/>
      <c r="P34" s="2" t="n"/>
      <c r="Q34" s="2" t="n"/>
      <c r="R34" s="2" t="n"/>
      <c r="S34" s="1" t="n"/>
      <c r="T34" s="1" t="n"/>
    </row>
    <row r="35" ht="15.75" customHeight="1" s="127">
      <c r="A35" s="2" t="n"/>
      <c r="B35" s="2" t="n"/>
      <c r="C35" s="2" t="n"/>
      <c r="D35" s="2" t="n"/>
      <c r="E35" s="2" t="n"/>
      <c r="F35" s="2" t="n"/>
      <c r="G35" s="2" t="n"/>
      <c r="H35" s="2" t="n"/>
      <c r="I35" s="2" t="n"/>
      <c r="J35" s="2" t="n"/>
      <c r="K35" s="2" t="n"/>
      <c r="L35" s="2" t="n"/>
      <c r="M35" s="2" t="n"/>
      <c r="N35" s="2" t="n"/>
      <c r="O35" s="2" t="n"/>
      <c r="P35" s="2" t="n"/>
      <c r="Q35" s="2" t="n"/>
      <c r="R35" s="2" t="n"/>
      <c r="S35" s="1" t="n"/>
      <c r="T35" s="1" t="n"/>
    </row>
    <row r="36" ht="15.75" customHeight="1" s="127">
      <c r="A36" s="2" t="n"/>
      <c r="B36" s="2" t="n"/>
      <c r="C36" s="2" t="n"/>
      <c r="D36" s="2" t="n"/>
      <c r="E36" s="2" t="n"/>
      <c r="F36" s="2" t="n"/>
      <c r="G36" s="2" t="n"/>
      <c r="H36" s="2" t="n"/>
      <c r="I36" s="2" t="n"/>
      <c r="J36" s="2" t="n"/>
      <c r="K36" s="2" t="n"/>
      <c r="L36" s="2" t="n"/>
      <c r="M36" s="2" t="n"/>
      <c r="N36" s="2" t="n"/>
      <c r="O36" s="2" t="n"/>
      <c r="P36" s="2" t="n"/>
      <c r="Q36" s="2" t="n"/>
      <c r="R36" s="2" t="n"/>
      <c r="S36" s="1" t="n"/>
      <c r="T36" s="1" t="n"/>
    </row>
    <row r="37" ht="15.75" customHeight="1" s="127">
      <c r="A37" s="2" t="n"/>
      <c r="B37" s="2" t="n"/>
      <c r="C37" s="2" t="n"/>
      <c r="D37" s="2" t="n"/>
      <c r="E37" s="2" t="n"/>
      <c r="F37" s="2" t="n"/>
      <c r="G37" s="2" t="n"/>
      <c r="H37" s="2" t="n"/>
      <c r="I37" s="2" t="n"/>
      <c r="J37" s="2" t="n"/>
      <c r="K37" s="2" t="n"/>
      <c r="L37" s="2" t="n"/>
      <c r="M37" s="2" t="n"/>
      <c r="N37" s="2" t="n"/>
      <c r="O37" s="2" t="n"/>
      <c r="P37" s="2" t="n"/>
      <c r="Q37" s="2" t="n"/>
      <c r="R37" s="2" t="n"/>
      <c r="S37" s="1" t="n"/>
      <c r="T37" s="1" t="n"/>
    </row>
    <row r="38" ht="15.75" customHeight="1" s="127">
      <c r="A38" s="2" t="n"/>
      <c r="B38" s="2" t="n"/>
      <c r="C38" s="2" t="n"/>
      <c r="D38" s="2" t="n"/>
      <c r="E38" s="2" t="n"/>
      <c r="F38" s="2" t="n"/>
      <c r="G38" s="2" t="n"/>
      <c r="H38" s="2" t="n"/>
      <c r="I38" s="2" t="n"/>
      <c r="J38" s="2" t="n"/>
      <c r="K38" s="2" t="n"/>
      <c r="L38" s="2" t="n"/>
      <c r="M38" s="2" t="n"/>
      <c r="N38" s="2" t="n"/>
      <c r="O38" s="2" t="n"/>
      <c r="P38" s="2" t="n"/>
      <c r="Q38" s="2" t="n"/>
      <c r="R38" s="2" t="n"/>
      <c r="S38" s="1" t="n"/>
      <c r="T38" s="1" t="n"/>
    </row>
    <row r="39" ht="15.75" customHeight="1" s="127">
      <c r="A39" s="2" t="n"/>
      <c r="B39" s="2" t="n"/>
      <c r="C39" s="2" t="n"/>
      <c r="D39" s="2" t="n"/>
      <c r="E39" s="2" t="n"/>
      <c r="F39" s="2" t="n"/>
      <c r="G39" s="2" t="n"/>
      <c r="H39" s="2" t="n"/>
      <c r="I39" s="2" t="n"/>
      <c r="J39" s="2" t="n"/>
      <c r="K39" s="2" t="n"/>
      <c r="L39" s="2" t="n"/>
      <c r="M39" s="2" t="n"/>
      <c r="N39" s="2" t="n"/>
      <c r="O39" s="2" t="n"/>
      <c r="P39" s="2" t="n"/>
      <c r="Q39" s="2" t="n"/>
      <c r="R39" s="2" t="n"/>
      <c r="S39" s="1" t="n"/>
      <c r="T39" s="1" t="n"/>
    </row>
    <row r="40" ht="15.75" customHeight="1" s="127">
      <c r="A40" s="2" t="n"/>
      <c r="B40" s="2" t="n"/>
      <c r="C40" s="2" t="n"/>
      <c r="D40" s="2" t="n"/>
      <c r="E40" s="2" t="n"/>
      <c r="F40" s="2" t="n"/>
      <c r="G40" s="2" t="n"/>
      <c r="H40" s="2" t="n"/>
      <c r="I40" s="2" t="n"/>
      <c r="J40" s="2" t="n"/>
      <c r="K40" s="2" t="n"/>
      <c r="L40" s="2" t="n"/>
      <c r="M40" s="2" t="n"/>
      <c r="N40" s="2" t="n"/>
      <c r="O40" s="2" t="n"/>
      <c r="P40" s="2" t="n"/>
      <c r="Q40" s="2" t="n"/>
      <c r="R40" s="2" t="n"/>
      <c r="S40" s="1" t="n"/>
      <c r="T40" s="1" t="n"/>
    </row>
    <row r="41" ht="15.75" customHeight="1" s="127">
      <c r="A41" s="2" t="n"/>
      <c r="B41" s="2" t="n"/>
      <c r="C41" s="2" t="n"/>
      <c r="D41" s="2" t="n"/>
      <c r="E41" s="2" t="n"/>
      <c r="F41" s="2" t="n"/>
      <c r="G41" s="2" t="n"/>
      <c r="H41" s="2" t="n"/>
      <c r="I41" s="2" t="n"/>
      <c r="J41" s="2" t="n"/>
      <c r="K41" s="2" t="n"/>
      <c r="L41" s="2" t="n"/>
      <c r="M41" s="2" t="n"/>
      <c r="N41" s="2" t="n"/>
      <c r="O41" s="2" t="n"/>
      <c r="P41" s="2" t="n"/>
      <c r="Q41" s="2" t="n"/>
      <c r="R41" s="2" t="n"/>
      <c r="S41" s="1" t="n"/>
      <c r="T41" s="1" t="n"/>
    </row>
    <row r="42" ht="15.75" customHeight="1" s="127">
      <c r="A42" s="2" t="n"/>
      <c r="B42" s="2" t="n"/>
      <c r="C42" s="2" t="n"/>
      <c r="D42" s="2" t="n"/>
      <c r="E42" s="2" t="n"/>
      <c r="F42" s="2" t="n"/>
      <c r="G42" s="2" t="n"/>
      <c r="H42" s="2" t="n"/>
      <c r="I42" s="2" t="n"/>
      <c r="J42" s="2" t="n"/>
      <c r="K42" s="2" t="n"/>
      <c r="L42" s="2" t="n"/>
      <c r="M42" s="2" t="n"/>
      <c r="N42" s="2" t="n"/>
      <c r="O42" s="2" t="n"/>
      <c r="P42" s="2" t="n"/>
      <c r="Q42" s="2" t="n"/>
      <c r="R42" s="2" t="n"/>
      <c r="S42" s="1" t="n"/>
      <c r="T42" s="1" t="n"/>
    </row>
    <row r="43" ht="15.75" customHeight="1" s="127">
      <c r="A43" s="2" t="n"/>
      <c r="B43" s="2" t="n"/>
      <c r="C43" s="2" t="n"/>
      <c r="D43" s="2" t="n"/>
      <c r="E43" s="2" t="n"/>
      <c r="F43" s="2" t="n"/>
      <c r="G43" s="2" t="n"/>
      <c r="H43" s="2" t="n"/>
      <c r="I43" s="2" t="n"/>
      <c r="J43" s="2" t="n"/>
      <c r="K43" s="2" t="n"/>
      <c r="L43" s="2" t="n"/>
      <c r="M43" s="2" t="n"/>
      <c r="N43" s="2" t="n"/>
      <c r="O43" s="2" t="n"/>
      <c r="P43" s="2" t="n"/>
      <c r="Q43" s="2" t="n"/>
      <c r="R43" s="2" t="n"/>
      <c r="S43" s="1" t="n"/>
      <c r="T43" s="1" t="n"/>
    </row>
    <row r="44" ht="15.75" customHeight="1" s="127">
      <c r="A44" s="2" t="n"/>
      <c r="B44" s="2" t="n"/>
      <c r="C44" s="2" t="n"/>
      <c r="D44" s="2" t="n"/>
      <c r="E44" s="2" t="n"/>
      <c r="F44" s="2" t="n"/>
      <c r="G44" s="2" t="n"/>
      <c r="H44" s="2" t="n"/>
      <c r="I44" s="2" t="n"/>
      <c r="J44" s="2" t="n"/>
      <c r="K44" s="2" t="n"/>
      <c r="L44" s="2" t="n"/>
      <c r="M44" s="2" t="n"/>
      <c r="N44" s="2" t="n"/>
      <c r="O44" s="2" t="n"/>
      <c r="P44" s="2" t="n"/>
      <c r="Q44" s="2" t="n"/>
      <c r="R44" s="2" t="n"/>
      <c r="S44" s="1" t="n"/>
      <c r="T44" s="1" t="n"/>
    </row>
    <row r="45" ht="15.75" customHeight="1" s="127">
      <c r="A45" s="2" t="n"/>
      <c r="B45" s="2" t="n"/>
      <c r="C45" s="2" t="n"/>
      <c r="D45" s="2" t="n"/>
      <c r="E45" s="2" t="n"/>
      <c r="F45" s="2" t="n"/>
      <c r="G45" s="2" t="n"/>
      <c r="H45" s="2" t="n"/>
      <c r="I45" s="2" t="n"/>
      <c r="J45" s="2" t="n"/>
      <c r="K45" s="2" t="n"/>
      <c r="L45" s="2" t="n"/>
      <c r="M45" s="2" t="n"/>
      <c r="N45" s="2" t="n"/>
      <c r="O45" s="2" t="n"/>
      <c r="P45" s="2" t="n"/>
      <c r="Q45" s="2" t="n"/>
      <c r="R45" s="2" t="n"/>
      <c r="S45" s="1" t="n"/>
      <c r="T45" s="1" t="n"/>
    </row>
    <row r="46" ht="15.75" customHeight="1" s="127">
      <c r="A46" s="2" t="n"/>
      <c r="B46" s="2" t="n"/>
      <c r="C46" s="2" t="n"/>
      <c r="D46" s="2" t="n"/>
      <c r="E46" s="2" t="n"/>
      <c r="F46" s="2" t="n"/>
      <c r="G46" s="2" t="n"/>
      <c r="H46" s="2" t="n"/>
      <c r="I46" s="2" t="n"/>
      <c r="J46" s="2" t="n"/>
      <c r="K46" s="2" t="n"/>
      <c r="L46" s="2" t="n"/>
      <c r="M46" s="2" t="n"/>
      <c r="N46" s="2" t="n"/>
      <c r="O46" s="2" t="n"/>
      <c r="P46" s="2" t="n"/>
      <c r="Q46" s="2" t="n"/>
      <c r="R46" s="2" t="n"/>
      <c r="S46" s="1" t="n"/>
      <c r="T46" s="1" t="n"/>
    </row>
    <row r="47" ht="15.75" customHeight="1" s="127">
      <c r="A47" s="2" t="n"/>
      <c r="B47" s="2" t="n"/>
      <c r="C47" s="2" t="n"/>
      <c r="D47" s="2" t="n"/>
      <c r="E47" s="2" t="n"/>
      <c r="F47" s="2" t="n"/>
      <c r="G47" s="2" t="n"/>
      <c r="H47" s="2" t="n"/>
      <c r="I47" s="2" t="n"/>
      <c r="J47" s="2" t="n"/>
      <c r="K47" s="2" t="n"/>
      <c r="L47" s="2" t="n"/>
      <c r="M47" s="2" t="n"/>
      <c r="N47" s="2" t="n"/>
      <c r="O47" s="2" t="n"/>
      <c r="P47" s="2" t="n"/>
      <c r="Q47" s="2" t="n"/>
      <c r="R47" s="2" t="n"/>
      <c r="S47" s="1" t="n"/>
      <c r="T47" s="1" t="n"/>
    </row>
    <row r="48" ht="15.75" customHeight="1" s="127">
      <c r="A48" s="2" t="n"/>
      <c r="B48" s="2" t="n"/>
      <c r="C48" s="2" t="n"/>
      <c r="D48" s="2" t="n"/>
      <c r="E48" s="2" t="n"/>
      <c r="F48" s="2" t="n"/>
      <c r="G48" s="2" t="n"/>
      <c r="H48" s="2" t="n"/>
      <c r="I48" s="2" t="n"/>
      <c r="J48" s="2" t="n"/>
      <c r="K48" s="2" t="n"/>
      <c r="L48" s="2" t="n"/>
      <c r="M48" s="2" t="n"/>
      <c r="N48" s="2" t="n"/>
      <c r="O48" s="2" t="n"/>
      <c r="P48" s="2" t="n"/>
      <c r="Q48" s="2" t="n"/>
      <c r="R48" s="2" t="n"/>
      <c r="S48" s="1" t="n"/>
      <c r="T48" s="1" t="n"/>
    </row>
    <row r="49" ht="15.75" customHeight="1" s="127">
      <c r="A49" s="2" t="n"/>
      <c r="B49" s="2" t="n"/>
      <c r="C49" s="2" t="n"/>
      <c r="D49" s="2" t="n"/>
      <c r="E49" s="2" t="n"/>
      <c r="F49" s="2" t="n"/>
      <c r="G49" s="2" t="n"/>
      <c r="H49" s="2" t="n"/>
      <c r="I49" s="2" t="n"/>
      <c r="J49" s="2" t="n"/>
      <c r="K49" s="2" t="n"/>
      <c r="L49" s="2" t="n"/>
      <c r="M49" s="2" t="n"/>
      <c r="N49" s="2" t="n"/>
      <c r="O49" s="2" t="n"/>
      <c r="P49" s="2" t="n"/>
      <c r="Q49" s="2" t="n"/>
      <c r="R49" s="2" t="n"/>
      <c r="S49" s="1" t="n"/>
      <c r="T49" s="1" t="n"/>
    </row>
    <row r="50" ht="15.75" customHeight="1" s="127">
      <c r="A50" s="2" t="n"/>
      <c r="B50" s="2" t="n"/>
      <c r="C50" s="2" t="n"/>
      <c r="D50" s="2" t="n"/>
      <c r="E50" s="2" t="n"/>
      <c r="F50" s="2" t="n"/>
      <c r="G50" s="2" t="n"/>
      <c r="H50" s="2" t="n"/>
      <c r="I50" s="2" t="n"/>
      <c r="J50" s="2" t="n"/>
      <c r="K50" s="2" t="n"/>
      <c r="L50" s="2" t="n"/>
      <c r="M50" s="2" t="n"/>
      <c r="N50" s="2" t="n"/>
      <c r="O50" s="2" t="n"/>
      <c r="P50" s="2" t="n"/>
      <c r="Q50" s="2" t="n"/>
      <c r="R50" s="2" t="n"/>
      <c r="S50" s="1" t="n"/>
      <c r="T50" s="1" t="n"/>
    </row>
    <row r="51" ht="15.75" customHeight="1" s="127">
      <c r="A51" s="2" t="n"/>
      <c r="B51" s="2" t="n"/>
      <c r="C51" s="2" t="n"/>
      <c r="D51" s="2" t="n"/>
      <c r="E51" s="2" t="n"/>
      <c r="F51" s="2" t="n"/>
      <c r="G51" s="2" t="n"/>
      <c r="H51" s="2" t="n"/>
      <c r="I51" s="2" t="n"/>
      <c r="J51" s="2" t="n"/>
      <c r="K51" s="2" t="n"/>
      <c r="L51" s="2" t="n"/>
      <c r="M51" s="2" t="n"/>
      <c r="N51" s="2" t="n"/>
      <c r="O51" s="2" t="n"/>
      <c r="P51" s="2" t="n"/>
      <c r="Q51" s="2" t="n"/>
      <c r="R51" s="2" t="n"/>
      <c r="S51" s="1" t="n"/>
      <c r="T51" s="1" t="n"/>
    </row>
    <row r="52" ht="15.75" customHeight="1" s="127">
      <c r="A52" s="2" t="n"/>
      <c r="B52" s="2" t="n"/>
      <c r="C52" s="2" t="n"/>
      <c r="D52" s="2" t="n"/>
      <c r="E52" s="2" t="n"/>
      <c r="F52" s="2" t="n"/>
      <c r="G52" s="2" t="n"/>
      <c r="H52" s="2" t="n"/>
      <c r="I52" s="2" t="n"/>
      <c r="J52" s="2" t="n"/>
      <c r="K52" s="2" t="n"/>
      <c r="L52" s="2" t="n"/>
      <c r="M52" s="2" t="n"/>
      <c r="N52" s="2" t="n"/>
      <c r="O52" s="2" t="n"/>
      <c r="P52" s="2" t="n"/>
      <c r="Q52" s="2" t="n"/>
      <c r="R52" s="2" t="n"/>
      <c r="S52" s="1" t="n"/>
      <c r="T52" s="1" t="n"/>
    </row>
    <row r="53" ht="15.75" customHeight="1" s="127">
      <c r="A53" s="2" t="n"/>
      <c r="B53" s="2" t="n"/>
      <c r="C53" s="2" t="n"/>
      <c r="D53" s="2" t="n"/>
      <c r="E53" s="2" t="n"/>
      <c r="F53" s="2" t="n"/>
      <c r="G53" s="2" t="n"/>
      <c r="H53" s="2" t="n"/>
      <c r="I53" s="2" t="n"/>
      <c r="J53" s="2" t="n"/>
      <c r="K53" s="2" t="n"/>
      <c r="L53" s="2" t="n"/>
      <c r="M53" s="2" t="n"/>
      <c r="N53" s="2" t="n"/>
      <c r="O53" s="2" t="n"/>
      <c r="P53" s="2" t="n"/>
      <c r="Q53" s="2" t="n"/>
      <c r="R53" s="2" t="n"/>
      <c r="S53" s="1" t="n"/>
      <c r="T53" s="1" t="n"/>
    </row>
    <row r="54" ht="15.75" customHeight="1" s="127">
      <c r="A54" s="2" t="n"/>
      <c r="B54" s="2" t="n"/>
      <c r="C54" s="2" t="n"/>
      <c r="D54" s="2" t="n"/>
      <c r="E54" s="2" t="n"/>
      <c r="F54" s="2" t="n"/>
      <c r="G54" s="2" t="n"/>
      <c r="H54" s="2" t="n"/>
      <c r="I54" s="2" t="n"/>
      <c r="J54" s="2" t="n"/>
      <c r="K54" s="2" t="n"/>
      <c r="L54" s="2" t="n"/>
      <c r="M54" s="2" t="n"/>
      <c r="N54" s="2" t="n"/>
      <c r="O54" s="2" t="n"/>
      <c r="P54" s="2" t="n"/>
      <c r="Q54" s="2" t="n"/>
      <c r="R54" s="2" t="n"/>
      <c r="S54" s="1" t="n"/>
      <c r="T54" s="1" t="n"/>
    </row>
    <row r="55" ht="15.75" customHeight="1" s="127">
      <c r="A55" s="2" t="n"/>
      <c r="B55" s="2" t="n"/>
      <c r="C55" s="2" t="n"/>
      <c r="D55" s="2" t="n"/>
      <c r="E55" s="2" t="n"/>
      <c r="F55" s="2" t="n"/>
      <c r="G55" s="2" t="n"/>
      <c r="H55" s="2" t="n"/>
      <c r="I55" s="2" t="n"/>
      <c r="J55" s="2" t="n"/>
      <c r="K55" s="2" t="n"/>
      <c r="L55" s="2" t="n"/>
      <c r="M55" s="2" t="n"/>
      <c r="N55" s="2" t="n"/>
      <c r="O55" s="2" t="n"/>
      <c r="P55" s="2" t="n"/>
      <c r="Q55" s="2" t="n"/>
      <c r="R55" s="2" t="n"/>
      <c r="S55" s="1" t="n"/>
      <c r="T55" s="1" t="n"/>
    </row>
    <row r="56" ht="15.75" customHeight="1" s="127">
      <c r="A56" s="2" t="n"/>
      <c r="B56" s="2" t="n"/>
      <c r="C56" s="2" t="n"/>
      <c r="D56" s="2" t="n"/>
      <c r="E56" s="2" t="n"/>
      <c r="F56" s="2" t="n"/>
      <c r="G56" s="2" t="n"/>
      <c r="H56" s="2" t="n"/>
      <c r="I56" s="2" t="n"/>
      <c r="J56" s="2" t="n"/>
      <c r="K56" s="2" t="n"/>
      <c r="L56" s="2" t="n"/>
      <c r="M56" s="2" t="n"/>
      <c r="N56" s="2" t="n"/>
      <c r="O56" s="2" t="n"/>
      <c r="P56" s="2" t="n"/>
      <c r="Q56" s="2" t="n"/>
      <c r="R56" s="2" t="n"/>
      <c r="S56" s="1" t="n"/>
      <c r="T56" s="1" t="n"/>
    </row>
    <row r="57" ht="15.75" customHeight="1" s="127">
      <c r="A57" s="2" t="n"/>
      <c r="B57" s="2" t="n"/>
      <c r="C57" s="2" t="n"/>
      <c r="D57" s="2" t="n"/>
      <c r="E57" s="2" t="n"/>
      <c r="F57" s="2" t="n"/>
      <c r="G57" s="2" t="n"/>
      <c r="H57" s="2" t="n"/>
      <c r="I57" s="2" t="n"/>
      <c r="J57" s="2" t="n"/>
      <c r="K57" s="2" t="n"/>
      <c r="L57" s="2" t="n"/>
      <c r="M57" s="2" t="n"/>
      <c r="N57" s="2" t="n"/>
      <c r="O57" s="2" t="n"/>
      <c r="P57" s="2" t="n"/>
      <c r="Q57" s="2" t="n"/>
      <c r="R57" s="2" t="n"/>
      <c r="S57" s="1" t="n"/>
      <c r="T57" s="1" t="n"/>
    </row>
    <row r="58" ht="15.75" customHeight="1" s="127">
      <c r="A58" s="2" t="n"/>
      <c r="B58" s="2" t="n"/>
      <c r="C58" s="2" t="n"/>
      <c r="D58" s="2" t="n"/>
      <c r="E58" s="2" t="n"/>
      <c r="F58" s="2" t="n"/>
      <c r="G58" s="2" t="n"/>
      <c r="H58" s="2" t="n"/>
      <c r="I58" s="2" t="n"/>
      <c r="J58" s="2" t="n"/>
      <c r="K58" s="2" t="n"/>
      <c r="L58" s="2" t="n"/>
      <c r="M58" s="2" t="n"/>
      <c r="N58" s="2" t="n"/>
      <c r="O58" s="2" t="n"/>
      <c r="P58" s="2" t="n"/>
      <c r="Q58" s="2" t="n"/>
      <c r="R58" s="2" t="n"/>
      <c r="S58" s="1" t="n"/>
      <c r="T58" s="1" t="n"/>
    </row>
    <row r="59" ht="15.75" customHeight="1" s="127">
      <c r="A59" s="2" t="n"/>
      <c r="B59" s="2" t="n"/>
      <c r="C59" s="2" t="n"/>
      <c r="D59" s="2" t="n"/>
      <c r="E59" s="2" t="n"/>
      <c r="F59" s="2" t="n"/>
      <c r="G59" s="2" t="n"/>
      <c r="H59" s="2" t="n"/>
      <c r="I59" s="2" t="n"/>
      <c r="J59" s="2" t="n"/>
      <c r="K59" s="2" t="n"/>
      <c r="L59" s="2" t="n"/>
      <c r="M59" s="2" t="n"/>
      <c r="N59" s="2" t="n"/>
      <c r="O59" s="2" t="n"/>
      <c r="P59" s="2" t="n"/>
      <c r="Q59" s="2" t="n"/>
      <c r="R59" s="2" t="n"/>
      <c r="S59" s="1" t="n"/>
      <c r="T59" s="1" t="n"/>
    </row>
    <row r="60" ht="15.75" customHeight="1" s="127">
      <c r="A60" s="2" t="n"/>
      <c r="B60" s="2" t="n"/>
      <c r="C60" s="2" t="n"/>
      <c r="D60" s="2" t="n"/>
      <c r="E60" s="2" t="n"/>
      <c r="F60" s="2" t="n"/>
      <c r="G60" s="2" t="n"/>
      <c r="H60" s="2" t="n"/>
      <c r="I60" s="2" t="n"/>
      <c r="J60" s="2" t="n"/>
      <c r="K60" s="2" t="n"/>
      <c r="L60" s="2" t="n"/>
      <c r="M60" s="2" t="n"/>
      <c r="N60" s="2" t="n"/>
      <c r="O60" s="2" t="n"/>
      <c r="P60" s="2" t="n"/>
      <c r="Q60" s="2" t="n"/>
      <c r="R60" s="2" t="n"/>
      <c r="S60" s="1" t="n"/>
      <c r="T60" s="1" t="n"/>
    </row>
    <row r="61" ht="15.75" customHeight="1" s="127">
      <c r="A61" s="2" t="n"/>
      <c r="B61" s="2" t="n"/>
      <c r="C61" s="2" t="n"/>
      <c r="D61" s="2" t="n"/>
      <c r="E61" s="2" t="n"/>
      <c r="F61" s="2" t="n"/>
      <c r="G61" s="2" t="n"/>
      <c r="H61" s="2" t="n"/>
      <c r="I61" s="2" t="n"/>
      <c r="J61" s="2" t="n"/>
      <c r="K61" s="2" t="n"/>
      <c r="L61" s="2" t="n"/>
      <c r="M61" s="2" t="n"/>
      <c r="N61" s="2" t="n"/>
      <c r="O61" s="2" t="n"/>
      <c r="P61" s="2" t="n"/>
      <c r="Q61" s="2" t="n"/>
      <c r="R61" s="2" t="n"/>
      <c r="S61" s="1" t="n"/>
      <c r="T61" s="1" t="n"/>
    </row>
    <row r="62" ht="15.75" customHeight="1" s="127">
      <c r="A62" s="2" t="n"/>
      <c r="B62" s="2" t="n"/>
      <c r="C62" s="2" t="n"/>
      <c r="D62" s="2" t="n"/>
      <c r="E62" s="2" t="n"/>
      <c r="F62" s="2" t="n"/>
      <c r="G62" s="2" t="n"/>
      <c r="H62" s="2" t="n"/>
      <c r="I62" s="2" t="n"/>
      <c r="J62" s="2" t="n"/>
      <c r="K62" s="2" t="n"/>
      <c r="L62" s="2" t="n"/>
      <c r="M62" s="2" t="n"/>
      <c r="N62" s="2" t="n"/>
      <c r="O62" s="2" t="n"/>
      <c r="P62" s="2" t="n"/>
      <c r="Q62" s="2" t="n"/>
      <c r="R62" s="2" t="n"/>
      <c r="S62" s="1" t="n"/>
      <c r="T62" s="1" t="n"/>
    </row>
    <row r="63" ht="15.75" customHeight="1" s="127">
      <c r="A63" s="2" t="n"/>
      <c r="B63" s="2" t="n"/>
      <c r="C63" s="2" t="n"/>
      <c r="D63" s="2" t="n"/>
      <c r="E63" s="2" t="n"/>
      <c r="F63" s="2" t="n"/>
      <c r="G63" s="2" t="n"/>
      <c r="H63" s="2" t="n"/>
      <c r="I63" s="2" t="n"/>
      <c r="J63" s="2" t="n"/>
      <c r="K63" s="2" t="n"/>
      <c r="L63" s="2" t="n"/>
      <c r="M63" s="2" t="n"/>
      <c r="N63" s="2" t="n"/>
      <c r="O63" s="2" t="n"/>
      <c r="P63" s="2" t="n"/>
      <c r="Q63" s="2" t="n"/>
      <c r="R63" s="2" t="n"/>
      <c r="S63" s="1" t="n"/>
      <c r="T63" s="1" t="n"/>
    </row>
    <row r="64" ht="15.75" customHeight="1" s="127">
      <c r="A64" s="2" t="n"/>
      <c r="B64" s="2" t="n"/>
      <c r="C64" s="2" t="n"/>
      <c r="D64" s="2" t="n"/>
      <c r="E64" s="2" t="n"/>
      <c r="F64" s="2" t="n"/>
      <c r="G64" s="2" t="n"/>
      <c r="H64" s="2" t="n"/>
      <c r="I64" s="2" t="n"/>
      <c r="J64" s="2" t="n"/>
      <c r="K64" s="2" t="n"/>
      <c r="L64" s="2" t="n"/>
      <c r="M64" s="2" t="n"/>
      <c r="N64" s="2" t="n"/>
      <c r="O64" s="2" t="n"/>
      <c r="P64" s="2" t="n"/>
      <c r="Q64" s="2" t="n"/>
      <c r="R64" s="2" t="n"/>
      <c r="S64" s="1" t="n"/>
      <c r="T64" s="1" t="n"/>
    </row>
    <row r="65" ht="15.75" customHeight="1" s="127">
      <c r="A65" s="2" t="n"/>
      <c r="B65" s="2" t="n"/>
      <c r="C65" s="2" t="n"/>
      <c r="D65" s="2" t="n"/>
      <c r="E65" s="2" t="n"/>
      <c r="F65" s="2" t="n"/>
      <c r="G65" s="2" t="n"/>
      <c r="H65" s="2" t="n"/>
      <c r="I65" s="2" t="n"/>
      <c r="J65" s="2" t="n"/>
      <c r="K65" s="2" t="n"/>
      <c r="L65" s="2" t="n"/>
      <c r="M65" s="2" t="n"/>
      <c r="N65" s="2" t="n"/>
      <c r="O65" s="2" t="n"/>
      <c r="P65" s="2" t="n"/>
      <c r="Q65" s="2" t="n"/>
      <c r="R65" s="2" t="n"/>
      <c r="S65" s="1" t="n"/>
      <c r="T65" s="1" t="n"/>
    </row>
    <row r="66" ht="15.75" customHeight="1" s="127">
      <c r="A66" s="2" t="n"/>
      <c r="B66" s="2" t="n"/>
      <c r="C66" s="2" t="n"/>
      <c r="D66" s="2" t="n"/>
      <c r="E66" s="2" t="n"/>
      <c r="F66" s="2" t="n"/>
      <c r="G66" s="2" t="n"/>
      <c r="H66" s="2" t="n"/>
      <c r="I66" s="2" t="n"/>
      <c r="J66" s="2" t="n"/>
      <c r="K66" s="2" t="n"/>
      <c r="L66" s="2" t="n"/>
      <c r="M66" s="2" t="n"/>
      <c r="N66" s="2" t="n"/>
      <c r="O66" s="2" t="n"/>
      <c r="P66" s="2" t="n"/>
      <c r="Q66" s="2" t="n"/>
      <c r="R66" s="2" t="n"/>
      <c r="S66" s="1" t="n"/>
      <c r="T66" s="1" t="n"/>
    </row>
    <row r="67" ht="15.75" customHeight="1" s="127">
      <c r="A67" s="2" t="n"/>
      <c r="B67" s="2" t="n"/>
      <c r="C67" s="2" t="n"/>
      <c r="D67" s="2" t="n"/>
      <c r="E67" s="2" t="n"/>
      <c r="F67" s="2" t="n"/>
      <c r="G67" s="2" t="n"/>
      <c r="H67" s="2" t="n"/>
      <c r="I67" s="2" t="n"/>
      <c r="J67" s="2" t="n"/>
      <c r="K67" s="2" t="n"/>
      <c r="L67" s="2" t="n"/>
      <c r="M67" s="2" t="n"/>
      <c r="N67" s="2" t="n"/>
      <c r="O67" s="2" t="n"/>
      <c r="P67" s="2" t="n"/>
      <c r="Q67" s="2" t="n"/>
      <c r="R67" s="2" t="n"/>
      <c r="S67" s="1" t="n"/>
      <c r="T67" s="1" t="n"/>
    </row>
    <row r="68" ht="15.75" customHeight="1" s="127">
      <c r="A68" s="2" t="n"/>
      <c r="B68" s="2" t="n"/>
      <c r="C68" s="2" t="n"/>
      <c r="D68" s="2" t="n"/>
      <c r="E68" s="2" t="n"/>
      <c r="F68" s="2" t="n"/>
      <c r="G68" s="2" t="n"/>
      <c r="H68" s="2" t="n"/>
      <c r="I68" s="2" t="n"/>
      <c r="J68" s="2" t="n"/>
      <c r="K68" s="2" t="n"/>
      <c r="L68" s="2" t="n"/>
      <c r="M68" s="2" t="n"/>
      <c r="N68" s="2" t="n"/>
      <c r="O68" s="2" t="n"/>
      <c r="P68" s="2" t="n"/>
      <c r="Q68" s="2" t="n"/>
      <c r="R68" s="2" t="n"/>
      <c r="S68" s="1" t="n"/>
      <c r="T68" s="1" t="n"/>
    </row>
    <row r="69" ht="15.75" customHeight="1" s="127">
      <c r="A69" s="2" t="n"/>
      <c r="B69" s="2" t="n"/>
      <c r="C69" s="2" t="n"/>
      <c r="D69" s="2" t="n"/>
      <c r="E69" s="2" t="n"/>
      <c r="F69" s="2" t="n"/>
      <c r="G69" s="2" t="n"/>
      <c r="H69" s="2" t="n"/>
      <c r="I69" s="2" t="n"/>
      <c r="J69" s="2" t="n"/>
      <c r="K69" s="2" t="n"/>
      <c r="L69" s="2" t="n"/>
      <c r="M69" s="2" t="n"/>
      <c r="N69" s="2" t="n"/>
      <c r="O69" s="2" t="n"/>
      <c r="P69" s="2" t="n"/>
      <c r="Q69" s="2" t="n"/>
      <c r="R69" s="2" t="n"/>
      <c r="S69" s="1" t="n"/>
      <c r="T69" s="1" t="n"/>
    </row>
    <row r="70" ht="15.75" customHeight="1" s="127">
      <c r="A70" s="2" t="n"/>
      <c r="B70" s="2" t="n"/>
      <c r="C70" s="2" t="n"/>
      <c r="D70" s="2" t="n"/>
      <c r="E70" s="2" t="n"/>
      <c r="F70" s="2" t="n"/>
      <c r="G70" s="2" t="n"/>
      <c r="H70" s="2" t="n"/>
      <c r="I70" s="2" t="n"/>
      <c r="J70" s="2" t="n"/>
      <c r="K70" s="2" t="n"/>
      <c r="L70" s="2" t="n"/>
      <c r="M70" s="2" t="n"/>
      <c r="N70" s="2" t="n"/>
      <c r="O70" s="2" t="n"/>
      <c r="P70" s="2" t="n"/>
      <c r="Q70" s="2" t="n"/>
      <c r="R70" s="2" t="n"/>
      <c r="S70" s="1" t="n"/>
      <c r="T70" s="1" t="n"/>
    </row>
    <row r="71" ht="15.75" customHeight="1" s="127">
      <c r="A71" s="2" t="n"/>
      <c r="B71" s="2" t="n"/>
      <c r="C71" s="2" t="n"/>
      <c r="D71" s="2" t="n"/>
      <c r="E71" s="2" t="n"/>
      <c r="F71" s="2" t="n"/>
      <c r="G71" s="2" t="n"/>
      <c r="H71" s="2" t="n"/>
      <c r="I71" s="2" t="n"/>
      <c r="J71" s="2" t="n"/>
      <c r="K71" s="2" t="n"/>
      <c r="L71" s="2" t="n"/>
      <c r="M71" s="2" t="n"/>
      <c r="N71" s="2" t="n"/>
      <c r="O71" s="2" t="n"/>
      <c r="P71" s="2" t="n"/>
      <c r="Q71" s="2" t="n"/>
      <c r="R71" s="2" t="n"/>
      <c r="S71" s="1" t="n"/>
      <c r="T71" s="1" t="n"/>
    </row>
    <row r="72" ht="15.75" customHeight="1" s="127">
      <c r="A72" s="2" t="n"/>
      <c r="B72" s="2" t="n"/>
      <c r="C72" s="2" t="n"/>
      <c r="D72" s="2" t="n"/>
      <c r="E72" s="2" t="n"/>
      <c r="F72" s="2" t="n"/>
      <c r="G72" s="2" t="n"/>
      <c r="H72" s="2" t="n"/>
      <c r="I72" s="2" t="n"/>
      <c r="J72" s="2" t="n"/>
      <c r="K72" s="2" t="n"/>
      <c r="L72" s="2" t="n"/>
      <c r="M72" s="2" t="n"/>
      <c r="N72" s="2" t="n"/>
      <c r="O72" s="2" t="n"/>
      <c r="P72" s="2" t="n"/>
      <c r="Q72" s="2" t="n"/>
      <c r="R72" s="2" t="n"/>
      <c r="S72" s="1" t="n"/>
      <c r="T72" s="1" t="n"/>
    </row>
    <row r="73" ht="15.75" customHeight="1" s="127">
      <c r="A73" s="2" t="n"/>
      <c r="B73" s="2" t="n"/>
      <c r="C73" s="2" t="n"/>
      <c r="D73" s="2" t="n"/>
      <c r="E73" s="2" t="n"/>
      <c r="F73" s="2" t="n"/>
      <c r="G73" s="2" t="n"/>
      <c r="H73" s="2" t="n"/>
      <c r="I73" s="2" t="n"/>
      <c r="J73" s="2" t="n"/>
      <c r="K73" s="2" t="n"/>
      <c r="L73" s="2" t="n"/>
      <c r="M73" s="2" t="n"/>
      <c r="N73" s="2" t="n"/>
      <c r="O73" s="2" t="n"/>
      <c r="P73" s="2" t="n"/>
      <c r="Q73" s="2" t="n"/>
      <c r="R73" s="2" t="n"/>
      <c r="S73" s="1" t="n"/>
      <c r="T73" s="1" t="n"/>
    </row>
    <row r="74" ht="15.75" customHeight="1" s="127">
      <c r="A74" s="2" t="n"/>
      <c r="B74" s="2" t="n"/>
      <c r="C74" s="2" t="n"/>
      <c r="D74" s="2" t="n"/>
      <c r="E74" s="2" t="n"/>
      <c r="F74" s="2" t="n"/>
      <c r="G74" s="2" t="n"/>
      <c r="H74" s="2" t="n"/>
      <c r="I74" s="2" t="n"/>
      <c r="J74" s="2" t="n"/>
      <c r="K74" s="2" t="n"/>
      <c r="L74" s="2" t="n"/>
      <c r="M74" s="2" t="n"/>
      <c r="N74" s="2" t="n"/>
      <c r="O74" s="2" t="n"/>
      <c r="P74" s="2" t="n"/>
      <c r="Q74" s="2" t="n"/>
      <c r="R74" s="2" t="n"/>
      <c r="S74" s="1" t="n"/>
      <c r="T74" s="1" t="n"/>
    </row>
    <row r="75" ht="15.75" customHeight="1" s="127">
      <c r="A75" s="2" t="n"/>
      <c r="B75" s="2" t="n"/>
      <c r="C75" s="2" t="n"/>
      <c r="D75" s="2" t="n"/>
      <c r="E75" s="2" t="n"/>
      <c r="F75" s="2" t="n"/>
      <c r="G75" s="2" t="n"/>
      <c r="H75" s="2" t="n"/>
      <c r="I75" s="2" t="n"/>
      <c r="J75" s="2" t="n"/>
      <c r="K75" s="2" t="n"/>
      <c r="L75" s="2" t="n"/>
      <c r="M75" s="2" t="n"/>
      <c r="N75" s="2" t="n"/>
      <c r="O75" s="2" t="n"/>
      <c r="P75" s="2" t="n"/>
      <c r="Q75" s="2" t="n"/>
      <c r="R75" s="2" t="n"/>
      <c r="S75" s="1" t="n"/>
      <c r="T75" s="1" t="n"/>
    </row>
    <row r="76" ht="15.75" customHeight="1" s="127">
      <c r="A76" s="2" t="n"/>
      <c r="B76" s="2" t="n"/>
      <c r="C76" s="2" t="n"/>
      <c r="D76" s="2" t="n"/>
      <c r="E76" s="2" t="n"/>
      <c r="F76" s="2" t="n"/>
      <c r="G76" s="2" t="n"/>
      <c r="H76" s="2" t="n"/>
      <c r="I76" s="2" t="n"/>
      <c r="J76" s="2" t="n"/>
      <c r="K76" s="2" t="n"/>
      <c r="L76" s="2" t="n"/>
      <c r="M76" s="2" t="n"/>
      <c r="N76" s="2" t="n"/>
      <c r="O76" s="2" t="n"/>
      <c r="P76" s="2" t="n"/>
      <c r="Q76" s="2" t="n"/>
      <c r="R76" s="2" t="n"/>
      <c r="S76" s="1" t="n"/>
      <c r="T76" s="1" t="n"/>
    </row>
    <row r="77" ht="15.75" customHeight="1" s="127">
      <c r="A77" s="2" t="n"/>
      <c r="B77" s="2" t="n"/>
      <c r="C77" s="2" t="n"/>
      <c r="D77" s="2" t="n"/>
      <c r="E77" s="2" t="n"/>
      <c r="F77" s="2" t="n"/>
      <c r="G77" s="2" t="n"/>
      <c r="H77" s="2" t="n"/>
      <c r="I77" s="2" t="n"/>
      <c r="J77" s="2" t="n"/>
      <c r="K77" s="2" t="n"/>
      <c r="L77" s="2" t="n"/>
      <c r="M77" s="2" t="n"/>
      <c r="N77" s="2" t="n"/>
      <c r="O77" s="2" t="n"/>
      <c r="P77" s="2" t="n"/>
      <c r="Q77" s="2" t="n"/>
      <c r="R77" s="2" t="n"/>
      <c r="S77" s="1" t="n"/>
      <c r="T77" s="1" t="n"/>
    </row>
    <row r="78" ht="15.75" customHeight="1" s="127">
      <c r="A78" s="2" t="n"/>
      <c r="B78" s="2" t="n"/>
      <c r="C78" s="2" t="n"/>
      <c r="D78" s="2" t="n"/>
      <c r="E78" s="2" t="n"/>
      <c r="F78" s="2" t="n"/>
      <c r="G78" s="2" t="n"/>
      <c r="H78" s="2" t="n"/>
      <c r="I78" s="2" t="n"/>
      <c r="J78" s="2" t="n"/>
      <c r="K78" s="2" t="n"/>
      <c r="L78" s="2" t="n"/>
      <c r="M78" s="2" t="n"/>
      <c r="N78" s="2" t="n"/>
      <c r="O78" s="2" t="n"/>
      <c r="P78" s="2" t="n"/>
      <c r="Q78" s="2" t="n"/>
      <c r="R78" s="2" t="n"/>
      <c r="S78" s="1" t="n"/>
      <c r="T78" s="1" t="n"/>
    </row>
    <row r="79" ht="15.75" customHeight="1" s="127">
      <c r="A79" s="2" t="n"/>
      <c r="B79" s="2" t="n"/>
      <c r="C79" s="2" t="n"/>
      <c r="D79" s="2" t="n"/>
      <c r="E79" s="2" t="n"/>
      <c r="F79" s="2" t="n"/>
      <c r="G79" s="2" t="n"/>
      <c r="H79" s="2" t="n"/>
      <c r="I79" s="2" t="n"/>
      <c r="J79" s="2" t="n"/>
      <c r="K79" s="2" t="n"/>
      <c r="L79" s="2" t="n"/>
      <c r="M79" s="2" t="n"/>
      <c r="N79" s="2" t="n"/>
      <c r="O79" s="2" t="n"/>
      <c r="P79" s="2" t="n"/>
      <c r="Q79" s="2" t="n"/>
      <c r="R79" s="2" t="n"/>
      <c r="S79" s="1" t="n"/>
      <c r="T79" s="1" t="n"/>
    </row>
    <row r="80" ht="15.75" customHeight="1" s="127">
      <c r="A80" s="2" t="n"/>
      <c r="B80" s="2" t="n"/>
      <c r="C80" s="2" t="n"/>
      <c r="D80" s="2" t="n"/>
      <c r="E80" s="2" t="n"/>
      <c r="F80" s="2" t="n"/>
      <c r="G80" s="2" t="n"/>
      <c r="H80" s="2" t="n"/>
      <c r="I80" s="2" t="n"/>
      <c r="J80" s="2" t="n"/>
      <c r="K80" s="2" t="n"/>
      <c r="L80" s="2" t="n"/>
      <c r="M80" s="2" t="n"/>
      <c r="N80" s="2" t="n"/>
      <c r="O80" s="2" t="n"/>
      <c r="P80" s="2" t="n"/>
      <c r="Q80" s="2" t="n"/>
      <c r="R80" s="2" t="n"/>
      <c r="S80" s="1" t="n"/>
      <c r="T80" s="1" t="n"/>
    </row>
    <row r="81" ht="15.75" customHeight="1" s="127">
      <c r="A81" s="2" t="n"/>
      <c r="B81" s="2" t="n"/>
      <c r="C81" s="2" t="n"/>
      <c r="D81" s="2" t="n"/>
      <c r="E81" s="2" t="n"/>
      <c r="F81" s="2" t="n"/>
      <c r="G81" s="2" t="n"/>
      <c r="H81" s="2" t="n"/>
      <c r="I81" s="2" t="n"/>
      <c r="J81" s="2" t="n"/>
      <c r="K81" s="2" t="n"/>
      <c r="L81" s="2" t="n"/>
      <c r="M81" s="2" t="n"/>
      <c r="N81" s="2" t="n"/>
      <c r="O81" s="2" t="n"/>
      <c r="P81" s="2" t="n"/>
      <c r="Q81" s="2" t="n"/>
      <c r="R81" s="2" t="n"/>
      <c r="S81" s="1" t="n"/>
      <c r="T81" s="1" t="n"/>
    </row>
    <row r="82" ht="15.75" customHeight="1" s="127">
      <c r="A82" s="2" t="n"/>
      <c r="B82" s="2" t="n"/>
      <c r="C82" s="2" t="n"/>
      <c r="D82" s="2" t="n"/>
      <c r="E82" s="2" t="n"/>
      <c r="F82" s="2" t="n"/>
      <c r="G82" s="2" t="n"/>
      <c r="H82" s="2" t="n"/>
      <c r="I82" s="2" t="n"/>
      <c r="J82" s="2" t="n"/>
      <c r="K82" s="2" t="n"/>
      <c r="L82" s="2" t="n"/>
      <c r="M82" s="2" t="n"/>
      <c r="N82" s="2" t="n"/>
      <c r="O82" s="2" t="n"/>
      <c r="P82" s="2" t="n"/>
      <c r="Q82" s="2" t="n"/>
      <c r="R82" s="2" t="n"/>
      <c r="S82" s="1" t="n"/>
      <c r="T82" s="1" t="n"/>
    </row>
    <row r="83" ht="15.75" customHeight="1" s="127">
      <c r="A83" s="2" t="n"/>
      <c r="B83" s="2" t="n"/>
      <c r="C83" s="2" t="n"/>
      <c r="D83" s="2" t="n"/>
      <c r="E83" s="2" t="n"/>
      <c r="F83" s="2" t="n"/>
      <c r="G83" s="2" t="n"/>
      <c r="H83" s="2" t="n"/>
      <c r="I83" s="2" t="n"/>
      <c r="J83" s="2" t="n"/>
      <c r="K83" s="2" t="n"/>
      <c r="L83" s="2" t="n"/>
      <c r="M83" s="2" t="n"/>
      <c r="N83" s="2" t="n"/>
      <c r="O83" s="2" t="n"/>
      <c r="P83" s="2" t="n"/>
      <c r="Q83" s="2" t="n"/>
      <c r="R83" s="2" t="n"/>
      <c r="S83" s="1" t="n"/>
      <c r="T83" s="1" t="n"/>
    </row>
    <row r="84" ht="15.75" customHeight="1" s="127">
      <c r="A84" s="2" t="n"/>
      <c r="B84" s="2" t="n"/>
      <c r="C84" s="2" t="n"/>
      <c r="D84" s="2" t="n"/>
      <c r="E84" s="2" t="n"/>
      <c r="F84" s="2" t="n"/>
      <c r="G84" s="2" t="n"/>
      <c r="H84" s="2" t="n"/>
      <c r="I84" s="2" t="n"/>
      <c r="J84" s="2" t="n"/>
      <c r="K84" s="2" t="n"/>
      <c r="L84" s="2" t="n"/>
      <c r="M84" s="2" t="n"/>
      <c r="N84" s="2" t="n"/>
      <c r="O84" s="2" t="n"/>
      <c r="P84" s="2" t="n"/>
      <c r="Q84" s="2" t="n"/>
      <c r="R84" s="2" t="n"/>
      <c r="S84" s="1" t="n"/>
      <c r="T84" s="1" t="n"/>
    </row>
    <row r="85" ht="15.75" customHeight="1" s="127">
      <c r="A85" s="2" t="n"/>
      <c r="B85" s="2" t="n"/>
      <c r="C85" s="2" t="n"/>
      <c r="D85" s="2" t="n"/>
      <c r="E85" s="2" t="n"/>
      <c r="F85" s="2" t="n"/>
      <c r="G85" s="2" t="n"/>
      <c r="H85" s="2" t="n"/>
      <c r="I85" s="2" t="n"/>
      <c r="J85" s="2" t="n"/>
      <c r="K85" s="2" t="n"/>
      <c r="L85" s="2" t="n"/>
      <c r="M85" s="2" t="n"/>
      <c r="N85" s="2" t="n"/>
      <c r="O85" s="2" t="n"/>
      <c r="P85" s="2" t="n"/>
      <c r="Q85" s="2" t="n"/>
      <c r="R85" s="2" t="n"/>
      <c r="S85" s="1" t="n"/>
      <c r="T85" s="1" t="n"/>
    </row>
    <row r="86" ht="15.75" customHeight="1" s="127">
      <c r="A86" s="2" t="n"/>
      <c r="B86" s="2" t="n"/>
      <c r="C86" s="2" t="n"/>
      <c r="D86" s="2" t="n"/>
      <c r="E86" s="2" t="n"/>
      <c r="F86" s="2" t="n"/>
      <c r="G86" s="2" t="n"/>
      <c r="H86" s="2" t="n"/>
      <c r="I86" s="2" t="n"/>
      <c r="J86" s="2" t="n"/>
      <c r="K86" s="2" t="n"/>
      <c r="L86" s="2" t="n"/>
      <c r="M86" s="2" t="n"/>
      <c r="N86" s="2" t="n"/>
      <c r="O86" s="2" t="n"/>
      <c r="P86" s="2" t="n"/>
      <c r="Q86" s="2" t="n"/>
      <c r="R86" s="2" t="n"/>
      <c r="S86" s="1" t="n"/>
      <c r="T86" s="1" t="n"/>
    </row>
    <row r="87" ht="15.75" customHeight="1" s="127">
      <c r="A87" s="2" t="n"/>
      <c r="B87" s="2" t="n"/>
      <c r="C87" s="2" t="n"/>
      <c r="D87" s="2" t="n"/>
      <c r="E87" s="2" t="n"/>
      <c r="F87" s="2" t="n"/>
      <c r="G87" s="2" t="n"/>
      <c r="H87" s="2" t="n"/>
      <c r="I87" s="2" t="n"/>
      <c r="J87" s="2" t="n"/>
      <c r="K87" s="2" t="n"/>
      <c r="L87" s="2" t="n"/>
      <c r="M87" s="2" t="n"/>
      <c r="N87" s="2" t="n"/>
      <c r="O87" s="2" t="n"/>
      <c r="P87" s="2" t="n"/>
      <c r="Q87" s="2" t="n"/>
      <c r="R87" s="2" t="n"/>
      <c r="S87" s="1" t="n"/>
      <c r="T87" s="1" t="n"/>
    </row>
    <row r="88" ht="15.75" customHeight="1" s="127">
      <c r="A88" s="2" t="n"/>
      <c r="B88" s="2" t="n"/>
      <c r="C88" s="2" t="n"/>
      <c r="D88" s="2" t="n"/>
      <c r="E88" s="2" t="n"/>
      <c r="F88" s="2" t="n"/>
      <c r="G88" s="2" t="n"/>
      <c r="H88" s="2" t="n"/>
      <c r="I88" s="2" t="n"/>
      <c r="J88" s="2" t="n"/>
      <c r="K88" s="2" t="n"/>
      <c r="L88" s="2" t="n"/>
      <c r="M88" s="2" t="n"/>
      <c r="N88" s="2" t="n"/>
      <c r="O88" s="2" t="n"/>
      <c r="P88" s="2" t="n"/>
      <c r="Q88" s="2" t="n"/>
      <c r="R88" s="2" t="n"/>
      <c r="S88" s="1" t="n"/>
      <c r="T88" s="1" t="n"/>
    </row>
    <row r="89" ht="15.75" customHeight="1" s="127">
      <c r="A89" s="2" t="n"/>
      <c r="B89" s="2" t="n"/>
      <c r="C89" s="2" t="n"/>
      <c r="D89" s="2" t="n"/>
      <c r="E89" s="2" t="n"/>
      <c r="F89" s="2" t="n"/>
      <c r="G89" s="2" t="n"/>
      <c r="H89" s="2" t="n"/>
      <c r="I89" s="2" t="n"/>
      <c r="J89" s="2" t="n"/>
      <c r="K89" s="2" t="n"/>
      <c r="L89" s="2" t="n"/>
      <c r="M89" s="2" t="n"/>
      <c r="N89" s="2" t="n"/>
      <c r="O89" s="2" t="n"/>
      <c r="P89" s="2" t="n"/>
      <c r="Q89" s="2" t="n"/>
      <c r="R89" s="2" t="n"/>
      <c r="S89" s="1" t="n"/>
      <c r="T89" s="1" t="n"/>
    </row>
    <row r="90" ht="15.75" customHeight="1" s="127">
      <c r="A90" s="2" t="n"/>
      <c r="B90" s="2" t="n"/>
      <c r="C90" s="2" t="n"/>
      <c r="D90" s="2" t="n"/>
      <c r="E90" s="2" t="n"/>
      <c r="F90" s="2" t="n"/>
      <c r="G90" s="2" t="n"/>
      <c r="H90" s="2" t="n"/>
      <c r="I90" s="2" t="n"/>
      <c r="J90" s="2" t="n"/>
      <c r="K90" s="2" t="n"/>
      <c r="L90" s="2" t="n"/>
      <c r="M90" s="2" t="n"/>
      <c r="N90" s="2" t="n"/>
      <c r="O90" s="2" t="n"/>
      <c r="P90" s="2" t="n"/>
      <c r="Q90" s="2" t="n"/>
      <c r="R90" s="2" t="n"/>
      <c r="S90" s="1" t="n"/>
      <c r="T90" s="1" t="n"/>
    </row>
    <row r="91" ht="15.75" customHeight="1" s="127">
      <c r="A91" s="2" t="n"/>
      <c r="B91" s="2" t="n"/>
      <c r="C91" s="2" t="n"/>
      <c r="D91" s="2" t="n"/>
      <c r="E91" s="2" t="n"/>
      <c r="F91" s="2" t="n"/>
      <c r="G91" s="2" t="n"/>
      <c r="H91" s="2" t="n"/>
      <c r="I91" s="2" t="n"/>
      <c r="J91" s="2" t="n"/>
      <c r="K91" s="2" t="n"/>
      <c r="L91" s="2" t="n"/>
      <c r="M91" s="2" t="n"/>
      <c r="N91" s="2" t="n"/>
      <c r="O91" s="2" t="n"/>
      <c r="P91" s="2" t="n"/>
      <c r="Q91" s="2" t="n"/>
      <c r="R91" s="2" t="n"/>
      <c r="S91" s="1" t="n"/>
      <c r="T91" s="1" t="n"/>
    </row>
    <row r="92" ht="15.75" customHeight="1" s="127">
      <c r="A92" s="2" t="n"/>
      <c r="B92" s="2" t="n"/>
      <c r="C92" s="2" t="n"/>
      <c r="D92" s="2" t="n"/>
      <c r="E92" s="2" t="n"/>
      <c r="F92" s="2" t="n"/>
      <c r="G92" s="2" t="n"/>
      <c r="H92" s="2" t="n"/>
      <c r="I92" s="2" t="n"/>
      <c r="J92" s="2" t="n"/>
      <c r="K92" s="2" t="n"/>
      <c r="L92" s="2" t="n"/>
      <c r="M92" s="2" t="n"/>
      <c r="N92" s="2" t="n"/>
      <c r="O92" s="2" t="n"/>
      <c r="P92" s="2" t="n"/>
      <c r="Q92" s="2" t="n"/>
      <c r="R92" s="2" t="n"/>
      <c r="S92" s="1" t="n"/>
      <c r="T92" s="1" t="n"/>
    </row>
    <row r="93" ht="15.75" customHeight="1" s="127">
      <c r="A93" s="2" t="n"/>
      <c r="B93" s="2" t="n"/>
      <c r="C93" s="2" t="n"/>
      <c r="D93" s="2" t="n"/>
      <c r="E93" s="2" t="n"/>
      <c r="F93" s="2" t="n"/>
      <c r="G93" s="2" t="n"/>
      <c r="H93" s="2" t="n"/>
      <c r="I93" s="2" t="n"/>
      <c r="J93" s="2" t="n"/>
      <c r="K93" s="2" t="n"/>
      <c r="L93" s="2" t="n"/>
      <c r="M93" s="2" t="n"/>
      <c r="N93" s="2" t="n"/>
      <c r="O93" s="2" t="n"/>
      <c r="P93" s="2" t="n"/>
      <c r="Q93" s="2" t="n"/>
      <c r="R93" s="2" t="n"/>
      <c r="S93" s="1" t="n"/>
      <c r="T93" s="1" t="n"/>
    </row>
    <row r="94" ht="15.75" customHeight="1" s="127">
      <c r="A94" s="2" t="n"/>
      <c r="B94" s="2" t="n"/>
      <c r="C94" s="2" t="n"/>
      <c r="D94" s="2" t="n"/>
      <c r="E94" s="2" t="n"/>
      <c r="F94" s="2" t="n"/>
      <c r="G94" s="2" t="n"/>
      <c r="H94" s="2" t="n"/>
      <c r="I94" s="2" t="n"/>
      <c r="J94" s="2" t="n"/>
      <c r="K94" s="2" t="n"/>
      <c r="L94" s="2" t="n"/>
      <c r="M94" s="2" t="n"/>
      <c r="N94" s="2" t="n"/>
      <c r="O94" s="2" t="n"/>
      <c r="P94" s="2" t="n"/>
      <c r="Q94" s="2" t="n"/>
      <c r="R94" s="2" t="n"/>
      <c r="S94" s="1" t="n"/>
      <c r="T94" s="1" t="n"/>
    </row>
    <row r="95" ht="15.75" customHeight="1" s="127">
      <c r="A95" s="2" t="n"/>
      <c r="B95" s="2" t="n"/>
      <c r="C95" s="2" t="n"/>
      <c r="D95" s="2" t="n"/>
      <c r="E95" s="2" t="n"/>
      <c r="F95" s="2" t="n"/>
      <c r="G95" s="2" t="n"/>
      <c r="H95" s="2" t="n"/>
      <c r="I95" s="2" t="n"/>
      <c r="J95" s="2" t="n"/>
      <c r="K95" s="2" t="n"/>
      <c r="L95" s="2" t="n"/>
      <c r="M95" s="2" t="n"/>
      <c r="N95" s="2" t="n"/>
      <c r="O95" s="2" t="n"/>
      <c r="P95" s="2" t="n"/>
      <c r="Q95" s="2" t="n"/>
      <c r="R95" s="2" t="n"/>
      <c r="S95" s="1" t="n"/>
      <c r="T95" s="1" t="n"/>
    </row>
    <row r="96" ht="15.75" customHeight="1" s="127">
      <c r="A96" s="2" t="n"/>
      <c r="B96" s="2" t="n"/>
      <c r="C96" s="2" t="n"/>
      <c r="D96" s="2" t="n"/>
      <c r="E96" s="2" t="n"/>
      <c r="F96" s="2" t="n"/>
      <c r="G96" s="2" t="n"/>
      <c r="H96" s="2" t="n"/>
      <c r="I96" s="2" t="n"/>
      <c r="J96" s="2" t="n"/>
      <c r="K96" s="2" t="n"/>
      <c r="L96" s="2" t="n"/>
      <c r="M96" s="2" t="n"/>
      <c r="N96" s="2" t="n"/>
      <c r="O96" s="2" t="n"/>
      <c r="P96" s="2" t="n"/>
      <c r="Q96" s="2" t="n"/>
      <c r="R96" s="2" t="n"/>
      <c r="S96" s="1" t="n"/>
      <c r="T96" s="1" t="n"/>
    </row>
    <row r="97" ht="15.75" customHeight="1" s="127">
      <c r="A97" s="2" t="n"/>
      <c r="B97" s="2" t="n"/>
      <c r="C97" s="2" t="n"/>
      <c r="D97" s="2" t="n"/>
      <c r="E97" s="2" t="n"/>
      <c r="F97" s="2" t="n"/>
      <c r="G97" s="2" t="n"/>
      <c r="H97" s="2" t="n"/>
      <c r="I97" s="2" t="n"/>
      <c r="J97" s="2" t="n"/>
      <c r="K97" s="2" t="n"/>
      <c r="L97" s="2" t="n"/>
      <c r="M97" s="2" t="n"/>
      <c r="N97" s="2" t="n"/>
      <c r="O97" s="2" t="n"/>
      <c r="P97" s="2" t="n"/>
      <c r="Q97" s="2" t="n"/>
      <c r="R97" s="2" t="n"/>
      <c r="S97" s="1" t="n"/>
      <c r="T97" s="1" t="n"/>
    </row>
    <row r="98" ht="15.75" customHeight="1" s="127">
      <c r="A98" s="2" t="n"/>
      <c r="B98" s="2" t="n"/>
      <c r="C98" s="2" t="n"/>
      <c r="D98" s="2" t="n"/>
      <c r="E98" s="2" t="n"/>
      <c r="F98" s="2" t="n"/>
      <c r="G98" s="2" t="n"/>
      <c r="H98" s="2" t="n"/>
      <c r="I98" s="2" t="n"/>
      <c r="J98" s="2" t="n"/>
      <c r="K98" s="2" t="n"/>
      <c r="L98" s="2" t="n"/>
      <c r="M98" s="2" t="n"/>
      <c r="N98" s="2" t="n"/>
      <c r="O98" s="2" t="n"/>
      <c r="P98" s="2" t="n"/>
      <c r="Q98" s="2" t="n"/>
      <c r="R98" s="2" t="n"/>
      <c r="S98" s="1" t="n"/>
      <c r="T98" s="1" t="n"/>
    </row>
    <row r="99" ht="15.75" customHeight="1" s="127">
      <c r="A99" s="2" t="n"/>
      <c r="B99" s="2" t="n"/>
      <c r="C99" s="2" t="n"/>
      <c r="D99" s="2" t="n"/>
      <c r="E99" s="2" t="n"/>
      <c r="F99" s="2" t="n"/>
      <c r="G99" s="2" t="n"/>
      <c r="H99" s="2" t="n"/>
      <c r="I99" s="2" t="n"/>
      <c r="J99" s="2" t="n"/>
      <c r="K99" s="2" t="n"/>
      <c r="L99" s="2" t="n"/>
      <c r="M99" s="2" t="n"/>
      <c r="N99" s="2" t="n"/>
      <c r="O99" s="2" t="n"/>
      <c r="P99" s="2" t="n"/>
      <c r="Q99" s="2" t="n"/>
      <c r="R99" s="2" t="n"/>
      <c r="S99" s="1" t="n"/>
      <c r="T99" s="1" t="n"/>
    </row>
    <row r="100" ht="15.75" customHeight="1" s="127">
      <c r="A100" s="2" t="n"/>
      <c r="B100" s="2" t="n"/>
      <c r="C100" s="2" t="n"/>
      <c r="D100" s="2" t="n"/>
      <c r="E100" s="2" t="n"/>
      <c r="F100" s="2" t="n"/>
      <c r="G100" s="2" t="n"/>
      <c r="H100" s="2" t="n"/>
      <c r="I100" s="2" t="n"/>
      <c r="J100" s="2" t="n"/>
      <c r="K100" s="2" t="n"/>
      <c r="L100" s="2" t="n"/>
      <c r="M100" s="2" t="n"/>
      <c r="N100" s="2" t="n"/>
      <c r="O100" s="2" t="n"/>
      <c r="P100" s="2" t="n"/>
      <c r="Q100" s="2" t="n"/>
      <c r="R100" s="2" t="n"/>
      <c r="S100" s="1" t="n"/>
      <c r="T100" s="1" t="n"/>
    </row>
    <row r="101" ht="15.75" customHeight="1" s="127">
      <c r="A101" s="2" t="n"/>
      <c r="B101" s="2" t="n"/>
      <c r="C101" s="2" t="n"/>
      <c r="D101" s="2" t="n"/>
      <c r="E101" s="2" t="n"/>
      <c r="F101" s="2" t="n"/>
      <c r="G101" s="2" t="n"/>
      <c r="H101" s="2" t="n"/>
      <c r="I101" s="2" t="n"/>
      <c r="J101" s="2" t="n"/>
      <c r="K101" s="2" t="n"/>
      <c r="L101" s="2" t="n"/>
      <c r="M101" s="2" t="n"/>
      <c r="N101" s="2" t="n"/>
      <c r="O101" s="2" t="n"/>
      <c r="P101" s="2" t="n"/>
      <c r="Q101" s="2" t="n"/>
      <c r="R101" s="2" t="n"/>
      <c r="S101" s="1" t="n"/>
      <c r="T101" s="1" t="n"/>
    </row>
    <row r="102" ht="15.75" customHeight="1" s="127">
      <c r="A102" s="2" t="n"/>
      <c r="B102" s="2" t="n"/>
      <c r="C102" s="2" t="n"/>
      <c r="D102" s="2" t="n"/>
      <c r="E102" s="2" t="n"/>
      <c r="F102" s="2" t="n"/>
      <c r="G102" s="2" t="n"/>
      <c r="H102" s="2" t="n"/>
      <c r="I102" s="2" t="n"/>
      <c r="J102" s="2" t="n"/>
      <c r="K102" s="2" t="n"/>
      <c r="L102" s="2" t="n"/>
      <c r="M102" s="2" t="n"/>
      <c r="N102" s="2" t="n"/>
      <c r="O102" s="2" t="n"/>
      <c r="P102" s="2" t="n"/>
      <c r="Q102" s="2" t="n"/>
      <c r="R102" s="2" t="n"/>
      <c r="S102" s="1" t="n"/>
      <c r="T102" s="1" t="n"/>
    </row>
    <row r="103" ht="15.75" customHeight="1" s="127">
      <c r="A103" s="2" t="n"/>
      <c r="B103" s="2" t="n"/>
      <c r="C103" s="2" t="n"/>
      <c r="D103" s="2" t="n"/>
      <c r="E103" s="2" t="n"/>
      <c r="F103" s="2" t="n"/>
      <c r="G103" s="2" t="n"/>
      <c r="H103" s="2" t="n"/>
      <c r="I103" s="2" t="n"/>
      <c r="J103" s="2" t="n"/>
      <c r="K103" s="2" t="n"/>
      <c r="L103" s="2" t="n"/>
      <c r="M103" s="2" t="n"/>
      <c r="N103" s="2" t="n"/>
      <c r="O103" s="2" t="n"/>
      <c r="P103" s="2" t="n"/>
      <c r="Q103" s="2" t="n"/>
      <c r="R103" s="2" t="n"/>
      <c r="S103" s="1" t="n"/>
      <c r="T103" s="1" t="n"/>
    </row>
    <row r="104" ht="15.75" customHeight="1" s="127">
      <c r="A104" s="2" t="n"/>
      <c r="B104" s="2" t="n"/>
      <c r="C104" s="2" t="n"/>
      <c r="D104" s="2" t="n"/>
      <c r="E104" s="2" t="n"/>
      <c r="F104" s="2" t="n"/>
      <c r="G104" s="2" t="n"/>
      <c r="H104" s="2" t="n"/>
      <c r="I104" s="2" t="n"/>
      <c r="J104" s="2" t="n"/>
      <c r="K104" s="2" t="n"/>
      <c r="L104" s="2" t="n"/>
      <c r="M104" s="2" t="n"/>
      <c r="N104" s="2" t="n"/>
      <c r="O104" s="2" t="n"/>
      <c r="P104" s="2" t="n"/>
      <c r="Q104" s="2" t="n"/>
      <c r="R104" s="2" t="n"/>
      <c r="S104" s="1" t="n"/>
      <c r="T104" s="1" t="n"/>
    </row>
    <row r="105" ht="15.75" customHeight="1" s="127">
      <c r="A105" s="2" t="n"/>
      <c r="B105" s="2" t="n"/>
      <c r="C105" s="2" t="n"/>
      <c r="D105" s="2" t="n"/>
      <c r="E105" s="2" t="n"/>
      <c r="F105" s="2" t="n"/>
      <c r="G105" s="2" t="n"/>
      <c r="H105" s="2" t="n"/>
      <c r="I105" s="2" t="n"/>
      <c r="J105" s="2" t="n"/>
      <c r="K105" s="2" t="n"/>
      <c r="L105" s="2" t="n"/>
      <c r="M105" s="2" t="n"/>
      <c r="N105" s="2" t="n"/>
      <c r="O105" s="2" t="n"/>
      <c r="P105" s="2" t="n"/>
      <c r="Q105" s="2" t="n"/>
      <c r="R105" s="2" t="n"/>
      <c r="S105" s="1" t="n"/>
      <c r="T105" s="1" t="n"/>
    </row>
    <row r="106" ht="15.75" customHeight="1" s="127">
      <c r="A106" s="2" t="n"/>
      <c r="B106" s="2" t="n"/>
      <c r="C106" s="2" t="n"/>
      <c r="D106" s="2" t="n"/>
      <c r="E106" s="2" t="n"/>
      <c r="F106" s="2" t="n"/>
      <c r="G106" s="2" t="n"/>
      <c r="H106" s="2" t="n"/>
      <c r="I106" s="2" t="n"/>
      <c r="J106" s="2" t="n"/>
      <c r="K106" s="2" t="n"/>
      <c r="L106" s="2" t="n"/>
      <c r="M106" s="2" t="n"/>
      <c r="N106" s="2" t="n"/>
      <c r="O106" s="2" t="n"/>
      <c r="P106" s="2" t="n"/>
      <c r="Q106" s="2" t="n"/>
      <c r="R106" s="2" t="n"/>
      <c r="S106" s="1" t="n"/>
      <c r="T106" s="1" t="n"/>
    </row>
    <row r="107" ht="15.75" customHeight="1" s="127">
      <c r="A107" s="2" t="n"/>
      <c r="B107" s="2" t="n"/>
      <c r="C107" s="2" t="n"/>
      <c r="D107" s="2" t="n"/>
      <c r="E107" s="2" t="n"/>
      <c r="F107" s="2" t="n"/>
      <c r="G107" s="2" t="n"/>
      <c r="H107" s="2" t="n"/>
      <c r="I107" s="2" t="n"/>
      <c r="J107" s="2" t="n"/>
      <c r="K107" s="2" t="n"/>
      <c r="L107" s="2" t="n"/>
      <c r="M107" s="2" t="n"/>
      <c r="N107" s="2" t="n"/>
      <c r="O107" s="2" t="n"/>
      <c r="P107" s="2" t="n"/>
      <c r="Q107" s="2" t="n"/>
      <c r="R107" s="2" t="n"/>
      <c r="S107" s="1" t="n"/>
      <c r="T107" s="1" t="n"/>
    </row>
    <row r="108" ht="15.75" customHeight="1" s="127">
      <c r="A108" s="2" t="n"/>
      <c r="B108" s="2" t="n"/>
      <c r="C108" s="2" t="n"/>
      <c r="D108" s="2" t="n"/>
      <c r="E108" s="2" t="n"/>
      <c r="F108" s="2" t="n"/>
      <c r="G108" s="2" t="n"/>
      <c r="H108" s="2" t="n"/>
      <c r="I108" s="2" t="n"/>
      <c r="J108" s="2" t="n"/>
      <c r="K108" s="2" t="n"/>
      <c r="L108" s="2" t="n"/>
      <c r="M108" s="2" t="n"/>
      <c r="N108" s="2" t="n"/>
      <c r="O108" s="2" t="n"/>
      <c r="P108" s="2" t="n"/>
      <c r="Q108" s="2" t="n"/>
      <c r="R108" s="2" t="n"/>
      <c r="S108" s="1" t="n"/>
      <c r="T108" s="1" t="n"/>
    </row>
    <row r="109" ht="15.75" customHeight="1" s="127">
      <c r="A109" s="2" t="n"/>
      <c r="B109" s="2" t="n"/>
      <c r="C109" s="2" t="n"/>
      <c r="D109" s="2" t="n"/>
      <c r="E109" s="2" t="n"/>
      <c r="F109" s="2" t="n"/>
      <c r="G109" s="2" t="n"/>
      <c r="H109" s="2" t="n"/>
      <c r="I109" s="2" t="n"/>
      <c r="J109" s="2" t="n"/>
      <c r="K109" s="2" t="n"/>
      <c r="L109" s="2" t="n"/>
      <c r="M109" s="2" t="n"/>
      <c r="N109" s="2" t="n"/>
      <c r="O109" s="2" t="n"/>
      <c r="P109" s="2" t="n"/>
      <c r="Q109" s="2" t="n"/>
      <c r="R109" s="2" t="n"/>
      <c r="S109" s="1" t="n"/>
      <c r="T109" s="1" t="n"/>
    </row>
    <row r="110" ht="15.75" customHeight="1" s="127">
      <c r="A110" s="2" t="n"/>
      <c r="B110" s="2" t="n"/>
      <c r="C110" s="2" t="n"/>
      <c r="D110" s="2" t="n"/>
      <c r="E110" s="2" t="n"/>
      <c r="F110" s="2" t="n"/>
      <c r="G110" s="2" t="n"/>
      <c r="H110" s="2" t="n"/>
      <c r="I110" s="2" t="n"/>
      <c r="J110" s="2" t="n"/>
      <c r="K110" s="2" t="n"/>
      <c r="L110" s="2" t="n"/>
      <c r="M110" s="2" t="n"/>
      <c r="N110" s="2" t="n"/>
      <c r="O110" s="2" t="n"/>
      <c r="P110" s="2" t="n"/>
      <c r="Q110" s="2" t="n"/>
      <c r="R110" s="2" t="n"/>
      <c r="S110" s="1" t="n"/>
      <c r="T110" s="1" t="n"/>
    </row>
    <row r="111" ht="15.75" customHeight="1" s="127">
      <c r="A111" s="2" t="n"/>
      <c r="B111" s="2" t="n"/>
      <c r="C111" s="2" t="n"/>
      <c r="D111" s="2" t="n"/>
      <c r="E111" s="2" t="n"/>
      <c r="F111" s="2" t="n"/>
      <c r="G111" s="2" t="n"/>
      <c r="H111" s="2" t="n"/>
      <c r="I111" s="2" t="n"/>
      <c r="J111" s="2" t="n"/>
      <c r="K111" s="2" t="n"/>
      <c r="L111" s="2" t="n"/>
      <c r="M111" s="2" t="n"/>
      <c r="N111" s="2" t="n"/>
      <c r="O111" s="2" t="n"/>
      <c r="P111" s="2" t="n"/>
      <c r="Q111" s="2" t="n"/>
      <c r="R111" s="2" t="n"/>
      <c r="S111" s="1" t="n"/>
      <c r="T111" s="1" t="n"/>
    </row>
    <row r="112" ht="15.75" customHeight="1" s="127">
      <c r="A112" s="2" t="n"/>
      <c r="B112" s="2" t="n"/>
      <c r="C112" s="2" t="n"/>
      <c r="D112" s="2" t="n"/>
      <c r="E112" s="2" t="n"/>
      <c r="F112" s="2" t="n"/>
      <c r="G112" s="2" t="n"/>
      <c r="H112" s="2" t="n"/>
      <c r="I112" s="2" t="n"/>
      <c r="J112" s="2" t="n"/>
      <c r="K112" s="2" t="n"/>
      <c r="L112" s="2" t="n"/>
      <c r="M112" s="2" t="n"/>
      <c r="N112" s="2" t="n"/>
      <c r="O112" s="2" t="n"/>
      <c r="P112" s="2" t="n"/>
      <c r="Q112" s="2" t="n"/>
      <c r="R112" s="2" t="n"/>
      <c r="S112" s="1" t="n"/>
      <c r="T112" s="1" t="n"/>
    </row>
    <row r="113" ht="15.75" customHeight="1" s="127">
      <c r="A113" s="2" t="n"/>
      <c r="B113" s="2" t="n"/>
      <c r="C113" s="2" t="n"/>
      <c r="D113" s="2" t="n"/>
      <c r="E113" s="2" t="n"/>
      <c r="F113" s="2" t="n"/>
      <c r="G113" s="2" t="n"/>
      <c r="H113" s="2" t="n"/>
      <c r="I113" s="2" t="n"/>
      <c r="J113" s="2" t="n"/>
      <c r="K113" s="2" t="n"/>
      <c r="L113" s="2" t="n"/>
      <c r="M113" s="2" t="n"/>
      <c r="N113" s="2" t="n"/>
      <c r="O113" s="2" t="n"/>
      <c r="P113" s="2" t="n"/>
      <c r="Q113" s="2" t="n"/>
      <c r="R113" s="2" t="n"/>
      <c r="S113" s="1" t="n"/>
      <c r="T113" s="1" t="n"/>
    </row>
    <row r="114" ht="15.75" customHeight="1" s="127">
      <c r="A114" s="2" t="n"/>
      <c r="B114" s="2" t="n"/>
      <c r="C114" s="2" t="n"/>
      <c r="D114" s="2" t="n"/>
      <c r="E114" s="2" t="n"/>
      <c r="F114" s="2" t="n"/>
      <c r="G114" s="2" t="n"/>
      <c r="H114" s="2" t="n"/>
      <c r="I114" s="2" t="n"/>
      <c r="J114" s="2" t="n"/>
      <c r="K114" s="2" t="n"/>
      <c r="L114" s="2" t="n"/>
      <c r="M114" s="2" t="n"/>
      <c r="N114" s="2" t="n"/>
      <c r="O114" s="2" t="n"/>
      <c r="P114" s="2" t="n"/>
      <c r="Q114" s="2" t="n"/>
      <c r="R114" s="2" t="n"/>
      <c r="S114" s="1" t="n"/>
      <c r="T114" s="1" t="n"/>
    </row>
    <row r="115" ht="15.75" customHeight="1" s="127">
      <c r="A115" s="2" t="n"/>
      <c r="B115" s="2" t="n"/>
      <c r="C115" s="2" t="n"/>
      <c r="D115" s="2" t="n"/>
      <c r="E115" s="2" t="n"/>
      <c r="F115" s="2" t="n"/>
      <c r="G115" s="2" t="n"/>
      <c r="H115" s="2" t="n"/>
      <c r="I115" s="2" t="n"/>
      <c r="J115" s="2" t="n"/>
      <c r="K115" s="2" t="n"/>
      <c r="L115" s="2" t="n"/>
      <c r="M115" s="2" t="n"/>
      <c r="N115" s="2" t="n"/>
      <c r="O115" s="2" t="n"/>
      <c r="P115" s="2" t="n"/>
      <c r="Q115" s="2" t="n"/>
      <c r="R115" s="2" t="n"/>
      <c r="S115" s="1" t="n"/>
      <c r="T115" s="1" t="n"/>
    </row>
    <row r="116" ht="15.75" customHeight="1" s="127">
      <c r="A116" s="2" t="n"/>
      <c r="B116" s="2" t="n"/>
      <c r="C116" s="2" t="n"/>
      <c r="D116" s="2" t="n"/>
      <c r="E116" s="2" t="n"/>
      <c r="F116" s="2" t="n"/>
      <c r="G116" s="2" t="n"/>
      <c r="H116" s="2" t="n"/>
      <c r="I116" s="2" t="n"/>
      <c r="J116" s="2" t="n"/>
      <c r="K116" s="2" t="n"/>
      <c r="L116" s="2" t="n"/>
      <c r="M116" s="2" t="n"/>
      <c r="N116" s="2" t="n"/>
      <c r="O116" s="2" t="n"/>
      <c r="P116" s="2" t="n"/>
      <c r="Q116" s="2" t="n"/>
      <c r="R116" s="2" t="n"/>
      <c r="S116" s="1" t="n"/>
      <c r="T116" s="1" t="n"/>
    </row>
    <row r="117" ht="15.75" customHeight="1" s="127">
      <c r="A117" s="2" t="n"/>
      <c r="B117" s="2" t="n"/>
      <c r="C117" s="2" t="n"/>
      <c r="D117" s="2" t="n"/>
      <c r="E117" s="2" t="n"/>
      <c r="F117" s="2" t="n"/>
      <c r="G117" s="2" t="n"/>
      <c r="H117" s="2" t="n"/>
      <c r="I117" s="2" t="n"/>
      <c r="J117" s="2" t="n"/>
      <c r="K117" s="2" t="n"/>
      <c r="L117" s="2" t="n"/>
      <c r="M117" s="2" t="n"/>
      <c r="N117" s="2" t="n"/>
      <c r="O117" s="2" t="n"/>
      <c r="P117" s="2" t="n"/>
      <c r="Q117" s="2" t="n"/>
      <c r="R117" s="2" t="n"/>
      <c r="S117" s="1" t="n"/>
      <c r="T117" s="1" t="n"/>
    </row>
    <row r="118" ht="15.75" customHeight="1" s="127">
      <c r="A118" s="2" t="n"/>
      <c r="B118" s="2" t="n"/>
      <c r="C118" s="2" t="n"/>
      <c r="D118" s="2" t="n"/>
      <c r="E118" s="2" t="n"/>
      <c r="F118" s="2" t="n"/>
      <c r="G118" s="2" t="n"/>
      <c r="H118" s="2" t="n"/>
      <c r="I118" s="2" t="n"/>
      <c r="J118" s="2" t="n"/>
      <c r="K118" s="2" t="n"/>
      <c r="L118" s="2" t="n"/>
      <c r="M118" s="2" t="n"/>
      <c r="N118" s="2" t="n"/>
      <c r="O118" s="2" t="n"/>
      <c r="P118" s="2" t="n"/>
      <c r="Q118" s="2" t="n"/>
      <c r="R118" s="2" t="n"/>
      <c r="S118" s="1" t="n"/>
      <c r="T118" s="1" t="n"/>
    </row>
    <row r="119" ht="15.75" customHeight="1" s="127">
      <c r="A119" s="2" t="n"/>
      <c r="B119" s="2" t="n"/>
      <c r="C119" s="2" t="n"/>
      <c r="D119" s="2" t="n"/>
      <c r="E119" s="2" t="n"/>
      <c r="F119" s="2" t="n"/>
      <c r="G119" s="2" t="n"/>
      <c r="H119" s="2" t="n"/>
      <c r="I119" s="2" t="n"/>
      <c r="J119" s="2" t="n"/>
      <c r="K119" s="2" t="n"/>
      <c r="L119" s="2" t="n"/>
      <c r="M119" s="2" t="n"/>
      <c r="N119" s="2" t="n"/>
      <c r="O119" s="2" t="n"/>
      <c r="P119" s="2" t="n"/>
      <c r="Q119" s="2" t="n"/>
      <c r="R119" s="2" t="n"/>
      <c r="S119" s="1" t="n"/>
      <c r="T119" s="1" t="n"/>
    </row>
    <row r="120" ht="15.75" customHeight="1" s="127">
      <c r="A120" s="2" t="n"/>
      <c r="B120" s="2" t="n"/>
      <c r="C120" s="2" t="n"/>
      <c r="D120" s="2" t="n"/>
      <c r="E120" s="2" t="n"/>
      <c r="F120" s="2" t="n"/>
      <c r="G120" s="2" t="n"/>
      <c r="H120" s="2" t="n"/>
      <c r="I120" s="2" t="n"/>
      <c r="J120" s="2" t="n"/>
      <c r="K120" s="2" t="n"/>
      <c r="L120" s="2" t="n"/>
      <c r="M120" s="2" t="n"/>
      <c r="N120" s="2" t="n"/>
      <c r="O120" s="2" t="n"/>
      <c r="P120" s="2" t="n"/>
      <c r="Q120" s="2" t="n"/>
      <c r="R120" s="2" t="n"/>
      <c r="S120" s="1" t="n"/>
      <c r="T120" s="1" t="n"/>
    </row>
    <row r="121" ht="15.75" customHeight="1" s="127">
      <c r="A121" s="2" t="n"/>
      <c r="B121" s="2" t="n"/>
      <c r="C121" s="2" t="n"/>
      <c r="D121" s="2" t="n"/>
      <c r="E121" s="2" t="n"/>
      <c r="F121" s="2" t="n"/>
      <c r="G121" s="2" t="n"/>
      <c r="H121" s="2" t="n"/>
      <c r="I121" s="2" t="n"/>
      <c r="J121" s="2" t="n"/>
      <c r="K121" s="2" t="n"/>
      <c r="L121" s="2" t="n"/>
      <c r="M121" s="2" t="n"/>
      <c r="N121" s="2" t="n"/>
      <c r="O121" s="2" t="n"/>
      <c r="P121" s="2" t="n"/>
      <c r="Q121" s="2" t="n"/>
      <c r="R121" s="2" t="n"/>
      <c r="S121" s="1" t="n"/>
      <c r="T121" s="1" t="n"/>
    </row>
    <row r="122" ht="15.75" customHeight="1" s="127">
      <c r="A122" s="2" t="n"/>
      <c r="B122" s="2" t="n"/>
      <c r="C122" s="2" t="n"/>
      <c r="D122" s="2" t="n"/>
      <c r="E122" s="2" t="n"/>
      <c r="F122" s="2" t="n"/>
      <c r="G122" s="2" t="n"/>
      <c r="H122" s="2" t="n"/>
      <c r="I122" s="2" t="n"/>
      <c r="J122" s="2" t="n"/>
      <c r="K122" s="2" t="n"/>
      <c r="L122" s="2" t="n"/>
      <c r="M122" s="2" t="n"/>
      <c r="N122" s="2" t="n"/>
      <c r="O122" s="2" t="n"/>
      <c r="P122" s="2" t="n"/>
      <c r="Q122" s="2" t="n"/>
      <c r="R122" s="2" t="n"/>
      <c r="S122" s="1" t="n"/>
      <c r="T122" s="1" t="n"/>
    </row>
    <row r="123" ht="15.75" customHeight="1" s="127">
      <c r="A123" s="2" t="n"/>
      <c r="B123" s="2" t="n"/>
      <c r="C123" s="2" t="n"/>
      <c r="D123" s="2" t="n"/>
      <c r="E123" s="2" t="n"/>
      <c r="F123" s="2" t="n"/>
      <c r="G123" s="2" t="n"/>
      <c r="H123" s="2" t="n"/>
      <c r="I123" s="2" t="n"/>
      <c r="J123" s="2" t="n"/>
      <c r="K123" s="2" t="n"/>
      <c r="L123" s="2" t="n"/>
      <c r="M123" s="2" t="n"/>
      <c r="N123" s="2" t="n"/>
      <c r="O123" s="2" t="n"/>
      <c r="P123" s="2" t="n"/>
      <c r="Q123" s="2" t="n"/>
      <c r="R123" s="2" t="n"/>
      <c r="S123" s="1" t="n"/>
      <c r="T123" s="1" t="n"/>
    </row>
    <row r="124" ht="15.75" customHeight="1" s="127">
      <c r="A124" s="2" t="n"/>
      <c r="B124" s="2" t="n"/>
      <c r="C124" s="2" t="n"/>
      <c r="D124" s="2" t="n"/>
      <c r="E124" s="2" t="n"/>
      <c r="F124" s="2" t="n"/>
      <c r="G124" s="2" t="n"/>
      <c r="H124" s="2" t="n"/>
      <c r="I124" s="2" t="n"/>
      <c r="J124" s="2" t="n"/>
      <c r="K124" s="2" t="n"/>
      <c r="L124" s="2" t="n"/>
      <c r="M124" s="2" t="n"/>
      <c r="N124" s="2" t="n"/>
      <c r="O124" s="2" t="n"/>
      <c r="P124" s="2" t="n"/>
      <c r="Q124" s="2" t="n"/>
      <c r="R124" s="2" t="n"/>
      <c r="S124" s="1" t="n"/>
      <c r="T124" s="1" t="n"/>
    </row>
    <row r="125" ht="15.75" customHeight="1" s="127">
      <c r="A125" s="2" t="n"/>
      <c r="B125" s="2" t="n"/>
      <c r="C125" s="2" t="n"/>
      <c r="D125" s="2" t="n"/>
      <c r="E125" s="2" t="n"/>
      <c r="F125" s="2" t="n"/>
      <c r="G125" s="2" t="n"/>
      <c r="H125" s="2" t="n"/>
      <c r="I125" s="2" t="n"/>
      <c r="J125" s="2" t="n"/>
      <c r="K125" s="2" t="n"/>
      <c r="L125" s="2" t="n"/>
      <c r="M125" s="2" t="n"/>
      <c r="N125" s="2" t="n"/>
      <c r="O125" s="2" t="n"/>
      <c r="P125" s="2" t="n"/>
      <c r="Q125" s="2" t="n"/>
      <c r="R125" s="2" t="n"/>
      <c r="S125" s="1" t="n"/>
      <c r="T125" s="1" t="n"/>
    </row>
    <row r="126" ht="15.75" customHeight="1" s="127">
      <c r="A126" s="2" t="n"/>
      <c r="B126" s="2" t="n"/>
      <c r="C126" s="2" t="n"/>
      <c r="D126" s="2" t="n"/>
      <c r="E126" s="2" t="n"/>
      <c r="F126" s="2" t="n"/>
      <c r="G126" s="2" t="n"/>
      <c r="H126" s="2" t="n"/>
      <c r="I126" s="2" t="n"/>
      <c r="J126" s="2" t="n"/>
      <c r="K126" s="2" t="n"/>
      <c r="L126" s="2" t="n"/>
      <c r="M126" s="2" t="n"/>
      <c r="N126" s="2" t="n"/>
      <c r="O126" s="2" t="n"/>
      <c r="P126" s="2" t="n"/>
      <c r="Q126" s="2" t="n"/>
      <c r="R126" s="2" t="n"/>
      <c r="S126" s="1" t="n"/>
      <c r="T126" s="1" t="n"/>
    </row>
    <row r="127" ht="15.75" customHeight="1" s="127">
      <c r="A127" s="2" t="n"/>
      <c r="B127" s="2" t="n"/>
      <c r="C127" s="2" t="n"/>
      <c r="D127" s="2" t="n"/>
      <c r="E127" s="2" t="n"/>
      <c r="F127" s="2" t="n"/>
      <c r="G127" s="2" t="n"/>
      <c r="H127" s="2" t="n"/>
      <c r="I127" s="2" t="n"/>
      <c r="J127" s="2" t="n"/>
      <c r="K127" s="2" t="n"/>
      <c r="L127" s="2" t="n"/>
      <c r="M127" s="2" t="n"/>
      <c r="N127" s="2" t="n"/>
      <c r="O127" s="2" t="n"/>
      <c r="P127" s="2" t="n"/>
      <c r="Q127" s="2" t="n"/>
      <c r="R127" s="2" t="n"/>
      <c r="S127" s="1" t="n"/>
      <c r="T127" s="1" t="n"/>
    </row>
    <row r="128" ht="15.75" customHeight="1" s="127">
      <c r="A128" s="2" t="n"/>
      <c r="B128" s="2" t="n"/>
      <c r="C128" s="2" t="n"/>
      <c r="D128" s="2" t="n"/>
      <c r="E128" s="2" t="n"/>
      <c r="F128" s="2" t="n"/>
      <c r="G128" s="2" t="n"/>
      <c r="H128" s="2" t="n"/>
      <c r="I128" s="2" t="n"/>
      <c r="J128" s="2" t="n"/>
      <c r="K128" s="2" t="n"/>
      <c r="L128" s="2" t="n"/>
      <c r="M128" s="2" t="n"/>
      <c r="N128" s="2" t="n"/>
      <c r="O128" s="2" t="n"/>
      <c r="P128" s="2" t="n"/>
      <c r="Q128" s="2" t="n"/>
      <c r="R128" s="2" t="n"/>
      <c r="S128" s="1" t="n"/>
      <c r="T128" s="1" t="n"/>
    </row>
    <row r="129" ht="15.75" customHeight="1" s="127">
      <c r="A129" s="2" t="n"/>
      <c r="B129" s="2" t="n"/>
      <c r="C129" s="2" t="n"/>
      <c r="D129" s="2" t="n"/>
      <c r="E129" s="2" t="n"/>
      <c r="F129" s="2" t="n"/>
      <c r="G129" s="2" t="n"/>
      <c r="H129" s="2" t="n"/>
      <c r="I129" s="2" t="n"/>
      <c r="J129" s="2" t="n"/>
      <c r="K129" s="2" t="n"/>
      <c r="L129" s="2" t="n"/>
      <c r="M129" s="2" t="n"/>
      <c r="N129" s="2" t="n"/>
      <c r="O129" s="2" t="n"/>
      <c r="P129" s="2" t="n"/>
      <c r="Q129" s="2" t="n"/>
      <c r="R129" s="2" t="n"/>
      <c r="S129" s="1" t="n"/>
      <c r="T129" s="1" t="n"/>
    </row>
    <row r="130" ht="15.75" customHeight="1" s="127">
      <c r="A130" s="2" t="n"/>
      <c r="B130" s="2" t="n"/>
      <c r="C130" s="2" t="n"/>
      <c r="D130" s="2" t="n"/>
      <c r="E130" s="2" t="n"/>
      <c r="F130" s="2" t="n"/>
      <c r="G130" s="2" t="n"/>
      <c r="H130" s="2" t="n"/>
      <c r="I130" s="2" t="n"/>
      <c r="J130" s="2" t="n"/>
      <c r="K130" s="2" t="n"/>
      <c r="L130" s="2" t="n"/>
      <c r="M130" s="2" t="n"/>
      <c r="N130" s="2" t="n"/>
      <c r="O130" s="2" t="n"/>
      <c r="P130" s="2" t="n"/>
      <c r="Q130" s="2" t="n"/>
      <c r="R130" s="2" t="n"/>
      <c r="S130" s="1" t="n"/>
      <c r="T130" s="1" t="n"/>
    </row>
    <row r="131" ht="15.75" customHeight="1" s="127">
      <c r="A131" s="2" t="n"/>
      <c r="B131" s="2" t="n"/>
      <c r="C131" s="2" t="n"/>
      <c r="D131" s="2" t="n"/>
      <c r="E131" s="2" t="n"/>
      <c r="F131" s="2" t="n"/>
      <c r="G131" s="2" t="n"/>
      <c r="H131" s="2" t="n"/>
      <c r="I131" s="2" t="n"/>
      <c r="J131" s="2" t="n"/>
      <c r="K131" s="2" t="n"/>
      <c r="L131" s="2" t="n"/>
      <c r="M131" s="2" t="n"/>
      <c r="N131" s="2" t="n"/>
      <c r="O131" s="2" t="n"/>
      <c r="P131" s="2" t="n"/>
      <c r="Q131" s="2" t="n"/>
      <c r="R131" s="2" t="n"/>
      <c r="S131" s="1" t="n"/>
      <c r="T131" s="1" t="n"/>
    </row>
    <row r="132" ht="15.75" customHeight="1" s="127">
      <c r="A132" s="2" t="n"/>
      <c r="B132" s="2" t="n"/>
      <c r="C132" s="2" t="n"/>
      <c r="D132" s="2" t="n"/>
      <c r="E132" s="2" t="n"/>
      <c r="F132" s="2" t="n"/>
      <c r="G132" s="2" t="n"/>
      <c r="H132" s="2" t="n"/>
      <c r="I132" s="2" t="n"/>
      <c r="J132" s="2" t="n"/>
      <c r="K132" s="2" t="n"/>
      <c r="L132" s="2" t="n"/>
      <c r="M132" s="2" t="n"/>
      <c r="N132" s="2" t="n"/>
      <c r="O132" s="2" t="n"/>
      <c r="P132" s="2" t="n"/>
      <c r="Q132" s="2" t="n"/>
      <c r="R132" s="2" t="n"/>
      <c r="S132" s="1" t="n"/>
      <c r="T132" s="1" t="n"/>
    </row>
    <row r="133" ht="15.75" customHeight="1" s="127">
      <c r="A133" s="2" t="n"/>
      <c r="B133" s="2" t="n"/>
      <c r="C133" s="2" t="n"/>
      <c r="D133" s="2" t="n"/>
      <c r="E133" s="2" t="n"/>
      <c r="F133" s="2" t="n"/>
      <c r="G133" s="2" t="n"/>
      <c r="H133" s="2" t="n"/>
      <c r="I133" s="2" t="n"/>
      <c r="J133" s="2" t="n"/>
      <c r="K133" s="2" t="n"/>
      <c r="L133" s="2" t="n"/>
      <c r="M133" s="2" t="n"/>
      <c r="N133" s="2" t="n"/>
      <c r="O133" s="2" t="n"/>
      <c r="P133" s="2" t="n"/>
      <c r="Q133" s="2" t="n"/>
      <c r="R133" s="2" t="n"/>
      <c r="S133" s="1" t="n"/>
      <c r="T133" s="1" t="n"/>
    </row>
    <row r="134" ht="15.75" customHeight="1" s="127">
      <c r="A134" s="2" t="n"/>
      <c r="B134" s="2" t="n"/>
      <c r="C134" s="2" t="n"/>
      <c r="D134" s="2" t="n"/>
      <c r="E134" s="2" t="n"/>
      <c r="F134" s="2" t="n"/>
      <c r="G134" s="2" t="n"/>
      <c r="H134" s="2" t="n"/>
      <c r="I134" s="2" t="n"/>
      <c r="J134" s="2" t="n"/>
      <c r="K134" s="2" t="n"/>
      <c r="L134" s="2" t="n"/>
      <c r="M134" s="2" t="n"/>
      <c r="N134" s="2" t="n"/>
      <c r="O134" s="2" t="n"/>
      <c r="P134" s="2" t="n"/>
      <c r="Q134" s="2" t="n"/>
      <c r="R134" s="2" t="n"/>
      <c r="S134" s="1" t="n"/>
      <c r="T134" s="1" t="n"/>
    </row>
    <row r="135" ht="15.75" customHeight="1" s="127">
      <c r="A135" s="2" t="n"/>
      <c r="B135" s="2" t="n"/>
      <c r="C135" s="2" t="n"/>
      <c r="D135" s="2" t="n"/>
      <c r="E135" s="2" t="n"/>
      <c r="F135" s="2" t="n"/>
      <c r="G135" s="2" t="n"/>
      <c r="H135" s="2" t="n"/>
      <c r="I135" s="2" t="n"/>
      <c r="J135" s="2" t="n"/>
      <c r="K135" s="2" t="n"/>
      <c r="L135" s="2" t="n"/>
      <c r="M135" s="2" t="n"/>
      <c r="N135" s="2" t="n"/>
      <c r="O135" s="2" t="n"/>
      <c r="P135" s="2" t="n"/>
      <c r="Q135" s="2" t="n"/>
      <c r="R135" s="2" t="n"/>
      <c r="S135" s="1" t="n"/>
      <c r="T135" s="1" t="n"/>
    </row>
    <row r="136" ht="15.75" customHeight="1" s="127">
      <c r="A136" s="2" t="n"/>
      <c r="B136" s="2" t="n"/>
      <c r="C136" s="2" t="n"/>
      <c r="D136" s="2" t="n"/>
      <c r="E136" s="2" t="n"/>
      <c r="F136" s="2" t="n"/>
      <c r="G136" s="2" t="n"/>
      <c r="H136" s="2" t="n"/>
      <c r="I136" s="2" t="n"/>
      <c r="J136" s="2" t="n"/>
      <c r="K136" s="2" t="n"/>
      <c r="L136" s="2" t="n"/>
      <c r="M136" s="2" t="n"/>
      <c r="N136" s="2" t="n"/>
      <c r="O136" s="2" t="n"/>
      <c r="P136" s="2" t="n"/>
      <c r="Q136" s="2" t="n"/>
      <c r="R136" s="2" t="n"/>
      <c r="S136" s="1" t="n"/>
      <c r="T136" s="1" t="n"/>
    </row>
    <row r="137" ht="15.75" customHeight="1" s="127">
      <c r="A137" s="2" t="n"/>
      <c r="B137" s="2" t="n"/>
      <c r="C137" s="2" t="n"/>
      <c r="D137" s="2" t="n"/>
      <c r="E137" s="2" t="n"/>
      <c r="F137" s="2" t="n"/>
      <c r="G137" s="2" t="n"/>
      <c r="H137" s="2" t="n"/>
      <c r="I137" s="2" t="n"/>
      <c r="J137" s="2" t="n"/>
      <c r="K137" s="2" t="n"/>
      <c r="L137" s="2" t="n"/>
      <c r="M137" s="2" t="n"/>
      <c r="N137" s="2" t="n"/>
      <c r="O137" s="2" t="n"/>
      <c r="P137" s="2" t="n"/>
      <c r="Q137" s="2" t="n"/>
      <c r="R137" s="2" t="n"/>
      <c r="S137" s="1" t="n"/>
      <c r="T137" s="1" t="n"/>
    </row>
    <row r="138" ht="15.75" customHeight="1" s="127">
      <c r="A138" s="2" t="n"/>
      <c r="B138" s="2" t="n"/>
      <c r="C138" s="2" t="n"/>
      <c r="D138" s="2" t="n"/>
      <c r="E138" s="2" t="n"/>
      <c r="F138" s="2" t="n"/>
      <c r="G138" s="2" t="n"/>
      <c r="H138" s="2" t="n"/>
      <c r="I138" s="2" t="n"/>
      <c r="J138" s="2" t="n"/>
      <c r="K138" s="2" t="n"/>
      <c r="L138" s="2" t="n"/>
      <c r="M138" s="2" t="n"/>
      <c r="N138" s="2" t="n"/>
      <c r="O138" s="2" t="n"/>
      <c r="P138" s="2" t="n"/>
      <c r="Q138" s="2" t="n"/>
      <c r="R138" s="2" t="n"/>
      <c r="S138" s="1" t="n"/>
      <c r="T138" s="1" t="n"/>
    </row>
    <row r="139" ht="15.75" customHeight="1" s="127">
      <c r="A139" s="2" t="n"/>
      <c r="B139" s="2" t="n"/>
      <c r="C139" s="2" t="n"/>
      <c r="D139" s="2" t="n"/>
      <c r="E139" s="2" t="n"/>
      <c r="F139" s="2" t="n"/>
      <c r="G139" s="2" t="n"/>
      <c r="H139" s="2" t="n"/>
      <c r="I139" s="2" t="n"/>
      <c r="J139" s="2" t="n"/>
      <c r="K139" s="2" t="n"/>
      <c r="L139" s="2" t="n"/>
      <c r="M139" s="2" t="n"/>
      <c r="N139" s="2" t="n"/>
      <c r="O139" s="2" t="n"/>
      <c r="P139" s="2" t="n"/>
      <c r="Q139" s="2" t="n"/>
      <c r="R139" s="2" t="n"/>
      <c r="S139" s="1" t="n"/>
      <c r="T139" s="1" t="n"/>
    </row>
    <row r="140" ht="15.75" customHeight="1" s="127">
      <c r="A140" s="2" t="n"/>
      <c r="B140" s="2" t="n"/>
      <c r="C140" s="2" t="n"/>
      <c r="D140" s="2" t="n"/>
      <c r="E140" s="2" t="n"/>
      <c r="F140" s="2" t="n"/>
      <c r="G140" s="2" t="n"/>
      <c r="H140" s="2" t="n"/>
      <c r="I140" s="2" t="n"/>
      <c r="J140" s="2" t="n"/>
      <c r="K140" s="2" t="n"/>
      <c r="L140" s="2" t="n"/>
      <c r="M140" s="2" t="n"/>
      <c r="N140" s="2" t="n"/>
      <c r="O140" s="2" t="n"/>
      <c r="P140" s="2" t="n"/>
      <c r="Q140" s="2" t="n"/>
      <c r="R140" s="2" t="n"/>
      <c r="S140" s="1" t="n"/>
      <c r="T140" s="1" t="n"/>
    </row>
    <row r="141" ht="15.75" customHeight="1" s="127">
      <c r="A141" s="2" t="n"/>
      <c r="B141" s="2" t="n"/>
      <c r="C141" s="2" t="n"/>
      <c r="D141" s="2" t="n"/>
      <c r="E141" s="2" t="n"/>
      <c r="F141" s="2" t="n"/>
      <c r="G141" s="2" t="n"/>
      <c r="H141" s="2" t="n"/>
      <c r="I141" s="2" t="n"/>
      <c r="J141" s="2" t="n"/>
      <c r="K141" s="2" t="n"/>
      <c r="L141" s="2" t="n"/>
      <c r="M141" s="2" t="n"/>
      <c r="N141" s="2" t="n"/>
      <c r="O141" s="2" t="n"/>
      <c r="P141" s="2" t="n"/>
      <c r="Q141" s="2" t="n"/>
      <c r="R141" s="2" t="n"/>
      <c r="S141" s="1" t="n"/>
      <c r="T141" s="1" t="n"/>
    </row>
    <row r="142" ht="15.75" customHeight="1" s="127">
      <c r="A142" s="2" t="n"/>
      <c r="B142" s="2" t="n"/>
      <c r="C142" s="2" t="n"/>
      <c r="D142" s="2" t="n"/>
      <c r="E142" s="2" t="n"/>
      <c r="F142" s="2" t="n"/>
      <c r="G142" s="2" t="n"/>
      <c r="H142" s="2" t="n"/>
      <c r="I142" s="2" t="n"/>
      <c r="J142" s="2" t="n"/>
      <c r="K142" s="2" t="n"/>
      <c r="L142" s="2" t="n"/>
      <c r="M142" s="2" t="n"/>
      <c r="N142" s="2" t="n"/>
      <c r="O142" s="2" t="n"/>
      <c r="P142" s="2" t="n"/>
      <c r="Q142" s="2" t="n"/>
      <c r="R142" s="2" t="n"/>
      <c r="S142" s="1" t="n"/>
      <c r="T142" s="1" t="n"/>
    </row>
    <row r="143" ht="15.75" customHeight="1" s="127">
      <c r="A143" s="2" t="n"/>
      <c r="B143" s="2" t="n"/>
      <c r="C143" s="2" t="n"/>
      <c r="D143" s="2" t="n"/>
      <c r="E143" s="2" t="n"/>
      <c r="F143" s="2" t="n"/>
      <c r="G143" s="2" t="n"/>
      <c r="H143" s="2" t="n"/>
      <c r="I143" s="2" t="n"/>
      <c r="J143" s="2" t="n"/>
      <c r="K143" s="2" t="n"/>
      <c r="L143" s="2" t="n"/>
      <c r="M143" s="2" t="n"/>
      <c r="N143" s="2" t="n"/>
      <c r="O143" s="2" t="n"/>
      <c r="P143" s="2" t="n"/>
      <c r="Q143" s="2" t="n"/>
      <c r="R143" s="2" t="n"/>
      <c r="S143" s="1" t="n"/>
      <c r="T143" s="1" t="n"/>
    </row>
    <row r="144" ht="15.75" customHeight="1" s="127">
      <c r="A144" s="2" t="n"/>
      <c r="B144" s="2" t="n"/>
      <c r="C144" s="2" t="n"/>
      <c r="D144" s="2" t="n"/>
      <c r="E144" s="2" t="n"/>
      <c r="F144" s="2" t="n"/>
      <c r="G144" s="2" t="n"/>
      <c r="H144" s="2" t="n"/>
      <c r="I144" s="2" t="n"/>
      <c r="J144" s="2" t="n"/>
      <c r="K144" s="2" t="n"/>
      <c r="L144" s="2" t="n"/>
      <c r="M144" s="2" t="n"/>
      <c r="N144" s="2" t="n"/>
      <c r="O144" s="2" t="n"/>
      <c r="P144" s="2" t="n"/>
      <c r="Q144" s="2" t="n"/>
      <c r="R144" s="2" t="n"/>
      <c r="S144" s="1" t="n"/>
      <c r="T144" s="1" t="n"/>
    </row>
    <row r="145" ht="15.75" customHeight="1" s="127">
      <c r="A145" s="2" t="n"/>
      <c r="B145" s="2" t="n"/>
      <c r="C145" s="2" t="n"/>
      <c r="D145" s="2" t="n"/>
      <c r="E145" s="2" t="n"/>
      <c r="F145" s="2" t="n"/>
      <c r="G145" s="2" t="n"/>
      <c r="H145" s="2" t="n"/>
      <c r="I145" s="2" t="n"/>
      <c r="J145" s="2" t="n"/>
      <c r="K145" s="2" t="n"/>
      <c r="L145" s="2" t="n"/>
      <c r="M145" s="2" t="n"/>
      <c r="N145" s="2" t="n"/>
      <c r="O145" s="2" t="n"/>
      <c r="P145" s="2" t="n"/>
      <c r="Q145" s="2" t="n"/>
      <c r="R145" s="2" t="n"/>
      <c r="S145" s="1" t="n"/>
      <c r="T145" s="1" t="n"/>
    </row>
    <row r="146" ht="15.75" customHeight="1" s="127">
      <c r="A146" s="2" t="n"/>
      <c r="B146" s="2" t="n"/>
      <c r="C146" s="2" t="n"/>
      <c r="D146" s="2" t="n"/>
      <c r="E146" s="2" t="n"/>
      <c r="F146" s="2" t="n"/>
      <c r="G146" s="2" t="n"/>
      <c r="H146" s="2" t="n"/>
      <c r="I146" s="2" t="n"/>
      <c r="J146" s="2" t="n"/>
      <c r="K146" s="2" t="n"/>
      <c r="L146" s="2" t="n"/>
      <c r="M146" s="2" t="n"/>
      <c r="N146" s="2" t="n"/>
      <c r="O146" s="2" t="n"/>
      <c r="P146" s="2" t="n"/>
      <c r="Q146" s="2" t="n"/>
      <c r="R146" s="2" t="n"/>
      <c r="S146" s="1" t="n"/>
      <c r="T146" s="1" t="n"/>
    </row>
    <row r="147" ht="15.75" customHeight="1" s="127">
      <c r="A147" s="2" t="n"/>
      <c r="B147" s="2" t="n"/>
      <c r="C147" s="2" t="n"/>
      <c r="D147" s="2" t="n"/>
      <c r="E147" s="2" t="n"/>
      <c r="F147" s="2" t="n"/>
      <c r="G147" s="2" t="n"/>
      <c r="H147" s="2" t="n"/>
      <c r="I147" s="2" t="n"/>
      <c r="J147" s="2" t="n"/>
      <c r="K147" s="2" t="n"/>
      <c r="L147" s="2" t="n"/>
      <c r="M147" s="2" t="n"/>
      <c r="N147" s="2" t="n"/>
      <c r="O147" s="2" t="n"/>
      <c r="P147" s="2" t="n"/>
      <c r="Q147" s="2" t="n"/>
      <c r="R147" s="2" t="n"/>
      <c r="S147" s="1" t="n"/>
      <c r="T147" s="1" t="n"/>
    </row>
    <row r="148" ht="15.75" customHeight="1" s="127">
      <c r="A148" s="2" t="n"/>
      <c r="B148" s="2" t="n"/>
      <c r="C148" s="2" t="n"/>
      <c r="D148" s="2" t="n"/>
      <c r="E148" s="2" t="n"/>
      <c r="F148" s="2" t="n"/>
      <c r="G148" s="2" t="n"/>
      <c r="H148" s="2" t="n"/>
      <c r="I148" s="2" t="n"/>
      <c r="J148" s="2" t="n"/>
      <c r="K148" s="2" t="n"/>
      <c r="L148" s="2" t="n"/>
      <c r="M148" s="2" t="n"/>
      <c r="N148" s="2" t="n"/>
      <c r="O148" s="2" t="n"/>
      <c r="P148" s="2" t="n"/>
      <c r="Q148" s="2" t="n"/>
      <c r="R148" s="2" t="n"/>
      <c r="S148" s="1" t="n"/>
      <c r="T148" s="1" t="n"/>
    </row>
    <row r="149" ht="15.75" customHeight="1" s="127">
      <c r="A149" s="2" t="n"/>
      <c r="B149" s="2" t="n"/>
      <c r="C149" s="2" t="n"/>
      <c r="D149" s="2" t="n"/>
      <c r="E149" s="2" t="n"/>
      <c r="F149" s="2" t="n"/>
      <c r="G149" s="2" t="n"/>
      <c r="H149" s="2" t="n"/>
      <c r="I149" s="2" t="n"/>
      <c r="J149" s="2" t="n"/>
      <c r="K149" s="2" t="n"/>
      <c r="L149" s="2" t="n"/>
      <c r="M149" s="2" t="n"/>
      <c r="N149" s="2" t="n"/>
      <c r="O149" s="2" t="n"/>
      <c r="P149" s="2" t="n"/>
      <c r="Q149" s="2" t="n"/>
      <c r="R149" s="2" t="n"/>
      <c r="S149" s="1" t="n"/>
      <c r="T149" s="1" t="n"/>
    </row>
    <row r="150" ht="15.75" customHeight="1" s="127">
      <c r="A150" s="2" t="n"/>
      <c r="B150" s="2" t="n"/>
      <c r="C150" s="2" t="n"/>
      <c r="D150" s="2" t="n"/>
      <c r="E150" s="2" t="n"/>
      <c r="F150" s="2" t="n"/>
      <c r="G150" s="2" t="n"/>
      <c r="H150" s="2" t="n"/>
      <c r="I150" s="2" t="n"/>
      <c r="J150" s="2" t="n"/>
      <c r="K150" s="2" t="n"/>
      <c r="L150" s="2" t="n"/>
      <c r="M150" s="2" t="n"/>
      <c r="N150" s="2" t="n"/>
      <c r="O150" s="2" t="n"/>
      <c r="P150" s="2" t="n"/>
      <c r="Q150" s="2" t="n"/>
      <c r="R150" s="2" t="n"/>
      <c r="S150" s="1" t="n"/>
      <c r="T150" s="1" t="n"/>
    </row>
    <row r="151" ht="15.75" customHeight="1" s="127">
      <c r="A151" s="2" t="n"/>
      <c r="B151" s="2" t="n"/>
      <c r="C151" s="2" t="n"/>
      <c r="D151" s="2" t="n"/>
      <c r="E151" s="2" t="n"/>
      <c r="F151" s="2" t="n"/>
      <c r="G151" s="2" t="n"/>
      <c r="H151" s="2" t="n"/>
      <c r="I151" s="2" t="n"/>
      <c r="J151" s="2" t="n"/>
      <c r="K151" s="2" t="n"/>
      <c r="L151" s="2" t="n"/>
      <c r="M151" s="2" t="n"/>
      <c r="N151" s="2" t="n"/>
      <c r="O151" s="2" t="n"/>
      <c r="P151" s="2" t="n"/>
      <c r="Q151" s="2" t="n"/>
      <c r="R151" s="2" t="n"/>
      <c r="S151" s="1" t="n"/>
      <c r="T151" s="1" t="n"/>
    </row>
    <row r="152" ht="15.75" customHeight="1" s="127">
      <c r="A152" s="2" t="n"/>
      <c r="B152" s="2" t="n"/>
      <c r="C152" s="2" t="n"/>
      <c r="D152" s="2" t="n"/>
      <c r="E152" s="2" t="n"/>
      <c r="F152" s="2" t="n"/>
      <c r="G152" s="2" t="n"/>
      <c r="H152" s="2" t="n"/>
      <c r="I152" s="2" t="n"/>
      <c r="J152" s="2" t="n"/>
      <c r="K152" s="2" t="n"/>
      <c r="L152" s="2" t="n"/>
      <c r="M152" s="2" t="n"/>
      <c r="N152" s="2" t="n"/>
      <c r="O152" s="2" t="n"/>
      <c r="P152" s="2" t="n"/>
      <c r="Q152" s="2" t="n"/>
      <c r="R152" s="2" t="n"/>
      <c r="S152" s="1" t="n"/>
      <c r="T152" s="1" t="n"/>
    </row>
    <row r="153" ht="15.75" customHeight="1" s="127">
      <c r="A153" s="2" t="n"/>
      <c r="B153" s="2" t="n"/>
      <c r="C153" s="2" t="n"/>
      <c r="D153" s="2" t="n"/>
      <c r="E153" s="2" t="n"/>
      <c r="F153" s="2" t="n"/>
      <c r="G153" s="2" t="n"/>
      <c r="H153" s="2" t="n"/>
      <c r="I153" s="2" t="n"/>
      <c r="J153" s="2" t="n"/>
      <c r="K153" s="2" t="n"/>
      <c r="L153" s="2" t="n"/>
      <c r="M153" s="2" t="n"/>
      <c r="N153" s="2" t="n"/>
      <c r="O153" s="2" t="n"/>
      <c r="P153" s="2" t="n"/>
      <c r="Q153" s="2" t="n"/>
      <c r="R153" s="2" t="n"/>
      <c r="S153" s="1" t="n"/>
      <c r="T153" s="1" t="n"/>
    </row>
    <row r="154" ht="15.75" customHeight="1" s="127">
      <c r="A154" s="2" t="n"/>
      <c r="B154" s="2" t="n"/>
      <c r="C154" s="2" t="n"/>
      <c r="D154" s="2" t="n"/>
      <c r="E154" s="2" t="n"/>
      <c r="F154" s="2" t="n"/>
      <c r="G154" s="2" t="n"/>
      <c r="H154" s="2" t="n"/>
      <c r="I154" s="2" t="n"/>
      <c r="J154" s="2" t="n"/>
      <c r="K154" s="2" t="n"/>
      <c r="L154" s="2" t="n"/>
      <c r="M154" s="2" t="n"/>
      <c r="N154" s="2" t="n"/>
      <c r="O154" s="2" t="n"/>
      <c r="P154" s="2" t="n"/>
      <c r="Q154" s="2" t="n"/>
      <c r="R154" s="2" t="n"/>
      <c r="S154" s="1" t="n"/>
      <c r="T154" s="1" t="n"/>
    </row>
    <row r="155" ht="15.75" customHeight="1" s="127">
      <c r="A155" s="2" t="n"/>
      <c r="B155" s="2" t="n"/>
      <c r="C155" s="2" t="n"/>
      <c r="D155" s="2" t="n"/>
      <c r="E155" s="2" t="n"/>
      <c r="F155" s="2" t="n"/>
      <c r="G155" s="2" t="n"/>
      <c r="H155" s="2" t="n"/>
      <c r="I155" s="2" t="n"/>
      <c r="J155" s="2" t="n"/>
      <c r="K155" s="2" t="n"/>
      <c r="L155" s="2" t="n"/>
      <c r="M155" s="2" t="n"/>
      <c r="N155" s="2" t="n"/>
      <c r="O155" s="2" t="n"/>
      <c r="P155" s="2" t="n"/>
      <c r="Q155" s="2" t="n"/>
      <c r="R155" s="2" t="n"/>
      <c r="S155" s="1" t="n"/>
      <c r="T155" s="1" t="n"/>
    </row>
    <row r="156" ht="15.75" customHeight="1" s="127">
      <c r="A156" s="2" t="n"/>
      <c r="B156" s="2" t="n"/>
      <c r="C156" s="2" t="n"/>
      <c r="D156" s="2" t="n"/>
      <c r="E156" s="2" t="n"/>
      <c r="F156" s="2" t="n"/>
      <c r="G156" s="2" t="n"/>
      <c r="H156" s="2" t="n"/>
      <c r="I156" s="2" t="n"/>
      <c r="J156" s="2" t="n"/>
      <c r="K156" s="2" t="n"/>
      <c r="L156" s="2" t="n"/>
      <c r="M156" s="2" t="n"/>
      <c r="N156" s="2" t="n"/>
      <c r="O156" s="2" t="n"/>
      <c r="P156" s="2" t="n"/>
      <c r="Q156" s="2" t="n"/>
      <c r="R156" s="2" t="n"/>
      <c r="S156" s="1" t="n"/>
      <c r="T156" s="1" t="n"/>
    </row>
    <row r="157" ht="15.75" customHeight="1" s="127">
      <c r="A157" s="2" t="n"/>
      <c r="B157" s="2" t="n"/>
      <c r="C157" s="2" t="n"/>
      <c r="D157" s="2" t="n"/>
      <c r="E157" s="2" t="n"/>
      <c r="F157" s="2" t="n"/>
      <c r="G157" s="2" t="n"/>
      <c r="H157" s="2" t="n"/>
      <c r="I157" s="2" t="n"/>
      <c r="J157" s="2" t="n"/>
      <c r="K157" s="2" t="n"/>
      <c r="L157" s="2" t="n"/>
      <c r="M157" s="2" t="n"/>
      <c r="N157" s="2" t="n"/>
      <c r="O157" s="2" t="n"/>
      <c r="P157" s="2" t="n"/>
      <c r="Q157" s="2" t="n"/>
      <c r="R157" s="2" t="n"/>
      <c r="S157" s="1" t="n"/>
      <c r="T157" s="1" t="n"/>
    </row>
    <row r="158" ht="15.75" customHeight="1" s="127">
      <c r="A158" s="2" t="n"/>
      <c r="B158" s="2" t="n"/>
      <c r="C158" s="2" t="n"/>
      <c r="D158" s="2" t="n"/>
      <c r="E158" s="2" t="n"/>
      <c r="F158" s="2" t="n"/>
      <c r="G158" s="2" t="n"/>
      <c r="H158" s="2" t="n"/>
      <c r="I158" s="2" t="n"/>
      <c r="J158" s="2" t="n"/>
      <c r="K158" s="2" t="n"/>
      <c r="L158" s="2" t="n"/>
      <c r="M158" s="2" t="n"/>
      <c r="N158" s="2" t="n"/>
      <c r="O158" s="2" t="n"/>
      <c r="P158" s="2" t="n"/>
      <c r="Q158" s="2" t="n"/>
      <c r="R158" s="2" t="n"/>
      <c r="S158" s="1" t="n"/>
      <c r="T158" s="1" t="n"/>
    </row>
    <row r="159" ht="15.75" customHeight="1" s="127">
      <c r="A159" s="2" t="n"/>
      <c r="B159" s="2" t="n"/>
      <c r="C159" s="2" t="n"/>
      <c r="D159" s="2" t="n"/>
      <c r="E159" s="2" t="n"/>
      <c r="F159" s="2" t="n"/>
      <c r="G159" s="2" t="n"/>
      <c r="H159" s="2" t="n"/>
      <c r="I159" s="2" t="n"/>
      <c r="J159" s="2" t="n"/>
      <c r="K159" s="2" t="n"/>
      <c r="L159" s="2" t="n"/>
      <c r="M159" s="2" t="n"/>
      <c r="N159" s="2" t="n"/>
      <c r="O159" s="2" t="n"/>
      <c r="P159" s="2" t="n"/>
      <c r="Q159" s="2" t="n"/>
      <c r="R159" s="2" t="n"/>
      <c r="S159" s="1" t="n"/>
      <c r="T159" s="1" t="n"/>
    </row>
    <row r="160" ht="15.75" customHeight="1" s="127">
      <c r="A160" s="2" t="n"/>
      <c r="B160" s="2" t="n"/>
      <c r="C160" s="2" t="n"/>
      <c r="D160" s="2" t="n"/>
      <c r="E160" s="2" t="n"/>
      <c r="F160" s="2" t="n"/>
      <c r="G160" s="2" t="n"/>
      <c r="H160" s="2" t="n"/>
      <c r="I160" s="2" t="n"/>
      <c r="J160" s="2" t="n"/>
      <c r="K160" s="2" t="n"/>
      <c r="L160" s="2" t="n"/>
      <c r="M160" s="2" t="n"/>
      <c r="N160" s="2" t="n"/>
      <c r="O160" s="2" t="n"/>
      <c r="P160" s="2" t="n"/>
      <c r="Q160" s="2" t="n"/>
      <c r="R160" s="2" t="n"/>
      <c r="S160" s="1" t="n"/>
      <c r="T160" s="1" t="n"/>
    </row>
    <row r="161" ht="15.75" customHeight="1" s="127">
      <c r="A161" s="2" t="n"/>
      <c r="B161" s="2" t="n"/>
      <c r="C161" s="2" t="n"/>
      <c r="D161" s="2" t="n"/>
      <c r="E161" s="2" t="n"/>
      <c r="F161" s="2" t="n"/>
      <c r="G161" s="2" t="n"/>
      <c r="H161" s="2" t="n"/>
      <c r="I161" s="2" t="n"/>
      <c r="J161" s="2" t="n"/>
      <c r="K161" s="2" t="n"/>
      <c r="L161" s="2" t="n"/>
      <c r="M161" s="2" t="n"/>
      <c r="N161" s="2" t="n"/>
      <c r="O161" s="2" t="n"/>
      <c r="P161" s="2" t="n"/>
      <c r="Q161" s="2" t="n"/>
      <c r="R161" s="2" t="n"/>
      <c r="S161" s="1" t="n"/>
      <c r="T161" s="1" t="n"/>
    </row>
    <row r="162" ht="15.75" customHeight="1" s="127">
      <c r="A162" s="2" t="n"/>
      <c r="B162" s="2" t="n"/>
      <c r="C162" s="2" t="n"/>
      <c r="D162" s="2" t="n"/>
      <c r="E162" s="2" t="n"/>
      <c r="F162" s="2" t="n"/>
      <c r="G162" s="2" t="n"/>
      <c r="H162" s="2" t="n"/>
      <c r="I162" s="2" t="n"/>
      <c r="J162" s="2" t="n"/>
      <c r="K162" s="2" t="n"/>
      <c r="L162" s="2" t="n"/>
      <c r="M162" s="2" t="n"/>
      <c r="N162" s="2" t="n"/>
      <c r="O162" s="2" t="n"/>
      <c r="P162" s="2" t="n"/>
      <c r="Q162" s="2" t="n"/>
      <c r="R162" s="2" t="n"/>
      <c r="S162" s="1" t="n"/>
      <c r="T162" s="1" t="n"/>
    </row>
    <row r="163" ht="15.75" customHeight="1" s="127">
      <c r="A163" s="2" t="n"/>
      <c r="B163" s="2" t="n"/>
      <c r="C163" s="2" t="n"/>
      <c r="D163" s="2" t="n"/>
      <c r="E163" s="2" t="n"/>
      <c r="F163" s="2" t="n"/>
      <c r="G163" s="2" t="n"/>
      <c r="H163" s="2" t="n"/>
      <c r="I163" s="2" t="n"/>
      <c r="J163" s="2" t="n"/>
      <c r="K163" s="2" t="n"/>
      <c r="L163" s="2" t="n"/>
      <c r="M163" s="2" t="n"/>
      <c r="N163" s="2" t="n"/>
      <c r="O163" s="2" t="n"/>
      <c r="P163" s="2" t="n"/>
      <c r="Q163" s="2" t="n"/>
      <c r="R163" s="2" t="n"/>
      <c r="S163" s="1" t="n"/>
      <c r="T163" s="1" t="n"/>
    </row>
    <row r="164" ht="15.75" customHeight="1" s="127">
      <c r="A164" s="2" t="n"/>
      <c r="B164" s="2" t="n"/>
      <c r="C164" s="2" t="n"/>
      <c r="D164" s="2" t="n"/>
      <c r="E164" s="2" t="n"/>
      <c r="F164" s="2" t="n"/>
      <c r="G164" s="2" t="n"/>
      <c r="H164" s="2" t="n"/>
      <c r="I164" s="2" t="n"/>
      <c r="J164" s="2" t="n"/>
      <c r="K164" s="2" t="n"/>
      <c r="L164" s="2" t="n"/>
      <c r="M164" s="2" t="n"/>
      <c r="N164" s="2" t="n"/>
      <c r="O164" s="2" t="n"/>
      <c r="P164" s="2" t="n"/>
      <c r="Q164" s="2" t="n"/>
      <c r="R164" s="2" t="n"/>
      <c r="S164" s="1" t="n"/>
      <c r="T164" s="1" t="n"/>
    </row>
    <row r="165" ht="15.75" customHeight="1" s="127">
      <c r="A165" s="2" t="n"/>
      <c r="B165" s="2" t="n"/>
      <c r="C165" s="2" t="n"/>
      <c r="D165" s="2" t="n"/>
      <c r="E165" s="2" t="n"/>
      <c r="F165" s="2" t="n"/>
      <c r="G165" s="2" t="n"/>
      <c r="H165" s="2" t="n"/>
      <c r="I165" s="2" t="n"/>
      <c r="J165" s="2" t="n"/>
      <c r="K165" s="2" t="n"/>
      <c r="L165" s="2" t="n"/>
      <c r="M165" s="2" t="n"/>
      <c r="N165" s="2" t="n"/>
      <c r="O165" s="2" t="n"/>
      <c r="P165" s="2" t="n"/>
      <c r="Q165" s="2" t="n"/>
      <c r="R165" s="2" t="n"/>
      <c r="S165" s="1" t="n"/>
      <c r="T165" s="1" t="n"/>
    </row>
    <row r="166" ht="15.75" customHeight="1" s="127">
      <c r="A166" s="2" t="n"/>
      <c r="B166" s="2" t="n"/>
      <c r="C166" s="2" t="n"/>
      <c r="D166" s="2" t="n"/>
      <c r="E166" s="2" t="n"/>
      <c r="F166" s="2" t="n"/>
      <c r="G166" s="2" t="n"/>
      <c r="H166" s="2" t="n"/>
      <c r="I166" s="2" t="n"/>
      <c r="J166" s="2" t="n"/>
      <c r="K166" s="2" t="n"/>
      <c r="L166" s="2" t="n"/>
      <c r="M166" s="2" t="n"/>
      <c r="N166" s="2" t="n"/>
      <c r="O166" s="2" t="n"/>
      <c r="P166" s="2" t="n"/>
      <c r="Q166" s="2" t="n"/>
      <c r="R166" s="2" t="n"/>
      <c r="S166" s="1" t="n"/>
      <c r="T166" s="1" t="n"/>
    </row>
    <row r="167" ht="15.75" customHeight="1" s="127">
      <c r="A167" s="2" t="n"/>
      <c r="B167" s="2" t="n"/>
      <c r="C167" s="2" t="n"/>
      <c r="D167" s="2" t="n"/>
      <c r="E167" s="2" t="n"/>
      <c r="F167" s="2" t="n"/>
      <c r="G167" s="2" t="n"/>
      <c r="H167" s="2" t="n"/>
      <c r="I167" s="2" t="n"/>
      <c r="J167" s="2" t="n"/>
      <c r="K167" s="2" t="n"/>
      <c r="L167" s="2" t="n"/>
      <c r="M167" s="2" t="n"/>
      <c r="N167" s="2" t="n"/>
      <c r="O167" s="2" t="n"/>
      <c r="P167" s="2" t="n"/>
      <c r="Q167" s="2" t="n"/>
      <c r="R167" s="2" t="n"/>
      <c r="S167" s="1" t="n"/>
      <c r="T167" s="1" t="n"/>
    </row>
    <row r="168" ht="15.75" customHeight="1" s="127">
      <c r="A168" s="2" t="n"/>
      <c r="B168" s="2" t="n"/>
      <c r="C168" s="2" t="n"/>
      <c r="D168" s="2" t="n"/>
      <c r="E168" s="2" t="n"/>
      <c r="F168" s="2" t="n"/>
      <c r="G168" s="2" t="n"/>
      <c r="H168" s="2" t="n"/>
      <c r="I168" s="2" t="n"/>
      <c r="J168" s="2" t="n"/>
      <c r="K168" s="2" t="n"/>
      <c r="L168" s="2" t="n"/>
      <c r="M168" s="2" t="n"/>
      <c r="N168" s="2" t="n"/>
      <c r="O168" s="2" t="n"/>
      <c r="P168" s="2" t="n"/>
      <c r="Q168" s="2" t="n"/>
      <c r="R168" s="2" t="n"/>
      <c r="S168" s="1" t="n"/>
      <c r="T168" s="1" t="n"/>
    </row>
    <row r="169" ht="15.75" customHeight="1" s="127">
      <c r="A169" s="2" t="n"/>
      <c r="B169" s="2" t="n"/>
      <c r="C169" s="2" t="n"/>
      <c r="D169" s="2" t="n"/>
      <c r="E169" s="2" t="n"/>
      <c r="F169" s="2" t="n"/>
      <c r="G169" s="2" t="n"/>
      <c r="H169" s="2" t="n"/>
      <c r="I169" s="2" t="n"/>
      <c r="J169" s="2" t="n"/>
      <c r="K169" s="2" t="n"/>
      <c r="L169" s="2" t="n"/>
      <c r="M169" s="2" t="n"/>
      <c r="N169" s="2" t="n"/>
      <c r="O169" s="2" t="n"/>
      <c r="P169" s="2" t="n"/>
      <c r="Q169" s="2" t="n"/>
      <c r="R169" s="2" t="n"/>
      <c r="S169" s="1" t="n"/>
      <c r="T169" s="1" t="n"/>
    </row>
    <row r="170" ht="15.75" customHeight="1" s="127">
      <c r="A170" s="2" t="n"/>
      <c r="B170" s="2" t="n"/>
      <c r="C170" s="2" t="n"/>
      <c r="D170" s="2" t="n"/>
      <c r="E170" s="2" t="n"/>
      <c r="F170" s="2" t="n"/>
      <c r="G170" s="2" t="n"/>
      <c r="H170" s="2" t="n"/>
      <c r="I170" s="2" t="n"/>
      <c r="J170" s="2" t="n"/>
      <c r="K170" s="2" t="n"/>
      <c r="L170" s="2" t="n"/>
      <c r="M170" s="2" t="n"/>
      <c r="N170" s="2" t="n"/>
      <c r="O170" s="2" t="n"/>
      <c r="P170" s="2" t="n"/>
      <c r="Q170" s="2" t="n"/>
      <c r="R170" s="2" t="n"/>
      <c r="S170" s="1" t="n"/>
      <c r="T170" s="1" t="n"/>
    </row>
    <row r="171" ht="15.75" customHeight="1" s="127">
      <c r="A171" s="2" t="n"/>
      <c r="B171" s="2" t="n"/>
      <c r="C171" s="2" t="n"/>
      <c r="D171" s="2" t="n"/>
      <c r="E171" s="2" t="n"/>
      <c r="F171" s="2" t="n"/>
      <c r="G171" s="2" t="n"/>
      <c r="H171" s="2" t="n"/>
      <c r="I171" s="2" t="n"/>
      <c r="J171" s="2" t="n"/>
      <c r="K171" s="2" t="n"/>
      <c r="L171" s="2" t="n"/>
      <c r="M171" s="2" t="n"/>
      <c r="N171" s="2" t="n"/>
      <c r="O171" s="2" t="n"/>
      <c r="P171" s="2" t="n"/>
      <c r="Q171" s="2" t="n"/>
      <c r="R171" s="2" t="n"/>
      <c r="S171" s="1" t="n"/>
      <c r="T171" s="1" t="n"/>
    </row>
    <row r="172" ht="15.75" customHeight="1" s="127">
      <c r="A172" s="2" t="n"/>
      <c r="B172" s="2" t="n"/>
      <c r="C172" s="2" t="n"/>
      <c r="D172" s="2" t="n"/>
      <c r="E172" s="2" t="n"/>
      <c r="F172" s="2" t="n"/>
      <c r="G172" s="2" t="n"/>
      <c r="H172" s="2" t="n"/>
      <c r="I172" s="2" t="n"/>
      <c r="J172" s="2" t="n"/>
      <c r="K172" s="2" t="n"/>
      <c r="L172" s="2" t="n"/>
      <c r="M172" s="2" t="n"/>
      <c r="N172" s="2" t="n"/>
      <c r="O172" s="2" t="n"/>
      <c r="P172" s="2" t="n"/>
      <c r="Q172" s="2" t="n"/>
      <c r="R172" s="2" t="n"/>
      <c r="S172" s="1" t="n"/>
      <c r="T172" s="1" t="n"/>
    </row>
    <row r="173" ht="15.75" customHeight="1" s="127">
      <c r="A173" s="2" t="n"/>
      <c r="B173" s="2" t="n"/>
      <c r="C173" s="2" t="n"/>
      <c r="D173" s="2" t="n"/>
      <c r="E173" s="2" t="n"/>
      <c r="F173" s="2" t="n"/>
      <c r="G173" s="2" t="n"/>
      <c r="H173" s="2" t="n"/>
      <c r="I173" s="2" t="n"/>
      <c r="J173" s="2" t="n"/>
      <c r="K173" s="2" t="n"/>
      <c r="L173" s="2" t="n"/>
      <c r="M173" s="2" t="n"/>
      <c r="N173" s="2" t="n"/>
      <c r="O173" s="2" t="n"/>
      <c r="P173" s="2" t="n"/>
      <c r="Q173" s="2" t="n"/>
      <c r="R173" s="2" t="n"/>
      <c r="S173" s="1" t="n"/>
      <c r="T173" s="1" t="n"/>
    </row>
    <row r="174" ht="15.75" customHeight="1" s="127">
      <c r="A174" s="2" t="n"/>
      <c r="B174" s="2" t="n"/>
      <c r="C174" s="2" t="n"/>
      <c r="D174" s="2" t="n"/>
      <c r="E174" s="2" t="n"/>
      <c r="F174" s="2" t="n"/>
      <c r="G174" s="2" t="n"/>
      <c r="H174" s="2" t="n"/>
      <c r="I174" s="2" t="n"/>
      <c r="J174" s="2" t="n"/>
      <c r="K174" s="2" t="n"/>
      <c r="L174" s="2" t="n"/>
      <c r="M174" s="2" t="n"/>
      <c r="N174" s="2" t="n"/>
      <c r="O174" s="2" t="n"/>
      <c r="P174" s="2" t="n"/>
      <c r="Q174" s="2" t="n"/>
      <c r="R174" s="2" t="n"/>
      <c r="S174" s="1" t="n"/>
      <c r="T174" s="1" t="n"/>
    </row>
    <row r="175" ht="15.75" customHeight="1" s="127">
      <c r="A175" s="2" t="n"/>
      <c r="B175" s="2" t="n"/>
      <c r="C175" s="2" t="n"/>
      <c r="D175" s="2" t="n"/>
      <c r="E175" s="2" t="n"/>
      <c r="F175" s="2" t="n"/>
      <c r="G175" s="2" t="n"/>
      <c r="H175" s="2" t="n"/>
      <c r="I175" s="2" t="n"/>
      <c r="J175" s="2" t="n"/>
      <c r="K175" s="2" t="n"/>
      <c r="L175" s="2" t="n"/>
      <c r="M175" s="2" t="n"/>
      <c r="N175" s="2" t="n"/>
      <c r="O175" s="2" t="n"/>
      <c r="P175" s="2" t="n"/>
      <c r="Q175" s="2" t="n"/>
      <c r="R175" s="2" t="n"/>
      <c r="S175" s="1" t="n"/>
      <c r="T175" s="1" t="n"/>
    </row>
    <row r="176" ht="15.75" customHeight="1" s="127">
      <c r="A176" s="2" t="n"/>
      <c r="B176" s="2" t="n"/>
      <c r="C176" s="2" t="n"/>
      <c r="D176" s="2" t="n"/>
      <c r="E176" s="2" t="n"/>
      <c r="F176" s="2" t="n"/>
      <c r="G176" s="2" t="n"/>
      <c r="H176" s="2" t="n"/>
      <c r="I176" s="2" t="n"/>
      <c r="J176" s="2" t="n"/>
      <c r="K176" s="2" t="n"/>
      <c r="L176" s="2" t="n"/>
      <c r="M176" s="2" t="n"/>
      <c r="N176" s="2" t="n"/>
      <c r="O176" s="2" t="n"/>
      <c r="P176" s="2" t="n"/>
      <c r="Q176" s="2" t="n"/>
      <c r="R176" s="2" t="n"/>
      <c r="S176" s="1" t="n"/>
      <c r="T176" s="1" t="n"/>
    </row>
    <row r="177" ht="15.75" customHeight="1" s="127">
      <c r="A177" s="2" t="n"/>
      <c r="B177" s="2" t="n"/>
      <c r="C177" s="2" t="n"/>
      <c r="D177" s="2" t="n"/>
      <c r="E177" s="2" t="n"/>
      <c r="F177" s="2" t="n"/>
      <c r="G177" s="2" t="n"/>
      <c r="H177" s="2" t="n"/>
      <c r="I177" s="2" t="n"/>
      <c r="J177" s="2" t="n"/>
      <c r="K177" s="2" t="n"/>
      <c r="L177" s="2" t="n"/>
      <c r="M177" s="2" t="n"/>
      <c r="N177" s="2" t="n"/>
      <c r="O177" s="2" t="n"/>
      <c r="P177" s="2" t="n"/>
      <c r="Q177" s="2" t="n"/>
      <c r="R177" s="2" t="n"/>
      <c r="S177" s="1" t="n"/>
      <c r="T177" s="1" t="n"/>
    </row>
    <row r="178" ht="15.75" customHeight="1" s="127">
      <c r="A178" s="2" t="n"/>
      <c r="B178" s="2" t="n"/>
      <c r="C178" s="2" t="n"/>
      <c r="D178" s="2" t="n"/>
      <c r="E178" s="2" t="n"/>
      <c r="F178" s="2" t="n"/>
      <c r="G178" s="2" t="n"/>
      <c r="H178" s="2" t="n"/>
      <c r="I178" s="2" t="n"/>
      <c r="J178" s="2" t="n"/>
      <c r="K178" s="2" t="n"/>
      <c r="L178" s="2" t="n"/>
      <c r="M178" s="2" t="n"/>
      <c r="N178" s="2" t="n"/>
      <c r="O178" s="2" t="n"/>
      <c r="P178" s="2" t="n"/>
      <c r="Q178" s="2" t="n"/>
      <c r="R178" s="2" t="n"/>
      <c r="S178" s="1" t="n"/>
      <c r="T178" s="1" t="n"/>
    </row>
    <row r="179" ht="15.75" customHeight="1" s="127">
      <c r="A179" s="2" t="n"/>
      <c r="B179" s="2" t="n"/>
      <c r="C179" s="2" t="n"/>
      <c r="D179" s="2" t="n"/>
      <c r="E179" s="2" t="n"/>
      <c r="F179" s="2" t="n"/>
      <c r="G179" s="2" t="n"/>
      <c r="H179" s="2" t="n"/>
      <c r="I179" s="2" t="n"/>
      <c r="J179" s="2" t="n"/>
      <c r="K179" s="2" t="n"/>
      <c r="L179" s="2" t="n"/>
      <c r="M179" s="2" t="n"/>
      <c r="N179" s="2" t="n"/>
      <c r="O179" s="2" t="n"/>
      <c r="P179" s="2" t="n"/>
      <c r="Q179" s="2" t="n"/>
      <c r="R179" s="2" t="n"/>
      <c r="S179" s="1" t="n"/>
      <c r="T179" s="1" t="n"/>
    </row>
    <row r="180" ht="15.75" customHeight="1" s="127">
      <c r="A180" s="2" t="n"/>
      <c r="B180" s="2" t="n"/>
      <c r="C180" s="2" t="n"/>
      <c r="D180" s="2" t="n"/>
      <c r="E180" s="2" t="n"/>
      <c r="F180" s="2" t="n"/>
      <c r="G180" s="2" t="n"/>
      <c r="H180" s="2" t="n"/>
      <c r="I180" s="2" t="n"/>
      <c r="J180" s="2" t="n"/>
      <c r="K180" s="2" t="n"/>
      <c r="L180" s="2" t="n"/>
      <c r="M180" s="2" t="n"/>
      <c r="N180" s="2" t="n"/>
      <c r="O180" s="2" t="n"/>
      <c r="P180" s="2" t="n"/>
      <c r="Q180" s="2" t="n"/>
      <c r="R180" s="2" t="n"/>
      <c r="S180" s="1" t="n"/>
      <c r="T180" s="1" t="n"/>
    </row>
    <row r="181" ht="15.75" customHeight="1" s="127">
      <c r="A181" s="2" t="n"/>
      <c r="B181" s="2" t="n"/>
      <c r="C181" s="2" t="n"/>
      <c r="D181" s="2" t="n"/>
      <c r="E181" s="2" t="n"/>
      <c r="F181" s="2" t="n"/>
      <c r="G181" s="2" t="n"/>
      <c r="H181" s="2" t="n"/>
      <c r="I181" s="2" t="n"/>
      <c r="J181" s="2" t="n"/>
      <c r="K181" s="2" t="n"/>
      <c r="L181" s="2" t="n"/>
      <c r="M181" s="2" t="n"/>
      <c r="N181" s="2" t="n"/>
      <c r="O181" s="2" t="n"/>
      <c r="P181" s="2" t="n"/>
      <c r="Q181" s="2" t="n"/>
      <c r="R181" s="2" t="n"/>
      <c r="S181" s="1" t="n"/>
      <c r="T181" s="1" t="n"/>
    </row>
    <row r="182" ht="15.75" customHeight="1" s="127">
      <c r="A182" s="2" t="n"/>
      <c r="B182" s="2" t="n"/>
      <c r="C182" s="2" t="n"/>
      <c r="D182" s="2" t="n"/>
      <c r="E182" s="2" t="n"/>
      <c r="F182" s="2" t="n"/>
      <c r="G182" s="2" t="n"/>
      <c r="H182" s="2" t="n"/>
      <c r="I182" s="2" t="n"/>
      <c r="J182" s="2" t="n"/>
      <c r="K182" s="2" t="n"/>
      <c r="L182" s="2" t="n"/>
      <c r="M182" s="2" t="n"/>
      <c r="N182" s="2" t="n"/>
      <c r="O182" s="2" t="n"/>
      <c r="P182" s="2" t="n"/>
      <c r="Q182" s="2" t="n"/>
      <c r="R182" s="2" t="n"/>
      <c r="S182" s="1" t="n"/>
      <c r="T182" s="1" t="n"/>
    </row>
    <row r="183" ht="15.75" customHeight="1" s="127">
      <c r="A183" s="2" t="n"/>
      <c r="B183" s="2" t="n"/>
      <c r="C183" s="2" t="n"/>
      <c r="D183" s="2" t="n"/>
      <c r="E183" s="2" t="n"/>
      <c r="F183" s="2" t="n"/>
      <c r="G183" s="2" t="n"/>
      <c r="H183" s="2" t="n"/>
      <c r="I183" s="2" t="n"/>
      <c r="J183" s="2" t="n"/>
      <c r="K183" s="2" t="n"/>
      <c r="L183" s="2" t="n"/>
      <c r="M183" s="2" t="n"/>
      <c r="N183" s="2" t="n"/>
      <c r="O183" s="2" t="n"/>
      <c r="P183" s="2" t="n"/>
      <c r="Q183" s="2" t="n"/>
      <c r="R183" s="2" t="n"/>
      <c r="S183" s="1" t="n"/>
      <c r="T183" s="1" t="n"/>
    </row>
    <row r="184" ht="15.75" customHeight="1" s="127">
      <c r="A184" s="2" t="n"/>
      <c r="B184" s="2" t="n"/>
      <c r="C184" s="2" t="n"/>
      <c r="D184" s="2" t="n"/>
      <c r="E184" s="2" t="n"/>
      <c r="F184" s="2" t="n"/>
      <c r="G184" s="2" t="n"/>
      <c r="H184" s="2" t="n"/>
      <c r="I184" s="2" t="n"/>
      <c r="J184" s="2" t="n"/>
      <c r="K184" s="2" t="n"/>
      <c r="L184" s="2" t="n"/>
      <c r="M184" s="2" t="n"/>
      <c r="N184" s="2" t="n"/>
      <c r="O184" s="2" t="n"/>
      <c r="P184" s="2" t="n"/>
      <c r="Q184" s="2" t="n"/>
      <c r="R184" s="2" t="n"/>
      <c r="S184" s="1" t="n"/>
      <c r="T184" s="1" t="n"/>
    </row>
    <row r="185" ht="15.75" customHeight="1" s="127">
      <c r="A185" s="2" t="n"/>
      <c r="B185" s="2" t="n"/>
      <c r="C185" s="2" t="n"/>
      <c r="D185" s="2" t="n"/>
      <c r="E185" s="2" t="n"/>
      <c r="F185" s="2" t="n"/>
      <c r="G185" s="2" t="n"/>
      <c r="H185" s="2" t="n"/>
      <c r="I185" s="2" t="n"/>
      <c r="J185" s="2" t="n"/>
      <c r="K185" s="2" t="n"/>
      <c r="L185" s="2" t="n"/>
      <c r="M185" s="2" t="n"/>
      <c r="N185" s="2" t="n"/>
      <c r="O185" s="2" t="n"/>
      <c r="P185" s="2" t="n"/>
      <c r="Q185" s="2" t="n"/>
      <c r="R185" s="2" t="n"/>
      <c r="S185" s="1" t="n"/>
      <c r="T185" s="1" t="n"/>
    </row>
    <row r="186" ht="15.75" customHeight="1" s="127">
      <c r="A186" s="2" t="n"/>
      <c r="B186" s="2" t="n"/>
      <c r="C186" s="2" t="n"/>
      <c r="D186" s="2" t="n"/>
      <c r="E186" s="2" t="n"/>
      <c r="F186" s="2" t="n"/>
      <c r="G186" s="2" t="n"/>
      <c r="H186" s="2" t="n"/>
      <c r="I186" s="2" t="n"/>
      <c r="J186" s="2" t="n"/>
      <c r="K186" s="2" t="n"/>
      <c r="L186" s="2" t="n"/>
      <c r="M186" s="2" t="n"/>
      <c r="N186" s="2" t="n"/>
      <c r="O186" s="2" t="n"/>
      <c r="P186" s="2" t="n"/>
      <c r="Q186" s="2" t="n"/>
      <c r="R186" s="2" t="n"/>
      <c r="S186" s="1" t="n"/>
      <c r="T186" s="1" t="n"/>
    </row>
    <row r="187" ht="15.75" customHeight="1" s="127">
      <c r="A187" s="2" t="n"/>
      <c r="B187" s="2" t="n"/>
      <c r="C187" s="2" t="n"/>
      <c r="D187" s="2" t="n"/>
      <c r="E187" s="2" t="n"/>
      <c r="F187" s="2" t="n"/>
      <c r="G187" s="2" t="n"/>
      <c r="H187" s="2" t="n"/>
      <c r="I187" s="2" t="n"/>
      <c r="J187" s="2" t="n"/>
      <c r="K187" s="2" t="n"/>
      <c r="L187" s="2" t="n"/>
      <c r="M187" s="2" t="n"/>
      <c r="N187" s="2" t="n"/>
      <c r="O187" s="2" t="n"/>
      <c r="P187" s="2" t="n"/>
      <c r="Q187" s="2" t="n"/>
      <c r="R187" s="2" t="n"/>
      <c r="S187" s="1" t="n"/>
      <c r="T187" s="1" t="n"/>
    </row>
    <row r="188" ht="15.75" customHeight="1" s="127">
      <c r="A188" s="2" t="n"/>
      <c r="B188" s="2" t="n"/>
      <c r="C188" s="2" t="n"/>
      <c r="D188" s="2" t="n"/>
      <c r="E188" s="2" t="n"/>
      <c r="F188" s="2" t="n"/>
      <c r="G188" s="2" t="n"/>
      <c r="H188" s="2" t="n"/>
      <c r="I188" s="2" t="n"/>
      <c r="J188" s="2" t="n"/>
      <c r="K188" s="2" t="n"/>
      <c r="L188" s="2" t="n"/>
      <c r="M188" s="2" t="n"/>
      <c r="N188" s="2" t="n"/>
      <c r="O188" s="2" t="n"/>
      <c r="P188" s="2" t="n"/>
      <c r="Q188" s="2" t="n"/>
      <c r="R188" s="2" t="n"/>
      <c r="S188" s="1" t="n"/>
      <c r="T188" s="1" t="n"/>
    </row>
    <row r="189" ht="15.75" customHeight="1" s="127">
      <c r="A189" s="2" t="n"/>
      <c r="B189" s="2" t="n"/>
      <c r="C189" s="2" t="n"/>
      <c r="D189" s="2" t="n"/>
      <c r="E189" s="2" t="n"/>
      <c r="F189" s="2" t="n"/>
      <c r="G189" s="2" t="n"/>
      <c r="H189" s="2" t="n"/>
      <c r="I189" s="2" t="n"/>
      <c r="J189" s="2" t="n"/>
      <c r="K189" s="2" t="n"/>
      <c r="L189" s="2" t="n"/>
      <c r="M189" s="2" t="n"/>
      <c r="N189" s="2" t="n"/>
      <c r="O189" s="2" t="n"/>
      <c r="P189" s="2" t="n"/>
      <c r="Q189" s="2" t="n"/>
      <c r="R189" s="2" t="n"/>
      <c r="S189" s="1" t="n"/>
      <c r="T189" s="1" t="n"/>
    </row>
    <row r="190" ht="15.75" customHeight="1" s="127">
      <c r="A190" s="2" t="n"/>
      <c r="B190" s="2" t="n"/>
      <c r="C190" s="2" t="n"/>
      <c r="D190" s="2" t="n"/>
      <c r="E190" s="2" t="n"/>
      <c r="F190" s="2" t="n"/>
      <c r="G190" s="2" t="n"/>
      <c r="H190" s="2" t="n"/>
      <c r="I190" s="2" t="n"/>
      <c r="J190" s="2" t="n"/>
      <c r="K190" s="2" t="n"/>
      <c r="L190" s="2" t="n"/>
      <c r="M190" s="2" t="n"/>
      <c r="N190" s="2" t="n"/>
      <c r="O190" s="2" t="n"/>
      <c r="P190" s="2" t="n"/>
      <c r="Q190" s="2" t="n"/>
      <c r="R190" s="2" t="n"/>
      <c r="S190" s="1" t="n"/>
      <c r="T190" s="1" t="n"/>
    </row>
    <row r="191" ht="15.75" customHeight="1" s="127">
      <c r="A191" s="2" t="n"/>
      <c r="B191" s="2" t="n"/>
      <c r="C191" s="2" t="n"/>
      <c r="D191" s="2" t="n"/>
      <c r="E191" s="2" t="n"/>
      <c r="F191" s="2" t="n"/>
      <c r="G191" s="2" t="n"/>
      <c r="H191" s="2" t="n"/>
      <c r="I191" s="2" t="n"/>
      <c r="J191" s="2" t="n"/>
      <c r="K191" s="2" t="n"/>
      <c r="L191" s="2" t="n"/>
      <c r="M191" s="2" t="n"/>
      <c r="N191" s="2" t="n"/>
      <c r="O191" s="2" t="n"/>
      <c r="P191" s="2" t="n"/>
      <c r="Q191" s="2" t="n"/>
      <c r="R191" s="2" t="n"/>
      <c r="S191" s="1" t="n"/>
      <c r="T191" s="1" t="n"/>
    </row>
    <row r="192" ht="15.75" customHeight="1" s="127">
      <c r="A192" s="2" t="n"/>
      <c r="B192" s="2" t="n"/>
      <c r="C192" s="2" t="n"/>
      <c r="D192" s="2" t="n"/>
      <c r="E192" s="2" t="n"/>
      <c r="F192" s="2" t="n"/>
      <c r="G192" s="2" t="n"/>
      <c r="H192" s="2" t="n"/>
      <c r="I192" s="2" t="n"/>
      <c r="J192" s="2" t="n"/>
      <c r="K192" s="2" t="n"/>
      <c r="L192" s="2" t="n"/>
      <c r="M192" s="2" t="n"/>
      <c r="N192" s="2" t="n"/>
      <c r="O192" s="2" t="n"/>
      <c r="P192" s="2" t="n"/>
      <c r="Q192" s="2" t="n"/>
      <c r="R192" s="2" t="n"/>
      <c r="S192" s="1" t="n"/>
      <c r="T192" s="1" t="n"/>
    </row>
    <row r="193" ht="15.75" customHeight="1" s="127">
      <c r="A193" s="2" t="n"/>
      <c r="B193" s="2" t="n"/>
      <c r="C193" s="2" t="n"/>
      <c r="D193" s="2" t="n"/>
      <c r="E193" s="2" t="n"/>
      <c r="F193" s="2" t="n"/>
      <c r="G193" s="2" t="n"/>
      <c r="H193" s="2" t="n"/>
      <c r="I193" s="2" t="n"/>
      <c r="J193" s="2" t="n"/>
      <c r="K193" s="2" t="n"/>
      <c r="L193" s="2" t="n"/>
      <c r="M193" s="2" t="n"/>
      <c r="N193" s="2" t="n"/>
      <c r="O193" s="2" t="n"/>
      <c r="P193" s="2" t="n"/>
      <c r="Q193" s="2" t="n"/>
      <c r="R193" s="2" t="n"/>
      <c r="S193" s="1" t="n"/>
      <c r="T193" s="1" t="n"/>
    </row>
    <row r="194" ht="15.75" customHeight="1" s="127">
      <c r="A194" s="2" t="n"/>
      <c r="B194" s="2" t="n"/>
      <c r="C194" s="2" t="n"/>
      <c r="D194" s="2" t="n"/>
      <c r="E194" s="2" t="n"/>
      <c r="F194" s="2" t="n"/>
      <c r="G194" s="2" t="n"/>
      <c r="H194" s="2" t="n"/>
      <c r="I194" s="2" t="n"/>
      <c r="J194" s="2" t="n"/>
      <c r="K194" s="2" t="n"/>
      <c r="L194" s="2" t="n"/>
      <c r="M194" s="2" t="n"/>
      <c r="N194" s="2" t="n"/>
      <c r="O194" s="2" t="n"/>
      <c r="P194" s="2" t="n"/>
      <c r="Q194" s="2" t="n"/>
      <c r="R194" s="2" t="n"/>
      <c r="S194" s="1" t="n"/>
      <c r="T194" s="1" t="n"/>
    </row>
    <row r="195" ht="15.75" customHeight="1" s="127">
      <c r="A195" s="2" t="n"/>
      <c r="B195" s="2" t="n"/>
      <c r="C195" s="2" t="n"/>
      <c r="D195" s="2" t="n"/>
      <c r="E195" s="2" t="n"/>
      <c r="F195" s="2" t="n"/>
      <c r="G195" s="2" t="n"/>
      <c r="H195" s="2" t="n"/>
      <c r="I195" s="2" t="n"/>
      <c r="J195" s="2" t="n"/>
      <c r="K195" s="2" t="n"/>
      <c r="L195" s="2" t="n"/>
      <c r="M195" s="2" t="n"/>
      <c r="N195" s="2" t="n"/>
      <c r="O195" s="2" t="n"/>
      <c r="P195" s="2" t="n"/>
      <c r="Q195" s="2" t="n"/>
      <c r="R195" s="2" t="n"/>
      <c r="S195" s="1" t="n"/>
      <c r="T195" s="1" t="n"/>
    </row>
    <row r="196" ht="15.75" customHeight="1" s="127">
      <c r="A196" s="2" t="n"/>
      <c r="B196" s="2" t="n"/>
      <c r="C196" s="2" t="n"/>
      <c r="D196" s="2" t="n"/>
      <c r="E196" s="2" t="n"/>
      <c r="F196" s="2" t="n"/>
      <c r="G196" s="2" t="n"/>
      <c r="H196" s="2" t="n"/>
      <c r="I196" s="2" t="n"/>
      <c r="J196" s="2" t="n"/>
      <c r="K196" s="2" t="n"/>
      <c r="L196" s="2" t="n"/>
      <c r="M196" s="2" t="n"/>
      <c r="N196" s="2" t="n"/>
      <c r="O196" s="2" t="n"/>
      <c r="P196" s="2" t="n"/>
      <c r="Q196" s="2" t="n"/>
      <c r="R196" s="2" t="n"/>
      <c r="S196" s="1" t="n"/>
      <c r="T196" s="1" t="n"/>
    </row>
    <row r="197" ht="15.75" customHeight="1" s="127">
      <c r="A197" s="2" t="n"/>
      <c r="B197" s="2" t="n"/>
      <c r="C197" s="2" t="n"/>
      <c r="D197" s="2" t="n"/>
      <c r="E197" s="2" t="n"/>
      <c r="F197" s="2" t="n"/>
      <c r="G197" s="2" t="n"/>
      <c r="H197" s="2" t="n"/>
      <c r="I197" s="2" t="n"/>
      <c r="J197" s="2" t="n"/>
      <c r="K197" s="2" t="n"/>
      <c r="L197" s="2" t="n"/>
      <c r="M197" s="2" t="n"/>
      <c r="N197" s="2" t="n"/>
      <c r="O197" s="2" t="n"/>
      <c r="P197" s="2" t="n"/>
      <c r="Q197" s="2" t="n"/>
      <c r="R197" s="2" t="n"/>
      <c r="S197" s="1" t="n"/>
      <c r="T197" s="1" t="n"/>
    </row>
    <row r="198" ht="15.75" customHeight="1" s="127">
      <c r="A198" s="2" t="n"/>
      <c r="B198" s="2" t="n"/>
      <c r="C198" s="2" t="n"/>
      <c r="D198" s="2" t="n"/>
      <c r="E198" s="2" t="n"/>
      <c r="F198" s="2" t="n"/>
      <c r="G198" s="2" t="n"/>
      <c r="H198" s="2" t="n"/>
      <c r="I198" s="2" t="n"/>
      <c r="J198" s="2" t="n"/>
      <c r="K198" s="2" t="n"/>
      <c r="L198" s="2" t="n"/>
      <c r="M198" s="2" t="n"/>
      <c r="N198" s="2" t="n"/>
      <c r="O198" s="2" t="n"/>
      <c r="P198" s="2" t="n"/>
      <c r="Q198" s="2" t="n"/>
      <c r="R198" s="2" t="n"/>
      <c r="S198" s="1" t="n"/>
      <c r="T198" s="1" t="n"/>
    </row>
    <row r="199" ht="15.75" customHeight="1" s="127">
      <c r="A199" s="2" t="n"/>
      <c r="B199" s="2" t="n"/>
      <c r="C199" s="2" t="n"/>
      <c r="D199" s="2" t="n"/>
      <c r="E199" s="2" t="n"/>
      <c r="F199" s="2" t="n"/>
      <c r="G199" s="2" t="n"/>
      <c r="H199" s="2" t="n"/>
      <c r="I199" s="2" t="n"/>
      <c r="J199" s="2" t="n"/>
      <c r="K199" s="2" t="n"/>
      <c r="L199" s="2" t="n"/>
      <c r="M199" s="2" t="n"/>
      <c r="N199" s="2" t="n"/>
      <c r="O199" s="2" t="n"/>
      <c r="P199" s="2" t="n"/>
      <c r="Q199" s="2" t="n"/>
      <c r="R199" s="2" t="n"/>
      <c r="S199" s="1" t="n"/>
      <c r="T199" s="1" t="n"/>
    </row>
    <row r="200" ht="15.75" customHeight="1" s="127">
      <c r="A200" s="2" t="n"/>
      <c r="B200" s="2" t="n"/>
      <c r="C200" s="2" t="n"/>
      <c r="D200" s="2" t="n"/>
      <c r="E200" s="2" t="n"/>
      <c r="F200" s="2" t="n"/>
      <c r="G200" s="2" t="n"/>
      <c r="H200" s="2" t="n"/>
      <c r="I200" s="2" t="n"/>
      <c r="J200" s="2" t="n"/>
      <c r="K200" s="2" t="n"/>
      <c r="L200" s="2" t="n"/>
      <c r="M200" s="2" t="n"/>
      <c r="N200" s="2" t="n"/>
      <c r="O200" s="2" t="n"/>
      <c r="P200" s="2" t="n"/>
      <c r="Q200" s="2" t="n"/>
      <c r="R200" s="2" t="n"/>
      <c r="S200" s="1" t="n"/>
      <c r="T200" s="1" t="n"/>
    </row>
    <row r="201" ht="15.75" customHeight="1" s="127">
      <c r="A201" s="2" t="n"/>
      <c r="B201" s="2" t="n"/>
      <c r="C201" s="2" t="n"/>
      <c r="D201" s="2" t="n"/>
      <c r="E201" s="2" t="n"/>
      <c r="F201" s="2" t="n"/>
      <c r="G201" s="2" t="n"/>
      <c r="H201" s="2" t="n"/>
      <c r="I201" s="2" t="n"/>
      <c r="J201" s="2" t="n"/>
      <c r="K201" s="2" t="n"/>
      <c r="L201" s="2" t="n"/>
      <c r="M201" s="2" t="n"/>
      <c r="N201" s="2" t="n"/>
      <c r="O201" s="2" t="n"/>
      <c r="P201" s="2" t="n"/>
      <c r="Q201" s="2" t="n"/>
      <c r="R201" s="2" t="n"/>
      <c r="S201" s="1" t="n"/>
      <c r="T201" s="1" t="n"/>
    </row>
    <row r="202" ht="15.75" customHeight="1" s="127">
      <c r="A202" s="2" t="n"/>
      <c r="B202" s="2" t="n"/>
      <c r="C202" s="2" t="n"/>
      <c r="D202" s="2" t="n"/>
      <c r="E202" s="2" t="n"/>
      <c r="F202" s="2" t="n"/>
      <c r="G202" s="2" t="n"/>
      <c r="H202" s="2" t="n"/>
      <c r="I202" s="2" t="n"/>
      <c r="J202" s="2" t="n"/>
      <c r="K202" s="2" t="n"/>
      <c r="L202" s="2" t="n"/>
      <c r="M202" s="2" t="n"/>
      <c r="N202" s="2" t="n"/>
      <c r="O202" s="2" t="n"/>
      <c r="P202" s="2" t="n"/>
      <c r="Q202" s="2" t="n"/>
      <c r="R202" s="2" t="n"/>
      <c r="S202" s="1" t="n"/>
      <c r="T202" s="1" t="n"/>
    </row>
    <row r="203" ht="15.75" customHeight="1" s="127">
      <c r="A203" s="2" t="n"/>
      <c r="B203" s="2" t="n"/>
      <c r="C203" s="2" t="n"/>
      <c r="D203" s="2" t="n"/>
      <c r="E203" s="2" t="n"/>
      <c r="F203" s="2" t="n"/>
      <c r="G203" s="2" t="n"/>
      <c r="H203" s="2" t="n"/>
      <c r="I203" s="2" t="n"/>
      <c r="J203" s="2" t="n"/>
      <c r="K203" s="2" t="n"/>
      <c r="L203" s="2" t="n"/>
      <c r="M203" s="2" t="n"/>
      <c r="N203" s="2" t="n"/>
      <c r="O203" s="2" t="n"/>
      <c r="P203" s="2" t="n"/>
      <c r="Q203" s="2" t="n"/>
      <c r="R203" s="2" t="n"/>
      <c r="S203" s="1" t="n"/>
      <c r="T203" s="1" t="n"/>
    </row>
    <row r="204" ht="15.75" customHeight="1" s="127">
      <c r="A204" s="2" t="n"/>
      <c r="B204" s="2" t="n"/>
      <c r="C204" s="2" t="n"/>
      <c r="D204" s="2" t="n"/>
      <c r="E204" s="2" t="n"/>
      <c r="F204" s="2" t="n"/>
      <c r="G204" s="2" t="n"/>
      <c r="H204" s="2" t="n"/>
      <c r="I204" s="2" t="n"/>
      <c r="J204" s="2" t="n"/>
      <c r="K204" s="2" t="n"/>
      <c r="L204" s="2" t="n"/>
      <c r="M204" s="2" t="n"/>
      <c r="N204" s="2" t="n"/>
      <c r="O204" s="2" t="n"/>
      <c r="P204" s="2" t="n"/>
      <c r="Q204" s="2" t="n"/>
      <c r="R204" s="2" t="n"/>
      <c r="S204" s="1" t="n"/>
      <c r="T204" s="1" t="n"/>
    </row>
    <row r="205" ht="15.75" customHeight="1" s="127">
      <c r="A205" s="2" t="n"/>
      <c r="B205" s="2" t="n"/>
      <c r="C205" s="2" t="n"/>
      <c r="D205" s="2" t="n"/>
      <c r="E205" s="2" t="n"/>
      <c r="F205" s="2" t="n"/>
      <c r="G205" s="2" t="n"/>
      <c r="H205" s="2" t="n"/>
      <c r="I205" s="2" t="n"/>
      <c r="J205" s="2" t="n"/>
      <c r="K205" s="2" t="n"/>
      <c r="L205" s="2" t="n"/>
      <c r="M205" s="2" t="n"/>
      <c r="N205" s="2" t="n"/>
      <c r="O205" s="2" t="n"/>
      <c r="P205" s="2" t="n"/>
      <c r="Q205" s="2" t="n"/>
      <c r="R205" s="2" t="n"/>
      <c r="S205" s="1" t="n"/>
      <c r="T205" s="1" t="n"/>
    </row>
    <row r="206" ht="15.75" customHeight="1" s="127">
      <c r="A206" s="2" t="n"/>
      <c r="B206" s="2" t="n"/>
      <c r="C206" s="2" t="n"/>
      <c r="D206" s="2" t="n"/>
      <c r="E206" s="2" t="n"/>
      <c r="F206" s="2" t="n"/>
      <c r="G206" s="2" t="n"/>
      <c r="H206" s="2" t="n"/>
      <c r="I206" s="2" t="n"/>
      <c r="J206" s="2" t="n"/>
      <c r="K206" s="2" t="n"/>
      <c r="L206" s="2" t="n"/>
      <c r="M206" s="2" t="n"/>
      <c r="N206" s="2" t="n"/>
      <c r="O206" s="2" t="n"/>
      <c r="P206" s="2" t="n"/>
      <c r="Q206" s="2" t="n"/>
      <c r="R206" s="2" t="n"/>
      <c r="S206" s="1" t="n"/>
      <c r="T206" s="1" t="n"/>
    </row>
    <row r="207" ht="15.75" customHeight="1" s="127">
      <c r="A207" s="2" t="n"/>
      <c r="B207" s="2" t="n"/>
      <c r="C207" s="2" t="n"/>
      <c r="D207" s="2" t="n"/>
      <c r="E207" s="2" t="n"/>
      <c r="F207" s="2" t="n"/>
      <c r="G207" s="2" t="n"/>
      <c r="H207" s="2" t="n"/>
      <c r="I207" s="2" t="n"/>
      <c r="J207" s="2" t="n"/>
      <c r="K207" s="2" t="n"/>
      <c r="L207" s="2" t="n"/>
      <c r="M207" s="2" t="n"/>
      <c r="N207" s="2" t="n"/>
      <c r="O207" s="2" t="n"/>
      <c r="P207" s="2" t="n"/>
      <c r="Q207" s="2" t="n"/>
      <c r="R207" s="2" t="n"/>
      <c r="S207" s="1" t="n"/>
      <c r="T207" s="1" t="n"/>
    </row>
    <row r="208" ht="15.75" customHeight="1" s="127">
      <c r="A208" s="2" t="n"/>
      <c r="B208" s="2" t="n"/>
      <c r="C208" s="2" t="n"/>
      <c r="D208" s="2" t="n"/>
      <c r="E208" s="2" t="n"/>
      <c r="F208" s="2" t="n"/>
      <c r="G208" s="2" t="n"/>
      <c r="H208" s="2" t="n"/>
      <c r="I208" s="2" t="n"/>
      <c r="J208" s="2" t="n"/>
      <c r="K208" s="2" t="n"/>
      <c r="L208" s="2" t="n"/>
      <c r="M208" s="2" t="n"/>
      <c r="N208" s="2" t="n"/>
      <c r="O208" s="2" t="n"/>
      <c r="P208" s="2" t="n"/>
      <c r="Q208" s="2" t="n"/>
      <c r="R208" s="2" t="n"/>
      <c r="S208" s="1" t="n"/>
      <c r="T208" s="1" t="n"/>
    </row>
    <row r="209" ht="15.75" customHeight="1" s="127">
      <c r="A209" s="2" t="n"/>
      <c r="B209" s="2" t="n"/>
      <c r="C209" s="2" t="n"/>
      <c r="D209" s="2" t="n"/>
      <c r="E209" s="2" t="n"/>
      <c r="F209" s="2" t="n"/>
      <c r="G209" s="2" t="n"/>
      <c r="H209" s="2" t="n"/>
      <c r="I209" s="2" t="n"/>
      <c r="J209" s="2" t="n"/>
      <c r="K209" s="2" t="n"/>
      <c r="L209" s="2" t="n"/>
      <c r="M209" s="2" t="n"/>
      <c r="N209" s="2" t="n"/>
      <c r="O209" s="2" t="n"/>
      <c r="P209" s="2" t="n"/>
      <c r="Q209" s="2" t="n"/>
      <c r="R209" s="2" t="n"/>
      <c r="S209" s="1" t="n"/>
      <c r="T209" s="1" t="n"/>
    </row>
    <row r="210" ht="15.75" customHeight="1" s="127">
      <c r="A210" s="2" t="n"/>
      <c r="B210" s="2" t="n"/>
      <c r="C210" s="2" t="n"/>
      <c r="D210" s="2" t="n"/>
      <c r="E210" s="2" t="n"/>
      <c r="F210" s="2" t="n"/>
      <c r="G210" s="2" t="n"/>
      <c r="H210" s="2" t="n"/>
      <c r="I210" s="2" t="n"/>
      <c r="J210" s="2" t="n"/>
      <c r="K210" s="2" t="n"/>
      <c r="L210" s="2" t="n"/>
      <c r="M210" s="2" t="n"/>
      <c r="N210" s="2" t="n"/>
      <c r="O210" s="2" t="n"/>
      <c r="P210" s="2" t="n"/>
      <c r="Q210" s="2" t="n"/>
      <c r="R210" s="2" t="n"/>
      <c r="S210" s="1" t="n"/>
      <c r="T210" s="1" t="n"/>
    </row>
    <row r="211" ht="15.75" customHeight="1" s="127">
      <c r="A211" s="2" t="n"/>
      <c r="B211" s="2" t="n"/>
      <c r="C211" s="2" t="n"/>
      <c r="D211" s="2" t="n"/>
      <c r="E211" s="2" t="n"/>
      <c r="F211" s="2" t="n"/>
      <c r="G211" s="2" t="n"/>
      <c r="H211" s="2" t="n"/>
      <c r="I211" s="2" t="n"/>
      <c r="J211" s="2" t="n"/>
      <c r="K211" s="2" t="n"/>
      <c r="L211" s="2" t="n"/>
      <c r="M211" s="2" t="n"/>
      <c r="N211" s="2" t="n"/>
      <c r="O211" s="2" t="n"/>
      <c r="P211" s="2" t="n"/>
      <c r="Q211" s="2" t="n"/>
      <c r="R211" s="2" t="n"/>
      <c r="S211" s="1" t="n"/>
      <c r="T211" s="1" t="n"/>
    </row>
    <row r="212" ht="15.75" customHeight="1" s="127">
      <c r="A212" s="2" t="n"/>
      <c r="B212" s="2" t="n"/>
      <c r="C212" s="2" t="n"/>
      <c r="D212" s="2" t="n"/>
      <c r="E212" s="2" t="n"/>
      <c r="F212" s="2" t="n"/>
      <c r="G212" s="2" t="n"/>
      <c r="H212" s="2" t="n"/>
      <c r="I212" s="2" t="n"/>
      <c r="J212" s="2" t="n"/>
      <c r="K212" s="2" t="n"/>
      <c r="L212" s="2" t="n"/>
      <c r="M212" s="2" t="n"/>
      <c r="N212" s="2" t="n"/>
      <c r="O212" s="2" t="n"/>
      <c r="P212" s="2" t="n"/>
      <c r="Q212" s="2" t="n"/>
      <c r="R212" s="2" t="n"/>
      <c r="S212" s="1" t="n"/>
      <c r="T212" s="1" t="n"/>
    </row>
    <row r="213" ht="15.75" customHeight="1" s="127">
      <c r="A213" s="2" t="n"/>
      <c r="B213" s="2" t="n"/>
      <c r="C213" s="2" t="n"/>
      <c r="D213" s="2" t="n"/>
      <c r="E213" s="2" t="n"/>
      <c r="F213" s="2" t="n"/>
      <c r="G213" s="2" t="n"/>
      <c r="H213" s="2" t="n"/>
      <c r="I213" s="2" t="n"/>
      <c r="J213" s="2" t="n"/>
      <c r="K213" s="2" t="n"/>
      <c r="L213" s="2" t="n"/>
      <c r="M213" s="2" t="n"/>
      <c r="N213" s="2" t="n"/>
      <c r="O213" s="2" t="n"/>
      <c r="P213" s="2" t="n"/>
      <c r="Q213" s="2" t="n"/>
      <c r="R213" s="2" t="n"/>
      <c r="S213" s="1" t="n"/>
      <c r="T213" s="1" t="n"/>
    </row>
    <row r="214" ht="15.75" customHeight="1" s="127">
      <c r="A214" s="2" t="n"/>
      <c r="B214" s="2" t="n"/>
      <c r="C214" s="2" t="n"/>
      <c r="D214" s="2" t="n"/>
      <c r="E214" s="2" t="n"/>
      <c r="F214" s="2" t="n"/>
      <c r="G214" s="2" t="n"/>
      <c r="H214" s="2" t="n"/>
      <c r="I214" s="2" t="n"/>
      <c r="J214" s="2" t="n"/>
      <c r="K214" s="2" t="n"/>
      <c r="L214" s="2" t="n"/>
      <c r="M214" s="2" t="n"/>
      <c r="N214" s="2" t="n"/>
      <c r="O214" s="2" t="n"/>
      <c r="P214" s="2" t="n"/>
      <c r="Q214" s="2" t="n"/>
      <c r="R214" s="2" t="n"/>
      <c r="S214" s="1" t="n"/>
      <c r="T214" s="1" t="n"/>
    </row>
    <row r="215" ht="15.75" customHeight="1" s="127">
      <c r="A215" s="2" t="n"/>
      <c r="B215" s="2" t="n"/>
      <c r="C215" s="2" t="n"/>
      <c r="D215" s="2" t="n"/>
      <c r="E215" s="2" t="n"/>
      <c r="F215" s="2" t="n"/>
      <c r="G215" s="2" t="n"/>
      <c r="H215" s="2" t="n"/>
      <c r="I215" s="2" t="n"/>
      <c r="J215" s="2" t="n"/>
      <c r="K215" s="2" t="n"/>
      <c r="L215" s="2" t="n"/>
      <c r="M215" s="2" t="n"/>
      <c r="N215" s="2" t="n"/>
      <c r="O215" s="2" t="n"/>
      <c r="P215" s="2" t="n"/>
      <c r="Q215" s="2" t="n"/>
      <c r="R215" s="2" t="n"/>
      <c r="S215" s="1" t="n"/>
      <c r="T215" s="1" t="n"/>
    </row>
    <row r="216" ht="15.75" customHeight="1" s="127">
      <c r="A216" s="2" t="n"/>
      <c r="B216" s="2" t="n"/>
      <c r="C216" s="2" t="n"/>
      <c r="D216" s="2" t="n"/>
      <c r="E216" s="2" t="n"/>
      <c r="F216" s="2" t="n"/>
      <c r="G216" s="2" t="n"/>
      <c r="H216" s="2" t="n"/>
      <c r="I216" s="2" t="n"/>
      <c r="J216" s="2" t="n"/>
      <c r="K216" s="2" t="n"/>
      <c r="L216" s="2" t="n"/>
      <c r="M216" s="2" t="n"/>
      <c r="N216" s="2" t="n"/>
      <c r="O216" s="2" t="n"/>
      <c r="P216" s="2" t="n"/>
      <c r="Q216" s="2" t="n"/>
      <c r="R216" s="2" t="n"/>
      <c r="S216" s="1" t="n"/>
      <c r="T216" s="1" t="n"/>
    </row>
    <row r="217" ht="15.75" customHeight="1" s="127">
      <c r="A217" s="2" t="n"/>
      <c r="B217" s="2" t="n"/>
      <c r="C217" s="2" t="n"/>
      <c r="D217" s="2" t="n"/>
      <c r="E217" s="2" t="n"/>
      <c r="F217" s="2" t="n"/>
      <c r="G217" s="2" t="n"/>
      <c r="H217" s="2" t="n"/>
      <c r="I217" s="2" t="n"/>
      <c r="J217" s="2" t="n"/>
      <c r="K217" s="2" t="n"/>
      <c r="L217" s="2" t="n"/>
      <c r="M217" s="2" t="n"/>
      <c r="N217" s="2" t="n"/>
      <c r="O217" s="2" t="n"/>
      <c r="P217" s="2" t="n"/>
      <c r="Q217" s="2" t="n"/>
      <c r="R217" s="2" t="n"/>
      <c r="S217" s="1" t="n"/>
      <c r="T217" s="1" t="n"/>
    </row>
    <row r="218" ht="15.75" customHeight="1" s="127">
      <c r="A218" s="2" t="n"/>
      <c r="B218" s="2" t="n"/>
      <c r="C218" s="2" t="n"/>
      <c r="D218" s="2" t="n"/>
      <c r="E218" s="2" t="n"/>
      <c r="F218" s="2" t="n"/>
      <c r="G218" s="2" t="n"/>
      <c r="H218" s="2" t="n"/>
      <c r="I218" s="2" t="n"/>
      <c r="J218" s="2" t="n"/>
      <c r="K218" s="2" t="n"/>
      <c r="L218" s="2" t="n"/>
      <c r="M218" s="2" t="n"/>
      <c r="N218" s="2" t="n"/>
      <c r="O218" s="2" t="n"/>
      <c r="P218" s="2" t="n"/>
      <c r="Q218" s="2" t="n"/>
      <c r="R218" s="2" t="n"/>
      <c r="S218" s="1" t="n"/>
      <c r="T218" s="1" t="n"/>
    </row>
    <row r="219" ht="15.75" customHeight="1" s="127">
      <c r="A219" s="2" t="n"/>
      <c r="B219" s="2" t="n"/>
      <c r="C219" s="2" t="n"/>
      <c r="D219" s="2" t="n"/>
      <c r="E219" s="2" t="n"/>
      <c r="F219" s="2" t="n"/>
      <c r="G219" s="2" t="n"/>
      <c r="H219" s="2" t="n"/>
      <c r="I219" s="2" t="n"/>
      <c r="J219" s="2" t="n"/>
      <c r="K219" s="2" t="n"/>
      <c r="L219" s="2" t="n"/>
      <c r="M219" s="2" t="n"/>
      <c r="N219" s="2" t="n"/>
      <c r="O219" s="2" t="n"/>
      <c r="P219" s="2" t="n"/>
      <c r="Q219" s="2" t="n"/>
      <c r="R219" s="2" t="n"/>
      <c r="S219" s="1" t="n"/>
      <c r="T219" s="1" t="n"/>
    </row>
    <row r="220" ht="15.75" customHeight="1" s="127">
      <c r="A220" s="2" t="n"/>
      <c r="B220" s="2" t="n"/>
      <c r="C220" s="2" t="n"/>
      <c r="D220" s="2" t="n"/>
      <c r="E220" s="2" t="n"/>
      <c r="F220" s="2" t="n"/>
      <c r="G220" s="2" t="n"/>
      <c r="H220" s="2" t="n"/>
      <c r="I220" s="2" t="n"/>
      <c r="J220" s="2" t="n"/>
      <c r="K220" s="2" t="n"/>
      <c r="L220" s="2" t="n"/>
      <c r="M220" s="2" t="n"/>
      <c r="N220" s="2" t="n"/>
      <c r="O220" s="2" t="n"/>
      <c r="P220" s="2" t="n"/>
      <c r="Q220" s="2" t="n"/>
      <c r="R220" s="2" t="n"/>
      <c r="S220" s="1" t="n"/>
      <c r="T220" s="1" t="n"/>
    </row>
    <row r="221" ht="15.75" customHeight="1" s="127">
      <c r="A221" s="2" t="n"/>
      <c r="B221" s="2" t="n"/>
      <c r="C221" s="2" t="n"/>
      <c r="D221" s="2" t="n"/>
      <c r="E221" s="2" t="n"/>
      <c r="F221" s="2" t="n"/>
      <c r="G221" s="2" t="n"/>
      <c r="H221" s="2" t="n"/>
      <c r="I221" s="2" t="n"/>
      <c r="J221" s="2" t="n"/>
      <c r="K221" s="2" t="n"/>
      <c r="L221" s="2" t="n"/>
      <c r="M221" s="2" t="n"/>
      <c r="N221" s="2" t="n"/>
      <c r="O221" s="2" t="n"/>
      <c r="P221" s="2" t="n"/>
      <c r="Q221" s="2" t="n"/>
      <c r="R221" s="2" t="n"/>
      <c r="S221" s="1" t="n"/>
      <c r="T221" s="1" t="n"/>
    </row>
    <row r="222" ht="15.75" customHeight="1" s="127">
      <c r="A222" s="2" t="n"/>
      <c r="B222" s="2" t="n"/>
      <c r="C222" s="2" t="n"/>
      <c r="D222" s="2" t="n"/>
      <c r="E222" s="2" t="n"/>
      <c r="F222" s="2" t="n"/>
      <c r="G222" s="2" t="n"/>
      <c r="H222" s="2" t="n"/>
      <c r="I222" s="2" t="n"/>
      <c r="J222" s="2" t="n"/>
      <c r="K222" s="2" t="n"/>
      <c r="L222" s="2" t="n"/>
      <c r="M222" s="2" t="n"/>
      <c r="N222" s="2" t="n"/>
      <c r="O222" s="2" t="n"/>
      <c r="P222" s="2" t="n"/>
      <c r="Q222" s="2" t="n"/>
      <c r="R222" s="2" t="n"/>
      <c r="S222" s="1" t="n"/>
      <c r="T222" s="1" t="n"/>
    </row>
    <row r="223" ht="15.75" customHeight="1" s="127">
      <c r="A223" s="2" t="n"/>
      <c r="B223" s="2" t="n"/>
      <c r="C223" s="2" t="n"/>
      <c r="D223" s="2" t="n"/>
      <c r="E223" s="2" t="n"/>
      <c r="F223" s="2" t="n"/>
      <c r="G223" s="2" t="n"/>
      <c r="H223" s="2" t="n"/>
      <c r="I223" s="2" t="n"/>
      <c r="J223" s="2" t="n"/>
      <c r="K223" s="2" t="n"/>
      <c r="L223" s="2" t="n"/>
      <c r="M223" s="2" t="n"/>
      <c r="N223" s="2" t="n"/>
      <c r="O223" s="2" t="n"/>
      <c r="P223" s="2" t="n"/>
      <c r="Q223" s="2" t="n"/>
      <c r="R223" s="2" t="n"/>
      <c r="S223" s="1" t="n"/>
      <c r="T223" s="1" t="n"/>
    </row>
    <row r="224" ht="15.75" customHeight="1" s="127">
      <c r="A224" s="2" t="n"/>
      <c r="B224" s="2" t="n"/>
      <c r="C224" s="2" t="n"/>
      <c r="D224" s="2" t="n"/>
      <c r="E224" s="2" t="n"/>
      <c r="F224" s="2" t="n"/>
      <c r="G224" s="2" t="n"/>
      <c r="H224" s="2" t="n"/>
      <c r="I224" s="2" t="n"/>
      <c r="J224" s="2" t="n"/>
      <c r="K224" s="2" t="n"/>
      <c r="L224" s="2" t="n"/>
      <c r="M224" s="2" t="n"/>
      <c r="N224" s="2" t="n"/>
      <c r="O224" s="2" t="n"/>
      <c r="P224" s="2" t="n"/>
      <c r="Q224" s="2" t="n"/>
      <c r="R224" s="2" t="n"/>
      <c r="S224" s="1" t="n"/>
      <c r="T224" s="1" t="n"/>
    </row>
    <row r="225" ht="15.75" customHeight="1" s="127">
      <c r="A225" s="2" t="n"/>
      <c r="B225" s="2" t="n"/>
      <c r="C225" s="2" t="n"/>
      <c r="D225" s="2" t="n"/>
      <c r="E225" s="2" t="n"/>
      <c r="F225" s="2" t="n"/>
      <c r="G225" s="2" t="n"/>
      <c r="H225" s="2" t="n"/>
      <c r="I225" s="2" t="n"/>
      <c r="J225" s="2" t="n"/>
      <c r="K225" s="2" t="n"/>
      <c r="L225" s="2" t="n"/>
      <c r="M225" s="2" t="n"/>
      <c r="N225" s="2" t="n"/>
      <c r="O225" s="2" t="n"/>
      <c r="P225" s="2" t="n"/>
      <c r="Q225" s="2" t="n"/>
      <c r="R225" s="2" t="n"/>
      <c r="S225" s="1" t="n"/>
      <c r="T225" s="1" t="n"/>
    </row>
    <row r="226" ht="15.75" customHeight="1" s="127">
      <c r="A226" s="2" t="n"/>
      <c r="B226" s="2" t="n"/>
      <c r="C226" s="2" t="n"/>
      <c r="D226" s="2" t="n"/>
      <c r="E226" s="2" t="n"/>
      <c r="F226" s="2" t="n"/>
      <c r="G226" s="2" t="n"/>
      <c r="H226" s="2" t="n"/>
      <c r="I226" s="2" t="n"/>
      <c r="J226" s="2" t="n"/>
      <c r="K226" s="2" t="n"/>
      <c r="L226" s="2" t="n"/>
      <c r="M226" s="2" t="n"/>
      <c r="N226" s="2" t="n"/>
      <c r="O226" s="2" t="n"/>
      <c r="P226" s="2" t="n"/>
      <c r="Q226" s="2" t="n"/>
      <c r="R226" s="2" t="n"/>
      <c r="S226" s="1" t="n"/>
      <c r="T226" s="1" t="n"/>
    </row>
    <row r="227" ht="15.75" customHeight="1" s="127">
      <c r="A227" s="2" t="n"/>
      <c r="B227" s="2" t="n"/>
      <c r="C227" s="2" t="n"/>
      <c r="D227" s="2" t="n"/>
      <c r="E227" s="2" t="n"/>
      <c r="F227" s="2" t="n"/>
      <c r="G227" s="2" t="n"/>
      <c r="H227" s="2" t="n"/>
      <c r="I227" s="2" t="n"/>
      <c r="J227" s="2" t="n"/>
      <c r="K227" s="2" t="n"/>
      <c r="L227" s="2" t="n"/>
      <c r="M227" s="2" t="n"/>
      <c r="N227" s="2" t="n"/>
      <c r="O227" s="2" t="n"/>
      <c r="P227" s="2" t="n"/>
      <c r="Q227" s="2" t="n"/>
      <c r="R227" s="2" t="n"/>
      <c r="S227" s="1" t="n"/>
      <c r="T227" s="1" t="n"/>
    </row>
    <row r="228" ht="15.75" customHeight="1" s="127">
      <c r="A228" s="2" t="n"/>
      <c r="B228" s="2" t="n"/>
      <c r="C228" s="2" t="n"/>
      <c r="D228" s="2" t="n"/>
      <c r="E228" s="2" t="n"/>
      <c r="F228" s="2" t="n"/>
      <c r="G228" s="2" t="n"/>
      <c r="H228" s="2" t="n"/>
      <c r="I228" s="2" t="n"/>
      <c r="J228" s="2" t="n"/>
      <c r="K228" s="2" t="n"/>
      <c r="L228" s="2" t="n"/>
      <c r="M228" s="2" t="n"/>
      <c r="N228" s="2" t="n"/>
      <c r="O228" s="2" t="n"/>
      <c r="P228" s="2" t="n"/>
      <c r="Q228" s="2" t="n"/>
      <c r="R228" s="2" t="n"/>
      <c r="S228" s="1" t="n"/>
      <c r="T228" s="1" t="n"/>
    </row>
    <row r="229" ht="15.75" customHeight="1" s="127">
      <c r="A229" s="2" t="n"/>
      <c r="B229" s="2" t="n"/>
      <c r="C229" s="2" t="n"/>
      <c r="D229" s="2" t="n"/>
      <c r="E229" s="2" t="n"/>
      <c r="F229" s="2" t="n"/>
      <c r="G229" s="2" t="n"/>
      <c r="H229" s="2" t="n"/>
      <c r="I229" s="2" t="n"/>
      <c r="J229" s="2" t="n"/>
      <c r="K229" s="2" t="n"/>
      <c r="L229" s="2" t="n"/>
      <c r="M229" s="2" t="n"/>
      <c r="N229" s="2" t="n"/>
      <c r="O229" s="2" t="n"/>
      <c r="P229" s="2" t="n"/>
      <c r="Q229" s="2" t="n"/>
      <c r="R229" s="2" t="n"/>
      <c r="S229" s="1" t="n"/>
      <c r="T229" s="1" t="n"/>
    </row>
    <row r="230" ht="15.75" customHeight="1" s="127">
      <c r="A230" s="2" t="n"/>
      <c r="B230" s="2" t="n"/>
      <c r="C230" s="2" t="n"/>
      <c r="D230" s="2" t="n"/>
      <c r="E230" s="2" t="n"/>
      <c r="F230" s="2" t="n"/>
      <c r="G230" s="2" t="n"/>
      <c r="H230" s="2" t="n"/>
      <c r="I230" s="2" t="n"/>
      <c r="J230" s="2" t="n"/>
      <c r="K230" s="2" t="n"/>
      <c r="L230" s="2" t="n"/>
      <c r="M230" s="2" t="n"/>
      <c r="N230" s="2" t="n"/>
      <c r="O230" s="2" t="n"/>
      <c r="P230" s="2" t="n"/>
      <c r="Q230" s="2" t="n"/>
      <c r="R230" s="2" t="n"/>
      <c r="S230" s="1" t="n"/>
      <c r="T230" s="1" t="n"/>
    </row>
    <row r="231" ht="15.75" customHeight="1" s="127">
      <c r="A231" s="2" t="n"/>
      <c r="B231" s="2" t="n"/>
      <c r="C231" s="2" t="n"/>
      <c r="D231" s="2" t="n"/>
      <c r="E231" s="2" t="n"/>
      <c r="F231" s="2" t="n"/>
      <c r="G231" s="2" t="n"/>
      <c r="H231" s="2" t="n"/>
      <c r="I231" s="2" t="n"/>
      <c r="J231" s="2" t="n"/>
      <c r="K231" s="2" t="n"/>
      <c r="L231" s="2" t="n"/>
      <c r="M231" s="2" t="n"/>
      <c r="N231" s="2" t="n"/>
      <c r="O231" s="2" t="n"/>
      <c r="P231" s="2" t="n"/>
      <c r="Q231" s="2" t="n"/>
      <c r="R231" s="2" t="n"/>
      <c r="S231" s="1" t="n"/>
      <c r="T231" s="1" t="n"/>
    </row>
    <row r="232" ht="15.75" customHeight="1" s="127">
      <c r="A232" s="2" t="n"/>
      <c r="B232" s="2" t="n"/>
      <c r="C232" s="2" t="n"/>
      <c r="D232" s="2" t="n"/>
      <c r="E232" s="2" t="n"/>
      <c r="F232" s="2" t="n"/>
      <c r="G232" s="2" t="n"/>
      <c r="H232" s="2" t="n"/>
      <c r="I232" s="2" t="n"/>
      <c r="J232" s="2" t="n"/>
      <c r="K232" s="2" t="n"/>
      <c r="L232" s="2" t="n"/>
      <c r="M232" s="2" t="n"/>
      <c r="N232" s="2" t="n"/>
      <c r="O232" s="2" t="n"/>
      <c r="P232" s="2" t="n"/>
      <c r="Q232" s="2" t="n"/>
      <c r="R232" s="2" t="n"/>
      <c r="S232" s="1" t="n"/>
      <c r="T232" s="1" t="n"/>
    </row>
    <row r="233" ht="15.75" customHeight="1" s="127">
      <c r="A233" s="2" t="n"/>
      <c r="B233" s="2" t="n"/>
      <c r="C233" s="2" t="n"/>
      <c r="D233" s="2" t="n"/>
      <c r="E233" s="2" t="n"/>
      <c r="F233" s="2" t="n"/>
      <c r="G233" s="2" t="n"/>
      <c r="H233" s="2" t="n"/>
      <c r="I233" s="2" t="n"/>
      <c r="J233" s="2" t="n"/>
      <c r="K233" s="2" t="n"/>
      <c r="L233" s="2" t="n"/>
      <c r="M233" s="2" t="n"/>
      <c r="N233" s="2" t="n"/>
      <c r="O233" s="2" t="n"/>
      <c r="P233" s="2" t="n"/>
      <c r="Q233" s="2" t="n"/>
      <c r="R233" s="2" t="n"/>
      <c r="S233" s="1" t="n"/>
      <c r="T233" s="1" t="n"/>
    </row>
    <row r="234" ht="15.75" customHeight="1" s="127">
      <c r="A234" s="2" t="n"/>
      <c r="B234" s="2" t="n"/>
      <c r="C234" s="2" t="n"/>
      <c r="D234" s="2" t="n"/>
      <c r="E234" s="2" t="n"/>
      <c r="F234" s="2" t="n"/>
      <c r="G234" s="2" t="n"/>
      <c r="H234" s="2" t="n"/>
      <c r="I234" s="2" t="n"/>
      <c r="J234" s="2" t="n"/>
      <c r="K234" s="2" t="n"/>
      <c r="L234" s="2" t="n"/>
      <c r="M234" s="2" t="n"/>
      <c r="N234" s="2" t="n"/>
      <c r="O234" s="2" t="n"/>
      <c r="P234" s="2" t="n"/>
      <c r="Q234" s="2" t="n"/>
      <c r="R234" s="2" t="n"/>
      <c r="S234" s="1" t="n"/>
      <c r="T234" s="1" t="n"/>
    </row>
    <row r="235" ht="15.75" customHeight="1" s="127">
      <c r="A235" s="2" t="n"/>
      <c r="B235" s="2" t="n"/>
      <c r="C235" s="2" t="n"/>
      <c r="D235" s="2" t="n"/>
      <c r="E235" s="2" t="n"/>
      <c r="F235" s="2" t="n"/>
      <c r="G235" s="2" t="n"/>
      <c r="H235" s="2" t="n"/>
      <c r="I235" s="2" t="n"/>
      <c r="J235" s="2" t="n"/>
      <c r="K235" s="2" t="n"/>
      <c r="L235" s="2" t="n"/>
      <c r="M235" s="2" t="n"/>
      <c r="N235" s="2" t="n"/>
      <c r="O235" s="2" t="n"/>
      <c r="P235" s="2" t="n"/>
      <c r="Q235" s="2" t="n"/>
      <c r="R235" s="2" t="n"/>
      <c r="S235" s="1" t="n"/>
      <c r="T235" s="1" t="n"/>
    </row>
    <row r="236" ht="15.75" customHeight="1" s="127">
      <c r="A236" s="2" t="n"/>
      <c r="B236" s="2" t="n"/>
      <c r="C236" s="2" t="n"/>
      <c r="D236" s="2" t="n"/>
      <c r="E236" s="2" t="n"/>
      <c r="F236" s="2" t="n"/>
      <c r="G236" s="2" t="n"/>
      <c r="H236" s="2" t="n"/>
      <c r="I236" s="2" t="n"/>
      <c r="J236" s="2" t="n"/>
      <c r="K236" s="2" t="n"/>
      <c r="L236" s="2" t="n"/>
      <c r="M236" s="2" t="n"/>
      <c r="N236" s="2" t="n"/>
      <c r="O236" s="2" t="n"/>
      <c r="P236" s="2" t="n"/>
      <c r="Q236" s="2" t="n"/>
      <c r="R236" s="2" t="n"/>
      <c r="S236" s="1" t="n"/>
      <c r="T236" s="1" t="n"/>
    </row>
    <row r="237" ht="15.75" customHeight="1" s="127">
      <c r="A237" s="2" t="n"/>
      <c r="B237" s="2" t="n"/>
      <c r="C237" s="2" t="n"/>
      <c r="D237" s="2" t="n"/>
      <c r="E237" s="2" t="n"/>
      <c r="F237" s="2" t="n"/>
      <c r="G237" s="2" t="n"/>
      <c r="H237" s="2" t="n"/>
      <c r="I237" s="2" t="n"/>
      <c r="J237" s="2" t="n"/>
      <c r="K237" s="2" t="n"/>
      <c r="L237" s="2" t="n"/>
      <c r="M237" s="2" t="n"/>
      <c r="N237" s="2" t="n"/>
      <c r="O237" s="2" t="n"/>
      <c r="P237" s="2" t="n"/>
      <c r="Q237" s="2" t="n"/>
      <c r="R237" s="2" t="n"/>
      <c r="S237" s="1" t="n"/>
      <c r="T237" s="1" t="n"/>
    </row>
    <row r="238" ht="15.75" customHeight="1" s="127">
      <c r="A238" s="2" t="n"/>
      <c r="B238" s="2" t="n"/>
      <c r="C238" s="2" t="n"/>
      <c r="D238" s="2" t="n"/>
      <c r="E238" s="2" t="n"/>
      <c r="F238" s="2" t="n"/>
      <c r="G238" s="2" t="n"/>
      <c r="H238" s="2" t="n"/>
      <c r="I238" s="2" t="n"/>
      <c r="J238" s="2" t="n"/>
      <c r="K238" s="2" t="n"/>
      <c r="L238" s="2" t="n"/>
      <c r="M238" s="2" t="n"/>
      <c r="N238" s="2" t="n"/>
      <c r="O238" s="2" t="n"/>
      <c r="P238" s="2" t="n"/>
      <c r="Q238" s="2" t="n"/>
      <c r="R238" s="2" t="n"/>
      <c r="S238" s="1" t="n"/>
      <c r="T238" s="1" t="n"/>
    </row>
    <row r="239" ht="15.75" customHeight="1" s="127">
      <c r="A239" s="2" t="n"/>
      <c r="B239" s="2" t="n"/>
      <c r="C239" s="2" t="n"/>
      <c r="D239" s="2" t="n"/>
      <c r="E239" s="2" t="n"/>
      <c r="F239" s="2" t="n"/>
      <c r="G239" s="2" t="n"/>
      <c r="H239" s="2" t="n"/>
      <c r="I239" s="2" t="n"/>
      <c r="J239" s="2" t="n"/>
      <c r="K239" s="2" t="n"/>
      <c r="L239" s="2" t="n"/>
      <c r="M239" s="2" t="n"/>
      <c r="N239" s="2" t="n"/>
      <c r="O239" s="2" t="n"/>
      <c r="P239" s="2" t="n"/>
      <c r="Q239" s="2" t="n"/>
      <c r="R239" s="2" t="n"/>
      <c r="S239" s="1" t="n"/>
      <c r="T239" s="1" t="n"/>
    </row>
    <row r="240" ht="15.75" customHeight="1" s="127">
      <c r="A240" s="2" t="n"/>
      <c r="B240" s="2" t="n"/>
      <c r="C240" s="2" t="n"/>
      <c r="D240" s="2" t="n"/>
      <c r="E240" s="2" t="n"/>
      <c r="F240" s="2" t="n"/>
      <c r="G240" s="2" t="n"/>
      <c r="H240" s="2" t="n"/>
      <c r="I240" s="2" t="n"/>
      <c r="J240" s="2" t="n"/>
      <c r="K240" s="2" t="n"/>
      <c r="L240" s="2" t="n"/>
      <c r="M240" s="2" t="n"/>
      <c r="N240" s="2" t="n"/>
      <c r="O240" s="2" t="n"/>
      <c r="P240" s="2" t="n"/>
      <c r="Q240" s="2" t="n"/>
      <c r="R240" s="2" t="n"/>
      <c r="S240" s="1" t="n"/>
      <c r="T240" s="1" t="n"/>
    </row>
    <row r="241" ht="15.75" customHeight="1" s="127">
      <c r="A241" s="2" t="n"/>
      <c r="B241" s="2" t="n"/>
      <c r="C241" s="2" t="n"/>
      <c r="D241" s="2" t="n"/>
      <c r="E241" s="2" t="n"/>
      <c r="F241" s="2" t="n"/>
      <c r="G241" s="2" t="n"/>
      <c r="H241" s="2" t="n"/>
      <c r="I241" s="2" t="n"/>
      <c r="J241" s="2" t="n"/>
      <c r="K241" s="2" t="n"/>
      <c r="L241" s="2" t="n"/>
      <c r="M241" s="2" t="n"/>
      <c r="N241" s="2" t="n"/>
      <c r="O241" s="2" t="n"/>
      <c r="P241" s="2" t="n"/>
      <c r="Q241" s="2" t="n"/>
      <c r="R241" s="2" t="n"/>
      <c r="S241" s="1" t="n"/>
      <c r="T241" s="1" t="n"/>
    </row>
    <row r="242" ht="15.75" customHeight="1" s="127">
      <c r="A242" s="2" t="n"/>
      <c r="B242" s="2" t="n"/>
      <c r="C242" s="2" t="n"/>
      <c r="D242" s="2" t="n"/>
      <c r="E242" s="2" t="n"/>
      <c r="F242" s="2" t="n"/>
      <c r="G242" s="2" t="n"/>
      <c r="H242" s="2" t="n"/>
      <c r="I242" s="2" t="n"/>
      <c r="J242" s="2" t="n"/>
      <c r="K242" s="2" t="n"/>
      <c r="L242" s="2" t="n"/>
      <c r="M242" s="2" t="n"/>
      <c r="N242" s="2" t="n"/>
      <c r="O242" s="2" t="n"/>
      <c r="P242" s="2" t="n"/>
      <c r="Q242" s="2" t="n"/>
      <c r="R242" s="2" t="n"/>
      <c r="S242" s="1" t="n"/>
      <c r="T242" s="1" t="n"/>
    </row>
    <row r="243" ht="15.75" customHeight="1" s="127">
      <c r="A243" s="2" t="n"/>
      <c r="B243" s="2" t="n"/>
      <c r="C243" s="2" t="n"/>
      <c r="D243" s="2" t="n"/>
      <c r="E243" s="2" t="n"/>
      <c r="F243" s="2" t="n"/>
      <c r="G243" s="2" t="n"/>
      <c r="H243" s="2" t="n"/>
      <c r="I243" s="2" t="n"/>
      <c r="J243" s="2" t="n"/>
      <c r="K243" s="2" t="n"/>
      <c r="L243" s="2" t="n"/>
      <c r="M243" s="2" t="n"/>
      <c r="N243" s="2" t="n"/>
      <c r="O243" s="2" t="n"/>
      <c r="P243" s="2" t="n"/>
      <c r="Q243" s="2" t="n"/>
      <c r="R243" s="2" t="n"/>
      <c r="S243" s="1" t="n"/>
      <c r="T243" s="1" t="n"/>
    </row>
    <row r="244" ht="15.75" customHeight="1" s="127">
      <c r="A244" s="2" t="n"/>
      <c r="B244" s="2" t="n"/>
      <c r="C244" s="2" t="n"/>
      <c r="D244" s="2" t="n"/>
      <c r="E244" s="2" t="n"/>
      <c r="F244" s="2" t="n"/>
      <c r="G244" s="2" t="n"/>
      <c r="H244" s="2" t="n"/>
      <c r="I244" s="2" t="n"/>
      <c r="J244" s="2" t="n"/>
      <c r="K244" s="2" t="n"/>
      <c r="L244" s="2" t="n"/>
      <c r="M244" s="2" t="n"/>
      <c r="N244" s="2" t="n"/>
      <c r="O244" s="2" t="n"/>
      <c r="P244" s="2" t="n"/>
      <c r="Q244" s="2" t="n"/>
      <c r="R244" s="2" t="n"/>
      <c r="S244" s="1" t="n"/>
      <c r="T244" s="1" t="n"/>
    </row>
    <row r="245" ht="15.75" customHeight="1" s="127">
      <c r="A245" s="2" t="n"/>
      <c r="B245" s="2" t="n"/>
      <c r="C245" s="2" t="n"/>
      <c r="D245" s="2" t="n"/>
      <c r="E245" s="2" t="n"/>
      <c r="F245" s="2" t="n"/>
      <c r="G245" s="2" t="n"/>
      <c r="H245" s="2" t="n"/>
      <c r="I245" s="2" t="n"/>
      <c r="J245" s="2" t="n"/>
      <c r="K245" s="2" t="n"/>
      <c r="L245" s="2" t="n"/>
      <c r="M245" s="2" t="n"/>
      <c r="N245" s="2" t="n"/>
      <c r="O245" s="2" t="n"/>
      <c r="P245" s="2" t="n"/>
      <c r="Q245" s="2" t="n"/>
      <c r="R245" s="2" t="n"/>
      <c r="S245" s="1" t="n"/>
      <c r="T245" s="1" t="n"/>
    </row>
    <row r="246" ht="15.75" customHeight="1" s="127">
      <c r="A246" s="2" t="n"/>
      <c r="B246" s="2" t="n"/>
      <c r="C246" s="2" t="n"/>
      <c r="D246" s="2" t="n"/>
      <c r="E246" s="2" t="n"/>
      <c r="F246" s="2" t="n"/>
      <c r="G246" s="2" t="n"/>
      <c r="H246" s="2" t="n"/>
      <c r="I246" s="2" t="n"/>
      <c r="J246" s="2" t="n"/>
      <c r="K246" s="2" t="n"/>
      <c r="L246" s="2" t="n"/>
      <c r="M246" s="2" t="n"/>
      <c r="N246" s="2" t="n"/>
      <c r="O246" s="2" t="n"/>
      <c r="P246" s="2" t="n"/>
      <c r="Q246" s="2" t="n"/>
      <c r="R246" s="2" t="n"/>
      <c r="S246" s="1" t="n"/>
      <c r="T246" s="1" t="n"/>
    </row>
    <row r="247" ht="15.75" customHeight="1" s="127">
      <c r="A247" s="2" t="n"/>
      <c r="B247" s="2" t="n"/>
      <c r="C247" s="2" t="n"/>
      <c r="D247" s="2" t="n"/>
      <c r="E247" s="2" t="n"/>
      <c r="F247" s="2" t="n"/>
      <c r="G247" s="2" t="n"/>
      <c r="H247" s="2" t="n"/>
      <c r="I247" s="2" t="n"/>
      <c r="J247" s="2" t="n"/>
      <c r="K247" s="2" t="n"/>
      <c r="L247" s="2" t="n"/>
      <c r="M247" s="2" t="n"/>
      <c r="N247" s="2" t="n"/>
      <c r="O247" s="2" t="n"/>
      <c r="P247" s="2" t="n"/>
      <c r="Q247" s="2" t="n"/>
      <c r="R247" s="2" t="n"/>
      <c r="S247" s="1" t="n"/>
      <c r="T247" s="1" t="n"/>
    </row>
    <row r="248" ht="15.75" customHeight="1" s="127">
      <c r="A248" s="2" t="n"/>
      <c r="B248" s="2" t="n"/>
      <c r="C248" s="2" t="n"/>
      <c r="D248" s="2" t="n"/>
      <c r="E248" s="2" t="n"/>
      <c r="F248" s="2" t="n"/>
      <c r="G248" s="2" t="n"/>
      <c r="H248" s="2" t="n"/>
      <c r="I248" s="2" t="n"/>
      <c r="J248" s="2" t="n"/>
      <c r="K248" s="2" t="n"/>
      <c r="L248" s="2" t="n"/>
      <c r="M248" s="2" t="n"/>
      <c r="N248" s="2" t="n"/>
      <c r="O248" s="2" t="n"/>
      <c r="P248" s="2" t="n"/>
      <c r="Q248" s="2" t="n"/>
      <c r="R248" s="2" t="n"/>
      <c r="S248" s="1" t="n"/>
      <c r="T248" s="1" t="n"/>
    </row>
    <row r="249" ht="15.75" customHeight="1" s="127">
      <c r="A249" s="2" t="n"/>
      <c r="B249" s="2" t="n"/>
      <c r="C249" s="2" t="n"/>
      <c r="D249" s="2" t="n"/>
      <c r="E249" s="2" t="n"/>
      <c r="F249" s="2" t="n"/>
      <c r="G249" s="2" t="n"/>
      <c r="H249" s="2" t="n"/>
      <c r="I249" s="2" t="n"/>
      <c r="J249" s="2" t="n"/>
      <c r="K249" s="2" t="n"/>
      <c r="L249" s="2" t="n"/>
      <c r="M249" s="2" t="n"/>
      <c r="N249" s="2" t="n"/>
      <c r="O249" s="2" t="n"/>
      <c r="P249" s="2" t="n"/>
      <c r="Q249" s="2" t="n"/>
      <c r="R249" s="2" t="n"/>
      <c r="S249" s="1" t="n"/>
      <c r="T249" s="1" t="n"/>
    </row>
    <row r="250" ht="15.75" customHeight="1" s="127">
      <c r="A250" s="2" t="n"/>
      <c r="B250" s="2" t="n"/>
      <c r="C250" s="2" t="n"/>
      <c r="D250" s="2" t="n"/>
      <c r="E250" s="2" t="n"/>
      <c r="F250" s="2" t="n"/>
      <c r="G250" s="2" t="n"/>
      <c r="H250" s="2" t="n"/>
      <c r="I250" s="2" t="n"/>
      <c r="J250" s="2" t="n"/>
      <c r="K250" s="2" t="n"/>
      <c r="L250" s="2" t="n"/>
      <c r="M250" s="2" t="n"/>
      <c r="N250" s="2" t="n"/>
      <c r="O250" s="2" t="n"/>
      <c r="P250" s="2" t="n"/>
      <c r="Q250" s="2" t="n"/>
      <c r="R250" s="2" t="n"/>
      <c r="S250" s="1" t="n"/>
      <c r="T250" s="1" t="n"/>
    </row>
    <row r="251" ht="15.75" customHeight="1" s="127">
      <c r="A251" s="2" t="n"/>
      <c r="B251" s="2" t="n"/>
      <c r="C251" s="2" t="n"/>
      <c r="D251" s="2" t="n"/>
      <c r="E251" s="2" t="n"/>
      <c r="F251" s="2" t="n"/>
      <c r="G251" s="2" t="n"/>
      <c r="H251" s="2" t="n"/>
      <c r="I251" s="2" t="n"/>
      <c r="J251" s="2" t="n"/>
      <c r="K251" s="2" t="n"/>
      <c r="L251" s="2" t="n"/>
      <c r="M251" s="2" t="n"/>
      <c r="N251" s="2" t="n"/>
      <c r="O251" s="2" t="n"/>
      <c r="P251" s="2" t="n"/>
      <c r="Q251" s="2" t="n"/>
      <c r="R251" s="2" t="n"/>
      <c r="S251" s="1" t="n"/>
      <c r="T251" s="1" t="n"/>
    </row>
    <row r="252" ht="15.75" customHeight="1" s="127">
      <c r="A252" s="2" t="n"/>
      <c r="B252" s="2" t="n"/>
      <c r="C252" s="2" t="n"/>
      <c r="D252" s="2" t="n"/>
      <c r="E252" s="2" t="n"/>
      <c r="F252" s="2" t="n"/>
      <c r="G252" s="2" t="n"/>
      <c r="H252" s="2" t="n"/>
      <c r="I252" s="2" t="n"/>
      <c r="J252" s="2" t="n"/>
      <c r="K252" s="2" t="n"/>
      <c r="L252" s="2" t="n"/>
      <c r="M252" s="2" t="n"/>
      <c r="N252" s="2" t="n"/>
      <c r="O252" s="2" t="n"/>
      <c r="P252" s="2" t="n"/>
      <c r="Q252" s="2" t="n"/>
      <c r="R252" s="2" t="n"/>
      <c r="S252" s="1" t="n"/>
      <c r="T252" s="1" t="n"/>
    </row>
    <row r="253" ht="15.75" customHeight="1" s="127">
      <c r="A253" s="2" t="n"/>
      <c r="B253" s="2" t="n"/>
      <c r="C253" s="2" t="n"/>
      <c r="D253" s="2" t="n"/>
      <c r="E253" s="2" t="n"/>
      <c r="F253" s="2" t="n"/>
      <c r="G253" s="2" t="n"/>
      <c r="H253" s="2" t="n"/>
      <c r="I253" s="2" t="n"/>
      <c r="J253" s="2" t="n"/>
      <c r="K253" s="2" t="n"/>
      <c r="L253" s="2" t="n"/>
      <c r="M253" s="2" t="n"/>
      <c r="N253" s="2" t="n"/>
      <c r="O253" s="2" t="n"/>
      <c r="P253" s="2" t="n"/>
      <c r="Q253" s="2" t="n"/>
      <c r="R253" s="2" t="n"/>
      <c r="S253" s="1" t="n"/>
      <c r="T253" s="1" t="n"/>
    </row>
    <row r="254" ht="15.75" customHeight="1" s="127">
      <c r="A254" s="2" t="n"/>
      <c r="B254" s="2" t="n"/>
      <c r="C254" s="2" t="n"/>
      <c r="D254" s="2" t="n"/>
      <c r="E254" s="2" t="n"/>
      <c r="F254" s="2" t="n"/>
      <c r="G254" s="2" t="n"/>
      <c r="H254" s="2" t="n"/>
      <c r="I254" s="2" t="n"/>
      <c r="J254" s="2" t="n"/>
      <c r="K254" s="2" t="n"/>
      <c r="L254" s="2" t="n"/>
      <c r="M254" s="2" t="n"/>
      <c r="N254" s="2" t="n"/>
      <c r="O254" s="2" t="n"/>
      <c r="P254" s="2" t="n"/>
      <c r="Q254" s="2" t="n"/>
      <c r="R254" s="2" t="n"/>
      <c r="S254" s="1" t="n"/>
      <c r="T254" s="1" t="n"/>
    </row>
    <row r="255" ht="15.75" customHeight="1" s="127">
      <c r="A255" s="2" t="n"/>
      <c r="B255" s="2" t="n"/>
      <c r="C255" s="2" t="n"/>
      <c r="D255" s="2" t="n"/>
      <c r="E255" s="2" t="n"/>
      <c r="F255" s="2" t="n"/>
      <c r="G255" s="2" t="n"/>
      <c r="H255" s="2" t="n"/>
      <c r="I255" s="2" t="n"/>
      <c r="J255" s="2" t="n"/>
      <c r="K255" s="2" t="n"/>
      <c r="L255" s="2" t="n"/>
      <c r="M255" s="2" t="n"/>
      <c r="N255" s="2" t="n"/>
      <c r="O255" s="2" t="n"/>
      <c r="P255" s="2" t="n"/>
      <c r="Q255" s="2" t="n"/>
      <c r="R255" s="2" t="n"/>
      <c r="S255" s="1" t="n"/>
      <c r="T255" s="1" t="n"/>
    </row>
    <row r="256" ht="15.75" customHeight="1" s="127">
      <c r="A256" s="2" t="n"/>
      <c r="B256" s="2" t="n"/>
      <c r="C256" s="2" t="n"/>
      <c r="D256" s="2" t="n"/>
      <c r="E256" s="2" t="n"/>
      <c r="F256" s="2" t="n"/>
      <c r="G256" s="2" t="n"/>
      <c r="H256" s="2" t="n"/>
      <c r="I256" s="2" t="n"/>
      <c r="J256" s="2" t="n"/>
      <c r="K256" s="2" t="n"/>
      <c r="L256" s="2" t="n"/>
      <c r="M256" s="2" t="n"/>
      <c r="N256" s="2" t="n"/>
      <c r="O256" s="2" t="n"/>
      <c r="P256" s="2" t="n"/>
      <c r="Q256" s="2" t="n"/>
      <c r="R256" s="2" t="n"/>
      <c r="S256" s="1" t="n"/>
      <c r="T256" s="1" t="n"/>
    </row>
    <row r="257" ht="15.75" customHeight="1" s="127">
      <c r="A257" s="2" t="n"/>
      <c r="B257" s="2" t="n"/>
      <c r="C257" s="2" t="n"/>
      <c r="D257" s="2" t="n"/>
      <c r="E257" s="2" t="n"/>
      <c r="F257" s="2" t="n"/>
      <c r="G257" s="2" t="n"/>
      <c r="H257" s="2" t="n"/>
      <c r="I257" s="2" t="n"/>
      <c r="J257" s="2" t="n"/>
      <c r="K257" s="2" t="n"/>
      <c r="L257" s="2" t="n"/>
      <c r="M257" s="2" t="n"/>
      <c r="N257" s="2" t="n"/>
      <c r="O257" s="2" t="n"/>
      <c r="P257" s="2" t="n"/>
      <c r="Q257" s="2" t="n"/>
      <c r="R257" s="2" t="n"/>
      <c r="S257" s="1" t="n"/>
      <c r="T257" s="1" t="n"/>
    </row>
    <row r="258" ht="15.75" customHeight="1" s="127">
      <c r="A258" s="2" t="n"/>
      <c r="B258" s="2" t="n"/>
      <c r="C258" s="2" t="n"/>
      <c r="D258" s="2" t="n"/>
      <c r="E258" s="2" t="n"/>
      <c r="F258" s="2" t="n"/>
      <c r="G258" s="2" t="n"/>
      <c r="H258" s="2" t="n"/>
      <c r="I258" s="2" t="n"/>
      <c r="J258" s="2" t="n"/>
      <c r="K258" s="2" t="n"/>
      <c r="L258" s="2" t="n"/>
      <c r="M258" s="2" t="n"/>
      <c r="N258" s="2" t="n"/>
      <c r="O258" s="2" t="n"/>
      <c r="P258" s="2" t="n"/>
      <c r="Q258" s="2" t="n"/>
      <c r="R258" s="2" t="n"/>
      <c r="S258" s="1" t="n"/>
      <c r="T258" s="1" t="n"/>
    </row>
    <row r="259" ht="15.75" customHeight="1" s="127">
      <c r="A259" s="2" t="n"/>
      <c r="B259" s="2" t="n"/>
      <c r="C259" s="2" t="n"/>
      <c r="D259" s="2" t="n"/>
      <c r="E259" s="2" t="n"/>
      <c r="F259" s="2" t="n"/>
      <c r="G259" s="2" t="n"/>
      <c r="H259" s="2" t="n"/>
      <c r="I259" s="2" t="n"/>
      <c r="J259" s="2" t="n"/>
      <c r="K259" s="2" t="n"/>
      <c r="L259" s="2" t="n"/>
      <c r="M259" s="2" t="n"/>
      <c r="N259" s="2" t="n"/>
      <c r="O259" s="2" t="n"/>
      <c r="P259" s="2" t="n"/>
      <c r="Q259" s="2" t="n"/>
      <c r="R259" s="2" t="n"/>
      <c r="S259" s="1" t="n"/>
      <c r="T259" s="1" t="n"/>
    </row>
    <row r="260" ht="15.75" customHeight="1" s="127">
      <c r="A260" s="2" t="n"/>
      <c r="B260" s="2" t="n"/>
      <c r="C260" s="2" t="n"/>
      <c r="D260" s="2" t="n"/>
      <c r="E260" s="2" t="n"/>
      <c r="F260" s="2" t="n"/>
      <c r="G260" s="2" t="n"/>
      <c r="H260" s="2" t="n"/>
      <c r="I260" s="2" t="n"/>
      <c r="J260" s="2" t="n"/>
      <c r="K260" s="2" t="n"/>
      <c r="L260" s="2" t="n"/>
      <c r="M260" s="2" t="n"/>
      <c r="N260" s="2" t="n"/>
      <c r="O260" s="2" t="n"/>
      <c r="P260" s="2" t="n"/>
      <c r="Q260" s="2" t="n"/>
      <c r="R260" s="2" t="n"/>
      <c r="S260" s="1" t="n"/>
      <c r="T260" s="1" t="n"/>
    </row>
    <row r="261" ht="15.75" customHeight="1" s="127">
      <c r="A261" s="2" t="n"/>
      <c r="B261" s="2" t="n"/>
      <c r="C261" s="2" t="n"/>
      <c r="D261" s="2" t="n"/>
      <c r="E261" s="2" t="n"/>
      <c r="F261" s="2" t="n"/>
      <c r="G261" s="2" t="n"/>
      <c r="H261" s="2" t="n"/>
      <c r="I261" s="2" t="n"/>
      <c r="J261" s="2" t="n"/>
      <c r="K261" s="2" t="n"/>
      <c r="L261" s="2" t="n"/>
      <c r="M261" s="2" t="n"/>
      <c r="N261" s="2" t="n"/>
      <c r="O261" s="2" t="n"/>
      <c r="P261" s="2" t="n"/>
      <c r="Q261" s="2" t="n"/>
      <c r="R261" s="2" t="n"/>
      <c r="S261" s="1" t="n"/>
      <c r="T261" s="1" t="n"/>
    </row>
    <row r="262" ht="15.75" customHeight="1" s="127">
      <c r="A262" s="2" t="n"/>
      <c r="B262" s="2" t="n"/>
      <c r="C262" s="2" t="n"/>
      <c r="D262" s="2" t="n"/>
      <c r="E262" s="2" t="n"/>
      <c r="F262" s="2" t="n"/>
      <c r="G262" s="2" t="n"/>
      <c r="H262" s="2" t="n"/>
      <c r="I262" s="2" t="n"/>
      <c r="J262" s="2" t="n"/>
      <c r="K262" s="2" t="n"/>
      <c r="L262" s="2" t="n"/>
      <c r="M262" s="2" t="n"/>
      <c r="N262" s="2" t="n"/>
      <c r="O262" s="2" t="n"/>
      <c r="P262" s="2" t="n"/>
      <c r="Q262" s="2" t="n"/>
      <c r="R262" s="2" t="n"/>
      <c r="S262" s="1" t="n"/>
      <c r="T262" s="1" t="n"/>
    </row>
    <row r="263" ht="15.75" customHeight="1" s="127">
      <c r="A263" s="2" t="n"/>
      <c r="B263" s="2" t="n"/>
      <c r="C263" s="2" t="n"/>
      <c r="D263" s="2" t="n"/>
      <c r="E263" s="2" t="n"/>
      <c r="F263" s="2" t="n"/>
      <c r="G263" s="2" t="n"/>
      <c r="H263" s="2" t="n"/>
      <c r="I263" s="2" t="n"/>
      <c r="J263" s="2" t="n"/>
      <c r="K263" s="2" t="n"/>
      <c r="L263" s="2" t="n"/>
      <c r="M263" s="2" t="n"/>
      <c r="N263" s="2" t="n"/>
      <c r="O263" s="2" t="n"/>
      <c r="P263" s="2" t="n"/>
      <c r="Q263" s="2" t="n"/>
      <c r="R263" s="2" t="n"/>
      <c r="S263" s="1" t="n"/>
      <c r="T263" s="1" t="n"/>
    </row>
    <row r="264" ht="15.75" customHeight="1" s="127">
      <c r="A264" s="2" t="n"/>
      <c r="B264" s="2" t="n"/>
      <c r="C264" s="2" t="n"/>
      <c r="D264" s="2" t="n"/>
      <c r="E264" s="2" t="n"/>
      <c r="F264" s="2" t="n"/>
      <c r="G264" s="2" t="n"/>
      <c r="H264" s="2" t="n"/>
      <c r="I264" s="2" t="n"/>
      <c r="J264" s="2" t="n"/>
      <c r="K264" s="2" t="n"/>
      <c r="L264" s="2" t="n"/>
      <c r="M264" s="2" t="n"/>
      <c r="N264" s="2" t="n"/>
      <c r="O264" s="2" t="n"/>
      <c r="P264" s="2" t="n"/>
      <c r="Q264" s="2" t="n"/>
      <c r="R264" s="2" t="n"/>
      <c r="S264" s="1" t="n"/>
      <c r="T264" s="1" t="n"/>
    </row>
    <row r="265" ht="15.75" customHeight="1" s="127">
      <c r="A265" s="2" t="n"/>
      <c r="B265" s="2" t="n"/>
      <c r="C265" s="2" t="n"/>
      <c r="D265" s="2" t="n"/>
      <c r="E265" s="2" t="n"/>
      <c r="F265" s="2" t="n"/>
      <c r="G265" s="2" t="n"/>
      <c r="H265" s="2" t="n"/>
      <c r="I265" s="2" t="n"/>
      <c r="J265" s="2" t="n"/>
      <c r="K265" s="2" t="n"/>
      <c r="L265" s="2" t="n"/>
      <c r="M265" s="2" t="n"/>
      <c r="N265" s="2" t="n"/>
      <c r="O265" s="2" t="n"/>
      <c r="P265" s="2" t="n"/>
      <c r="Q265" s="2" t="n"/>
      <c r="R265" s="2" t="n"/>
      <c r="S265" s="1" t="n"/>
      <c r="T265" s="1" t="n"/>
    </row>
    <row r="266" ht="15.75" customHeight="1" s="127">
      <c r="A266" s="2" t="n"/>
      <c r="B266" s="2" t="n"/>
      <c r="C266" s="2" t="n"/>
      <c r="D266" s="2" t="n"/>
      <c r="E266" s="2" t="n"/>
      <c r="F266" s="2" t="n"/>
      <c r="G266" s="2" t="n"/>
      <c r="H266" s="2" t="n"/>
      <c r="I266" s="2" t="n"/>
      <c r="J266" s="2" t="n"/>
      <c r="K266" s="2" t="n"/>
      <c r="L266" s="2" t="n"/>
      <c r="M266" s="2" t="n"/>
      <c r="N266" s="2" t="n"/>
      <c r="O266" s="2" t="n"/>
      <c r="P266" s="2" t="n"/>
      <c r="Q266" s="2" t="n"/>
      <c r="R266" s="2" t="n"/>
      <c r="S266" s="1" t="n"/>
      <c r="T266" s="1" t="n"/>
    </row>
    <row r="267" ht="15.75" customHeight="1" s="127">
      <c r="A267" s="2" t="n"/>
      <c r="B267" s="2" t="n"/>
      <c r="C267" s="2" t="n"/>
      <c r="D267" s="2" t="n"/>
      <c r="E267" s="2" t="n"/>
      <c r="F267" s="2" t="n"/>
      <c r="G267" s="2" t="n"/>
      <c r="H267" s="2" t="n"/>
      <c r="I267" s="2" t="n"/>
      <c r="J267" s="2" t="n"/>
      <c r="K267" s="2" t="n"/>
      <c r="L267" s="2" t="n"/>
      <c r="M267" s="2" t="n"/>
      <c r="N267" s="2" t="n"/>
      <c r="O267" s="2" t="n"/>
      <c r="P267" s="2" t="n"/>
      <c r="Q267" s="2" t="n"/>
      <c r="R267" s="2" t="n"/>
      <c r="S267" s="1" t="n"/>
      <c r="T267" s="1" t="n"/>
    </row>
    <row r="268" ht="15.75" customHeight="1" s="127">
      <c r="A268" s="2" t="n"/>
      <c r="B268" s="2" t="n"/>
      <c r="C268" s="2" t="n"/>
      <c r="D268" s="2" t="n"/>
      <c r="E268" s="2" t="n"/>
      <c r="F268" s="2" t="n"/>
      <c r="G268" s="2" t="n"/>
      <c r="H268" s="2" t="n"/>
      <c r="I268" s="2" t="n"/>
      <c r="J268" s="2" t="n"/>
      <c r="K268" s="2" t="n"/>
      <c r="L268" s="2" t="n"/>
      <c r="M268" s="2" t="n"/>
      <c r="N268" s="2" t="n"/>
      <c r="O268" s="2" t="n"/>
      <c r="P268" s="2" t="n"/>
      <c r="Q268" s="2" t="n"/>
      <c r="R268" s="2" t="n"/>
      <c r="S268" s="1" t="n"/>
      <c r="T268" s="1" t="n"/>
    </row>
    <row r="269" ht="15.75" customHeight="1" s="127">
      <c r="A269" s="2" t="n"/>
      <c r="B269" s="2" t="n"/>
      <c r="C269" s="2" t="n"/>
      <c r="D269" s="2" t="n"/>
      <c r="E269" s="2" t="n"/>
      <c r="F269" s="2" t="n"/>
      <c r="G269" s="2" t="n"/>
      <c r="H269" s="2" t="n"/>
      <c r="I269" s="2" t="n"/>
      <c r="J269" s="2" t="n"/>
      <c r="K269" s="2" t="n"/>
      <c r="L269" s="2" t="n"/>
      <c r="M269" s="2" t="n"/>
      <c r="N269" s="2" t="n"/>
      <c r="O269" s="2" t="n"/>
      <c r="P269" s="2" t="n"/>
      <c r="Q269" s="2" t="n"/>
      <c r="R269" s="2" t="n"/>
      <c r="S269" s="1" t="n"/>
      <c r="T269" s="1" t="n"/>
    </row>
    <row r="270" ht="15.75" customHeight="1" s="127">
      <c r="A270" s="2" t="n"/>
      <c r="B270" s="2" t="n"/>
      <c r="C270" s="2" t="n"/>
      <c r="D270" s="2" t="n"/>
      <c r="E270" s="2" t="n"/>
      <c r="F270" s="2" t="n"/>
      <c r="G270" s="2" t="n"/>
      <c r="H270" s="2" t="n"/>
      <c r="I270" s="2" t="n"/>
      <c r="J270" s="2" t="n"/>
      <c r="K270" s="2" t="n"/>
      <c r="L270" s="2" t="n"/>
      <c r="M270" s="2" t="n"/>
      <c r="N270" s="2" t="n"/>
      <c r="O270" s="2" t="n"/>
      <c r="P270" s="2" t="n"/>
      <c r="Q270" s="2" t="n"/>
      <c r="R270" s="2" t="n"/>
      <c r="S270" s="1" t="n"/>
      <c r="T270" s="1" t="n"/>
    </row>
    <row r="271" ht="15.75" customHeight="1" s="127">
      <c r="A271" s="2" t="n"/>
      <c r="B271" s="2" t="n"/>
      <c r="C271" s="2" t="n"/>
      <c r="D271" s="2" t="n"/>
      <c r="E271" s="2" t="n"/>
      <c r="F271" s="2" t="n"/>
      <c r="G271" s="2" t="n"/>
      <c r="H271" s="2" t="n"/>
      <c r="I271" s="2" t="n"/>
      <c r="J271" s="2" t="n"/>
      <c r="K271" s="2" t="n"/>
      <c r="L271" s="2" t="n"/>
      <c r="M271" s="2" t="n"/>
      <c r="N271" s="2" t="n"/>
      <c r="O271" s="2" t="n"/>
      <c r="P271" s="2" t="n"/>
      <c r="Q271" s="2" t="n"/>
      <c r="R271" s="2" t="n"/>
      <c r="S271" s="1" t="n"/>
      <c r="T271" s="1" t="n"/>
    </row>
    <row r="272" ht="15.75" customHeight="1" s="127">
      <c r="A272" s="2" t="n"/>
      <c r="B272" s="2" t="n"/>
      <c r="C272" s="2" t="n"/>
      <c r="D272" s="2" t="n"/>
      <c r="E272" s="2" t="n"/>
      <c r="F272" s="2" t="n"/>
      <c r="G272" s="2" t="n"/>
      <c r="H272" s="2" t="n"/>
      <c r="I272" s="2" t="n"/>
      <c r="J272" s="2" t="n"/>
      <c r="K272" s="2" t="n"/>
      <c r="L272" s="2" t="n"/>
      <c r="M272" s="2" t="n"/>
      <c r="N272" s="2" t="n"/>
      <c r="O272" s="2" t="n"/>
      <c r="P272" s="2" t="n"/>
      <c r="Q272" s="2" t="n"/>
      <c r="R272" s="2" t="n"/>
      <c r="S272" s="1" t="n"/>
      <c r="T272" s="1" t="n"/>
    </row>
    <row r="273" ht="15.75" customHeight="1" s="127">
      <c r="A273" s="2" t="n"/>
      <c r="B273" s="2" t="n"/>
      <c r="C273" s="2" t="n"/>
      <c r="D273" s="2" t="n"/>
      <c r="E273" s="2" t="n"/>
      <c r="F273" s="2" t="n"/>
      <c r="G273" s="2" t="n"/>
      <c r="H273" s="2" t="n"/>
      <c r="I273" s="2" t="n"/>
      <c r="J273" s="2" t="n"/>
      <c r="K273" s="2" t="n"/>
      <c r="L273" s="2" t="n"/>
      <c r="M273" s="2" t="n"/>
      <c r="N273" s="2" t="n"/>
      <c r="O273" s="2" t="n"/>
      <c r="P273" s="2" t="n"/>
      <c r="Q273" s="2" t="n"/>
      <c r="R273" s="2" t="n"/>
      <c r="S273" s="1" t="n"/>
      <c r="T273" s="1" t="n"/>
    </row>
    <row r="274" ht="15.75" customHeight="1" s="127">
      <c r="A274" s="1" t="n"/>
      <c r="B274" s="1" t="n"/>
      <c r="C274" s="1" t="n"/>
      <c r="D274" s="1" t="n"/>
      <c r="E274" s="1" t="n"/>
      <c r="F274" s="1" t="n"/>
      <c r="G274" s="1" t="n"/>
      <c r="H274" s="1" t="n"/>
      <c r="I274" s="1" t="n"/>
      <c r="J274" s="1" t="n"/>
      <c r="K274" s="1" t="n"/>
      <c r="L274" s="1" t="n"/>
      <c r="M274" s="1" t="n"/>
      <c r="N274" s="1" t="n"/>
      <c r="O274" s="1" t="n"/>
      <c r="P274" s="1" t="n"/>
      <c r="Q274" s="1" t="n"/>
      <c r="R274" s="1" t="n"/>
      <c r="S274" s="1" t="n"/>
      <c r="T274" s="1" t="n"/>
    </row>
    <row r="275" ht="15.75" customHeight="1" s="127">
      <c r="A275" s="1" t="n"/>
      <c r="B275" s="1" t="n"/>
      <c r="C275" s="1" t="n"/>
      <c r="D275" s="1" t="n"/>
      <c r="E275" s="1" t="n"/>
      <c r="F275" s="1" t="n"/>
      <c r="G275" s="1" t="n"/>
      <c r="H275" s="1" t="n"/>
      <c r="I275" s="1" t="n"/>
      <c r="J275" s="1" t="n"/>
      <c r="K275" s="1" t="n"/>
      <c r="L275" s="1" t="n"/>
      <c r="M275" s="1" t="n"/>
      <c r="N275" s="1" t="n"/>
      <c r="O275" s="1" t="n"/>
      <c r="P275" s="1" t="n"/>
      <c r="Q275" s="1" t="n"/>
      <c r="R275" s="1" t="n"/>
      <c r="S275" s="1" t="n"/>
      <c r="T275" s="1" t="n"/>
    </row>
    <row r="276" ht="15.75" customHeight="1" s="127">
      <c r="A276" s="1" t="n"/>
      <c r="B276" s="1" t="n"/>
      <c r="C276" s="1" t="n"/>
      <c r="D276" s="1" t="n"/>
      <c r="E276" s="1" t="n"/>
      <c r="F276" s="1" t="n"/>
      <c r="G276" s="1" t="n"/>
      <c r="H276" s="1" t="n"/>
      <c r="I276" s="1" t="n"/>
      <c r="J276" s="1" t="n"/>
      <c r="K276" s="1" t="n"/>
      <c r="L276" s="1" t="n"/>
      <c r="M276" s="1" t="n"/>
      <c r="N276" s="1" t="n"/>
      <c r="O276" s="1" t="n"/>
      <c r="P276" s="1" t="n"/>
      <c r="Q276" s="1" t="n"/>
      <c r="R276" s="1" t="n"/>
      <c r="S276" s="1" t="n"/>
      <c r="T276" s="1" t="n"/>
    </row>
    <row r="277" ht="15.75" customHeight="1" s="127">
      <c r="A277" s="1" t="n"/>
      <c r="B277" s="1" t="n"/>
      <c r="C277" s="1" t="n"/>
      <c r="D277" s="1" t="n"/>
      <c r="E277" s="1" t="n"/>
      <c r="F277" s="1" t="n"/>
      <c r="G277" s="1" t="n"/>
      <c r="H277" s="1" t="n"/>
      <c r="I277" s="1" t="n"/>
      <c r="J277" s="1" t="n"/>
      <c r="K277" s="1" t="n"/>
      <c r="L277" s="1" t="n"/>
      <c r="M277" s="1" t="n"/>
      <c r="N277" s="1" t="n"/>
      <c r="O277" s="1" t="n"/>
      <c r="P277" s="1" t="n"/>
      <c r="Q277" s="1" t="n"/>
      <c r="R277" s="1" t="n"/>
      <c r="S277" s="1" t="n"/>
      <c r="T277" s="1" t="n"/>
    </row>
    <row r="278" ht="15.75" customHeight="1" s="127">
      <c r="A278" s="1" t="n"/>
      <c r="B278" s="1" t="n"/>
      <c r="C278" s="1" t="n"/>
      <c r="D278" s="1" t="n"/>
      <c r="E278" s="1" t="n"/>
      <c r="F278" s="1" t="n"/>
      <c r="G278" s="1" t="n"/>
      <c r="H278" s="1" t="n"/>
      <c r="I278" s="1" t="n"/>
      <c r="J278" s="1" t="n"/>
      <c r="K278" s="1" t="n"/>
      <c r="L278" s="1" t="n"/>
      <c r="M278" s="1" t="n"/>
      <c r="N278" s="1" t="n"/>
      <c r="O278" s="1" t="n"/>
      <c r="P278" s="1" t="n"/>
      <c r="Q278" s="1" t="n"/>
      <c r="R278" s="1" t="n"/>
      <c r="S278" s="1" t="n"/>
      <c r="T278" s="1" t="n"/>
    </row>
    <row r="279" ht="15.75" customHeight="1" s="127">
      <c r="A279" s="1" t="n"/>
      <c r="B279" s="1" t="n"/>
      <c r="C279" s="1" t="n"/>
      <c r="D279" s="1" t="n"/>
      <c r="E279" s="1" t="n"/>
      <c r="F279" s="1" t="n"/>
      <c r="G279" s="1" t="n"/>
      <c r="H279" s="1" t="n"/>
      <c r="I279" s="1" t="n"/>
      <c r="J279" s="1" t="n"/>
      <c r="K279" s="1" t="n"/>
      <c r="L279" s="1" t="n"/>
      <c r="M279" s="1" t="n"/>
      <c r="N279" s="1" t="n"/>
      <c r="O279" s="1" t="n"/>
      <c r="P279" s="1" t="n"/>
      <c r="Q279" s="1" t="n"/>
      <c r="R279" s="1" t="n"/>
      <c r="S279" s="1" t="n"/>
      <c r="T279" s="1" t="n"/>
    </row>
    <row r="280" ht="15.75" customHeight="1" s="127">
      <c r="A280" s="1" t="n"/>
      <c r="B280" s="1" t="n"/>
      <c r="C280" s="1" t="n"/>
      <c r="D280" s="1" t="n"/>
      <c r="E280" s="1" t="n"/>
      <c r="F280" s="1" t="n"/>
      <c r="G280" s="1" t="n"/>
      <c r="H280" s="1" t="n"/>
      <c r="I280" s="1" t="n"/>
      <c r="J280" s="1" t="n"/>
      <c r="K280" s="1" t="n"/>
      <c r="L280" s="1" t="n"/>
      <c r="M280" s="1" t="n"/>
      <c r="N280" s="1" t="n"/>
      <c r="O280" s="1" t="n"/>
      <c r="P280" s="1" t="n"/>
      <c r="Q280" s="1" t="n"/>
      <c r="R280" s="1" t="n"/>
      <c r="S280" s="1" t="n"/>
      <c r="T280" s="1" t="n"/>
    </row>
    <row r="281" ht="15.75" customHeight="1" s="127">
      <c r="A281" s="1" t="n"/>
      <c r="B281" s="1" t="n"/>
      <c r="C281" s="1" t="n"/>
      <c r="D281" s="1" t="n"/>
      <c r="E281" s="1" t="n"/>
      <c r="F281" s="1" t="n"/>
      <c r="G281" s="1" t="n"/>
      <c r="H281" s="1" t="n"/>
      <c r="I281" s="1" t="n"/>
      <c r="J281" s="1" t="n"/>
      <c r="K281" s="1" t="n"/>
      <c r="L281" s="1" t="n"/>
      <c r="M281" s="1" t="n"/>
      <c r="N281" s="1" t="n"/>
      <c r="O281" s="1" t="n"/>
      <c r="P281" s="1" t="n"/>
      <c r="Q281" s="1" t="n"/>
      <c r="R281" s="1" t="n"/>
      <c r="S281" s="1" t="n"/>
      <c r="T281" s="1" t="n"/>
    </row>
    <row r="282" ht="15.75" customHeight="1" s="127">
      <c r="A282" s="1" t="n"/>
      <c r="B282" s="1" t="n"/>
      <c r="C282" s="1" t="n"/>
      <c r="D282" s="1" t="n"/>
      <c r="E282" s="1" t="n"/>
      <c r="F282" s="1" t="n"/>
      <c r="G282" s="1" t="n"/>
      <c r="H282" s="1" t="n"/>
      <c r="I282" s="1" t="n"/>
      <c r="J282" s="1" t="n"/>
      <c r="K282" s="1" t="n"/>
      <c r="L282" s="1" t="n"/>
      <c r="M282" s="1" t="n"/>
      <c r="N282" s="1" t="n"/>
      <c r="O282" s="1" t="n"/>
      <c r="P282" s="1" t="n"/>
      <c r="Q282" s="1" t="n"/>
      <c r="R282" s="1" t="n"/>
      <c r="S282" s="1" t="n"/>
      <c r="T282" s="1" t="n"/>
    </row>
    <row r="283" ht="15.75" customHeight="1" s="127">
      <c r="A283" s="1" t="n"/>
      <c r="B283" s="1" t="n"/>
      <c r="C283" s="1" t="n"/>
      <c r="D283" s="1" t="n"/>
      <c r="E283" s="1" t="n"/>
      <c r="F283" s="1" t="n"/>
      <c r="G283" s="1" t="n"/>
      <c r="H283" s="1" t="n"/>
      <c r="I283" s="1" t="n"/>
      <c r="J283" s="1" t="n"/>
      <c r="K283" s="1" t="n"/>
      <c r="L283" s="1" t="n"/>
      <c r="M283" s="1" t="n"/>
      <c r="N283" s="1" t="n"/>
      <c r="O283" s="1" t="n"/>
      <c r="P283" s="1" t="n"/>
      <c r="Q283" s="1" t="n"/>
      <c r="R283" s="1" t="n"/>
      <c r="S283" s="1" t="n"/>
      <c r="T283" s="1" t="n"/>
    </row>
    <row r="284" ht="15.75" customHeight="1" s="127">
      <c r="A284" s="1" t="n"/>
      <c r="B284" s="1" t="n"/>
      <c r="C284" s="1" t="n"/>
      <c r="D284" s="1" t="n"/>
      <c r="E284" s="1" t="n"/>
      <c r="F284" s="1" t="n"/>
      <c r="G284" s="1" t="n"/>
      <c r="H284" s="1" t="n"/>
      <c r="I284" s="1" t="n"/>
      <c r="J284" s="1" t="n"/>
      <c r="K284" s="1" t="n"/>
      <c r="L284" s="1" t="n"/>
      <c r="M284" s="1" t="n"/>
      <c r="N284" s="1" t="n"/>
      <c r="O284" s="1" t="n"/>
      <c r="P284" s="1" t="n"/>
      <c r="Q284" s="1" t="n"/>
      <c r="R284" s="1" t="n"/>
      <c r="S284" s="1" t="n"/>
      <c r="T284" s="1" t="n"/>
    </row>
    <row r="285" ht="15.75" customHeight="1" s="127">
      <c r="A285" s="1" t="n"/>
      <c r="B285" s="1" t="n"/>
      <c r="C285" s="1" t="n"/>
      <c r="D285" s="1" t="n"/>
      <c r="E285" s="1" t="n"/>
      <c r="F285" s="1" t="n"/>
      <c r="G285" s="1" t="n"/>
      <c r="H285" s="1" t="n"/>
      <c r="I285" s="1" t="n"/>
      <c r="J285" s="1" t="n"/>
      <c r="K285" s="1" t="n"/>
      <c r="L285" s="1" t="n"/>
      <c r="M285" s="1" t="n"/>
      <c r="N285" s="1" t="n"/>
      <c r="O285" s="1" t="n"/>
      <c r="P285" s="1" t="n"/>
      <c r="Q285" s="1" t="n"/>
      <c r="R285" s="1" t="n"/>
      <c r="S285" s="1" t="n"/>
      <c r="T285" s="1" t="n"/>
    </row>
    <row r="286" ht="15.75" customHeight="1" s="127">
      <c r="A286" s="1" t="n"/>
      <c r="B286" s="1" t="n"/>
      <c r="C286" s="1" t="n"/>
      <c r="D286" s="1" t="n"/>
      <c r="E286" s="1" t="n"/>
      <c r="F286" s="1" t="n"/>
      <c r="G286" s="1" t="n"/>
      <c r="H286" s="1" t="n"/>
      <c r="I286" s="1" t="n"/>
      <c r="J286" s="1" t="n"/>
      <c r="K286" s="1" t="n"/>
      <c r="L286" s="1" t="n"/>
      <c r="M286" s="1" t="n"/>
      <c r="N286" s="1" t="n"/>
      <c r="O286" s="1" t="n"/>
      <c r="P286" s="1" t="n"/>
      <c r="Q286" s="1" t="n"/>
      <c r="R286" s="1" t="n"/>
      <c r="S286" s="1" t="n"/>
      <c r="T286" s="1" t="n"/>
    </row>
    <row r="287" ht="15.75" customHeight="1" s="127">
      <c r="A287" s="1" t="n"/>
      <c r="B287" s="1" t="n"/>
      <c r="C287" s="1" t="n"/>
      <c r="D287" s="1" t="n"/>
      <c r="E287" s="1" t="n"/>
      <c r="F287" s="1" t="n"/>
      <c r="G287" s="1" t="n"/>
      <c r="H287" s="1" t="n"/>
      <c r="I287" s="1" t="n"/>
      <c r="J287" s="1" t="n"/>
      <c r="K287" s="1" t="n"/>
      <c r="L287" s="1" t="n"/>
      <c r="M287" s="1" t="n"/>
      <c r="N287" s="1" t="n"/>
      <c r="O287" s="1" t="n"/>
      <c r="P287" s="1" t="n"/>
      <c r="Q287" s="1" t="n"/>
      <c r="R287" s="1" t="n"/>
      <c r="S287" s="1" t="n"/>
      <c r="T287" s="1" t="n"/>
    </row>
    <row r="288" ht="15.75" customHeight="1" s="127">
      <c r="A288" s="1" t="n"/>
      <c r="B288" s="1" t="n"/>
      <c r="C288" s="1" t="n"/>
      <c r="D288" s="1" t="n"/>
      <c r="E288" s="1" t="n"/>
      <c r="F288" s="1" t="n"/>
      <c r="G288" s="1" t="n"/>
      <c r="H288" s="1" t="n"/>
      <c r="I288" s="1" t="n"/>
      <c r="J288" s="1" t="n"/>
      <c r="K288" s="1" t="n"/>
      <c r="L288" s="1" t="n"/>
      <c r="M288" s="1" t="n"/>
      <c r="N288" s="1" t="n"/>
      <c r="O288" s="1" t="n"/>
      <c r="P288" s="1" t="n"/>
      <c r="Q288" s="1" t="n"/>
      <c r="R288" s="1" t="n"/>
      <c r="S288" s="1" t="n"/>
      <c r="T288" s="1" t="n"/>
    </row>
    <row r="289" ht="15.75" customHeight="1" s="127">
      <c r="A289" s="1" t="n"/>
      <c r="B289" s="1" t="n"/>
      <c r="C289" s="1" t="n"/>
      <c r="D289" s="1" t="n"/>
      <c r="E289" s="1" t="n"/>
      <c r="F289" s="1" t="n"/>
      <c r="G289" s="1" t="n"/>
      <c r="H289" s="1" t="n"/>
      <c r="I289" s="1" t="n"/>
      <c r="J289" s="1" t="n"/>
      <c r="K289" s="1" t="n"/>
      <c r="L289" s="1" t="n"/>
      <c r="M289" s="1" t="n"/>
      <c r="N289" s="1" t="n"/>
      <c r="O289" s="1" t="n"/>
      <c r="P289" s="1" t="n"/>
      <c r="Q289" s="1" t="n"/>
      <c r="R289" s="1" t="n"/>
      <c r="S289" s="1" t="n"/>
      <c r="T289" s="1" t="n"/>
    </row>
    <row r="290" ht="15.75" customHeight="1" s="127">
      <c r="A290" s="1" t="n"/>
      <c r="B290" s="1" t="n"/>
      <c r="C290" s="1" t="n"/>
      <c r="D290" s="1" t="n"/>
      <c r="E290" s="1" t="n"/>
      <c r="F290" s="1" t="n"/>
      <c r="G290" s="1" t="n"/>
      <c r="H290" s="1" t="n"/>
      <c r="I290" s="1" t="n"/>
      <c r="J290" s="1" t="n"/>
      <c r="K290" s="1" t="n"/>
      <c r="L290" s="1" t="n"/>
      <c r="M290" s="1" t="n"/>
      <c r="N290" s="1" t="n"/>
      <c r="O290" s="1" t="n"/>
      <c r="P290" s="1" t="n"/>
      <c r="Q290" s="1" t="n"/>
      <c r="R290" s="1" t="n"/>
      <c r="S290" s="1" t="n"/>
      <c r="T290" s="1" t="n"/>
    </row>
    <row r="291" ht="15.75" customHeight="1" s="127">
      <c r="A291" s="1" t="n"/>
      <c r="B291" s="1" t="n"/>
      <c r="C291" s="1" t="n"/>
      <c r="D291" s="1" t="n"/>
      <c r="E291" s="1" t="n"/>
      <c r="F291" s="1" t="n"/>
      <c r="G291" s="1" t="n"/>
      <c r="H291" s="1" t="n"/>
      <c r="I291" s="1" t="n"/>
      <c r="J291" s="1" t="n"/>
      <c r="K291" s="1" t="n"/>
      <c r="L291" s="1" t="n"/>
      <c r="M291" s="1" t="n"/>
      <c r="N291" s="1" t="n"/>
      <c r="O291" s="1" t="n"/>
      <c r="P291" s="1" t="n"/>
      <c r="Q291" s="1" t="n"/>
      <c r="R291" s="1" t="n"/>
      <c r="S291" s="1" t="n"/>
      <c r="T291" s="1" t="n"/>
    </row>
    <row r="292" ht="15.75" customHeight="1" s="127">
      <c r="A292" s="1" t="n"/>
      <c r="B292" s="1" t="n"/>
      <c r="C292" s="1" t="n"/>
      <c r="D292" s="1" t="n"/>
      <c r="E292" s="1" t="n"/>
      <c r="F292" s="1" t="n"/>
      <c r="G292" s="1" t="n"/>
      <c r="H292" s="1" t="n"/>
      <c r="I292" s="1" t="n"/>
      <c r="J292" s="1" t="n"/>
      <c r="K292" s="1" t="n"/>
      <c r="L292" s="1" t="n"/>
      <c r="M292" s="1" t="n"/>
      <c r="N292" s="1" t="n"/>
      <c r="O292" s="1" t="n"/>
      <c r="P292" s="1" t="n"/>
      <c r="Q292" s="1" t="n"/>
      <c r="R292" s="1" t="n"/>
      <c r="S292" s="1" t="n"/>
      <c r="T292" s="1" t="n"/>
    </row>
    <row r="293" ht="15.75" customHeight="1" s="127">
      <c r="A293" s="1" t="n"/>
      <c r="B293" s="1" t="n"/>
      <c r="C293" s="1" t="n"/>
      <c r="D293" s="1" t="n"/>
      <c r="E293" s="1" t="n"/>
      <c r="F293" s="1" t="n"/>
      <c r="G293" s="1" t="n"/>
      <c r="H293" s="1" t="n"/>
      <c r="I293" s="1" t="n"/>
      <c r="J293" s="1" t="n"/>
      <c r="K293" s="1" t="n"/>
      <c r="L293" s="1" t="n"/>
      <c r="M293" s="1" t="n"/>
      <c r="N293" s="1" t="n"/>
      <c r="O293" s="1" t="n"/>
      <c r="P293" s="1" t="n"/>
      <c r="Q293" s="1" t="n"/>
      <c r="R293" s="1" t="n"/>
      <c r="S293" s="1" t="n"/>
      <c r="T293" s="1" t="n"/>
    </row>
    <row r="294" ht="15.75" customHeight="1" s="127">
      <c r="A294" s="1" t="n"/>
      <c r="B294" s="1" t="n"/>
      <c r="C294" s="1" t="n"/>
      <c r="D294" s="1" t="n"/>
      <c r="E294" s="1" t="n"/>
      <c r="F294" s="1" t="n"/>
      <c r="G294" s="1" t="n"/>
      <c r="H294" s="1" t="n"/>
      <c r="I294" s="1" t="n"/>
      <c r="J294" s="1" t="n"/>
      <c r="K294" s="1" t="n"/>
      <c r="L294" s="1" t="n"/>
      <c r="M294" s="1" t="n"/>
      <c r="N294" s="1" t="n"/>
      <c r="O294" s="1" t="n"/>
      <c r="P294" s="1" t="n"/>
      <c r="Q294" s="1" t="n"/>
      <c r="R294" s="1" t="n"/>
      <c r="S294" s="1" t="n"/>
      <c r="T294" s="1" t="n"/>
    </row>
    <row r="295" ht="15.75" customHeight="1" s="127">
      <c r="A295" s="1" t="n"/>
      <c r="B295" s="1" t="n"/>
      <c r="C295" s="1" t="n"/>
      <c r="D295" s="1" t="n"/>
      <c r="E295" s="1" t="n"/>
      <c r="F295" s="1" t="n"/>
      <c r="G295" s="1" t="n"/>
      <c r="H295" s="1" t="n"/>
      <c r="I295" s="1" t="n"/>
      <c r="J295" s="1" t="n"/>
      <c r="K295" s="1" t="n"/>
      <c r="L295" s="1" t="n"/>
      <c r="M295" s="1" t="n"/>
      <c r="N295" s="1" t="n"/>
      <c r="O295" s="1" t="n"/>
      <c r="P295" s="1" t="n"/>
      <c r="Q295" s="1" t="n"/>
      <c r="R295" s="1" t="n"/>
      <c r="S295" s="1" t="n"/>
      <c r="T295" s="1" t="n"/>
    </row>
    <row r="296" ht="15.75" customHeight="1" s="127">
      <c r="A296" s="1" t="n"/>
      <c r="B296" s="1" t="n"/>
      <c r="C296" s="1" t="n"/>
      <c r="D296" s="1" t="n"/>
      <c r="E296" s="1" t="n"/>
      <c r="F296" s="1" t="n"/>
      <c r="G296" s="1" t="n"/>
      <c r="H296" s="1" t="n"/>
      <c r="I296" s="1" t="n"/>
      <c r="J296" s="1" t="n"/>
      <c r="K296" s="1" t="n"/>
      <c r="L296" s="1" t="n"/>
      <c r="M296" s="1" t="n"/>
      <c r="N296" s="1" t="n"/>
      <c r="O296" s="1" t="n"/>
      <c r="P296" s="1" t="n"/>
      <c r="Q296" s="1" t="n"/>
      <c r="R296" s="1" t="n"/>
      <c r="S296" s="1" t="n"/>
      <c r="T296" s="1" t="n"/>
    </row>
    <row r="297" ht="15.75" customHeight="1" s="127">
      <c r="A297" s="1" t="n"/>
      <c r="B297" s="1" t="n"/>
      <c r="C297" s="1" t="n"/>
      <c r="D297" s="1" t="n"/>
      <c r="E297" s="1" t="n"/>
      <c r="F297" s="1" t="n"/>
      <c r="G297" s="1" t="n"/>
      <c r="H297" s="1" t="n"/>
      <c r="I297" s="1" t="n"/>
      <c r="J297" s="1" t="n"/>
      <c r="K297" s="1" t="n"/>
      <c r="L297" s="1" t="n"/>
      <c r="M297" s="1" t="n"/>
      <c r="N297" s="1" t="n"/>
      <c r="O297" s="1" t="n"/>
      <c r="P297" s="1" t="n"/>
      <c r="Q297" s="1" t="n"/>
      <c r="R297" s="1" t="n"/>
      <c r="S297" s="1" t="n"/>
      <c r="T297" s="1" t="n"/>
    </row>
    <row r="298" ht="15.75" customHeight="1" s="127">
      <c r="A298" s="1" t="n"/>
      <c r="B298" s="1" t="n"/>
      <c r="C298" s="1" t="n"/>
      <c r="D298" s="1" t="n"/>
      <c r="E298" s="1" t="n"/>
      <c r="F298" s="1" t="n"/>
      <c r="G298" s="1" t="n"/>
      <c r="H298" s="1" t="n"/>
      <c r="I298" s="1" t="n"/>
      <c r="J298" s="1" t="n"/>
      <c r="K298" s="1" t="n"/>
      <c r="L298" s="1" t="n"/>
      <c r="M298" s="1" t="n"/>
      <c r="N298" s="1" t="n"/>
      <c r="O298" s="1" t="n"/>
      <c r="P298" s="1" t="n"/>
      <c r="Q298" s="1" t="n"/>
      <c r="R298" s="1" t="n"/>
      <c r="S298" s="1" t="n"/>
      <c r="T298" s="1" t="n"/>
    </row>
    <row r="299" ht="15.75" customHeight="1" s="127">
      <c r="A299" s="1" t="n"/>
      <c r="B299" s="1" t="n"/>
      <c r="C299" s="1" t="n"/>
      <c r="D299" s="1" t="n"/>
      <c r="E299" s="1" t="n"/>
      <c r="F299" s="1" t="n"/>
      <c r="G299" s="1" t="n"/>
      <c r="H299" s="1" t="n"/>
      <c r="I299" s="1" t="n"/>
      <c r="J299" s="1" t="n"/>
      <c r="K299" s="1" t="n"/>
      <c r="L299" s="1" t="n"/>
      <c r="M299" s="1" t="n"/>
      <c r="N299" s="1" t="n"/>
      <c r="O299" s="1" t="n"/>
      <c r="P299" s="1" t="n"/>
      <c r="Q299" s="1" t="n"/>
      <c r="R299" s="1" t="n"/>
      <c r="S299" s="1" t="n"/>
      <c r="T299" s="1" t="n"/>
    </row>
    <row r="300" ht="15.75" customHeight="1" s="127">
      <c r="A300" s="1" t="n"/>
      <c r="B300" s="1" t="n"/>
      <c r="C300" s="1" t="n"/>
      <c r="D300" s="1" t="n"/>
      <c r="E300" s="1" t="n"/>
      <c r="F300" s="1" t="n"/>
      <c r="G300" s="1" t="n"/>
      <c r="H300" s="1" t="n"/>
      <c r="I300" s="1" t="n"/>
      <c r="J300" s="1" t="n"/>
      <c r="K300" s="1" t="n"/>
      <c r="L300" s="1" t="n"/>
      <c r="M300" s="1" t="n"/>
      <c r="N300" s="1" t="n"/>
      <c r="O300" s="1" t="n"/>
      <c r="P300" s="1" t="n"/>
      <c r="Q300" s="1" t="n"/>
      <c r="R300" s="1" t="n"/>
      <c r="S300" s="1" t="n"/>
      <c r="T300" s="1" t="n"/>
    </row>
    <row r="301" ht="15.75" customHeight="1" s="127">
      <c r="A301" s="1" t="n"/>
      <c r="B301" s="1" t="n"/>
      <c r="C301" s="1" t="n"/>
      <c r="D301" s="1" t="n"/>
      <c r="E301" s="1" t="n"/>
      <c r="F301" s="1" t="n"/>
      <c r="G301" s="1" t="n"/>
      <c r="H301" s="1" t="n"/>
      <c r="I301" s="1" t="n"/>
      <c r="J301" s="1" t="n"/>
      <c r="K301" s="1" t="n"/>
      <c r="L301" s="1" t="n"/>
      <c r="M301" s="1" t="n"/>
      <c r="N301" s="1" t="n"/>
      <c r="O301" s="1" t="n"/>
      <c r="P301" s="1" t="n"/>
      <c r="Q301" s="1" t="n"/>
      <c r="R301" s="1" t="n"/>
      <c r="S301" s="1" t="n"/>
      <c r="T301" s="1" t="n"/>
    </row>
    <row r="302" ht="15.75" customHeight="1" s="127">
      <c r="A302" s="1" t="n"/>
      <c r="B302" s="1" t="n"/>
      <c r="C302" s="1" t="n"/>
      <c r="D302" s="1" t="n"/>
      <c r="E302" s="1" t="n"/>
      <c r="F302" s="1" t="n"/>
      <c r="G302" s="1" t="n"/>
      <c r="H302" s="1" t="n"/>
      <c r="I302" s="1" t="n"/>
      <c r="J302" s="1" t="n"/>
      <c r="K302" s="1" t="n"/>
      <c r="L302" s="1" t="n"/>
      <c r="M302" s="1" t="n"/>
      <c r="N302" s="1" t="n"/>
      <c r="O302" s="1" t="n"/>
      <c r="P302" s="1" t="n"/>
      <c r="Q302" s="1" t="n"/>
      <c r="R302" s="1" t="n"/>
      <c r="S302" s="1" t="n"/>
      <c r="T302" s="1" t="n"/>
    </row>
    <row r="303" ht="15.75" customHeight="1" s="127">
      <c r="A303" s="1" t="n"/>
      <c r="B303" s="1" t="n"/>
      <c r="C303" s="1" t="n"/>
      <c r="D303" s="1" t="n"/>
      <c r="E303" s="1" t="n"/>
      <c r="F303" s="1" t="n"/>
      <c r="G303" s="1" t="n"/>
      <c r="H303" s="1" t="n"/>
      <c r="I303" s="1" t="n"/>
      <c r="J303" s="1" t="n"/>
      <c r="K303" s="1" t="n"/>
      <c r="L303" s="1" t="n"/>
      <c r="M303" s="1" t="n"/>
      <c r="N303" s="1" t="n"/>
      <c r="O303" s="1" t="n"/>
      <c r="P303" s="1" t="n"/>
      <c r="Q303" s="1" t="n"/>
      <c r="R303" s="1" t="n"/>
      <c r="S303" s="1" t="n"/>
      <c r="T303" s="1" t="n"/>
    </row>
    <row r="304" ht="15.75" customHeight="1" s="127">
      <c r="A304" s="1" t="n"/>
      <c r="B304" s="1" t="n"/>
      <c r="C304" s="1" t="n"/>
      <c r="D304" s="1" t="n"/>
      <c r="E304" s="1" t="n"/>
      <c r="F304" s="1" t="n"/>
      <c r="G304" s="1" t="n"/>
      <c r="H304" s="1" t="n"/>
      <c r="I304" s="1" t="n"/>
      <c r="J304" s="1" t="n"/>
      <c r="K304" s="1" t="n"/>
      <c r="L304" s="1" t="n"/>
      <c r="M304" s="1" t="n"/>
      <c r="N304" s="1" t="n"/>
      <c r="O304" s="1" t="n"/>
      <c r="P304" s="1" t="n"/>
      <c r="Q304" s="1" t="n"/>
      <c r="R304" s="1" t="n"/>
      <c r="S304" s="1" t="n"/>
      <c r="T304" s="1" t="n"/>
    </row>
    <row r="305" ht="15.75" customHeight="1" s="127">
      <c r="A305" s="1" t="n"/>
      <c r="B305" s="1" t="n"/>
      <c r="C305" s="1" t="n"/>
      <c r="D305" s="1" t="n"/>
      <c r="E305" s="1" t="n"/>
      <c r="F305" s="1" t="n"/>
      <c r="G305" s="1" t="n"/>
      <c r="H305" s="1" t="n"/>
      <c r="I305" s="1" t="n"/>
      <c r="J305" s="1" t="n"/>
      <c r="K305" s="1" t="n"/>
      <c r="L305" s="1" t="n"/>
      <c r="M305" s="1" t="n"/>
      <c r="N305" s="1" t="n"/>
      <c r="O305" s="1" t="n"/>
      <c r="P305" s="1" t="n"/>
      <c r="Q305" s="1" t="n"/>
      <c r="R305" s="1" t="n"/>
      <c r="S305" s="1" t="n"/>
      <c r="T305" s="1" t="n"/>
    </row>
    <row r="306" ht="15.75" customHeight="1" s="127">
      <c r="A306" s="1" t="n"/>
      <c r="B306" s="1" t="n"/>
      <c r="C306" s="1" t="n"/>
      <c r="D306" s="1" t="n"/>
      <c r="E306" s="1" t="n"/>
      <c r="F306" s="1" t="n"/>
      <c r="G306" s="1" t="n"/>
      <c r="H306" s="1" t="n"/>
      <c r="I306" s="1" t="n"/>
      <c r="J306" s="1" t="n"/>
      <c r="K306" s="1" t="n"/>
      <c r="L306" s="1" t="n"/>
      <c r="M306" s="1" t="n"/>
      <c r="N306" s="1" t="n"/>
      <c r="O306" s="1" t="n"/>
      <c r="P306" s="1" t="n"/>
      <c r="Q306" s="1" t="n"/>
      <c r="R306" s="1" t="n"/>
      <c r="S306" s="1" t="n"/>
      <c r="T306" s="1" t="n"/>
    </row>
    <row r="307" ht="15.75" customHeight="1" s="127">
      <c r="A307" s="1" t="n"/>
      <c r="B307" s="1" t="n"/>
      <c r="C307" s="1" t="n"/>
      <c r="D307" s="1" t="n"/>
      <c r="E307" s="1" t="n"/>
      <c r="F307" s="1" t="n"/>
      <c r="G307" s="1" t="n"/>
      <c r="H307" s="1" t="n"/>
      <c r="I307" s="1" t="n"/>
      <c r="J307" s="1" t="n"/>
      <c r="K307" s="1" t="n"/>
      <c r="L307" s="1" t="n"/>
      <c r="M307" s="1" t="n"/>
      <c r="N307" s="1" t="n"/>
      <c r="O307" s="1" t="n"/>
      <c r="P307" s="1" t="n"/>
      <c r="Q307" s="1" t="n"/>
      <c r="R307" s="1" t="n"/>
      <c r="S307" s="1" t="n"/>
      <c r="T307" s="1" t="n"/>
    </row>
    <row r="308" ht="15.75" customHeight="1" s="127">
      <c r="A308" s="1" t="n"/>
      <c r="B308" s="1" t="n"/>
      <c r="C308" s="1" t="n"/>
      <c r="D308" s="1" t="n"/>
      <c r="E308" s="1" t="n"/>
      <c r="F308" s="1" t="n"/>
      <c r="G308" s="1" t="n"/>
      <c r="H308" s="1" t="n"/>
      <c r="I308" s="1" t="n"/>
      <c r="J308" s="1" t="n"/>
      <c r="K308" s="1" t="n"/>
      <c r="L308" s="1" t="n"/>
      <c r="M308" s="1" t="n"/>
      <c r="N308" s="1" t="n"/>
      <c r="O308" s="1" t="n"/>
      <c r="P308" s="1" t="n"/>
      <c r="Q308" s="1" t="n"/>
      <c r="R308" s="1" t="n"/>
      <c r="S308" s="1" t="n"/>
      <c r="T308" s="1" t="n"/>
    </row>
    <row r="309" ht="15.75" customHeight="1" s="127">
      <c r="A309" s="1" t="n"/>
      <c r="B309" s="1" t="n"/>
      <c r="C309" s="1" t="n"/>
      <c r="D309" s="1" t="n"/>
      <c r="E309" s="1" t="n"/>
      <c r="F309" s="1" t="n"/>
      <c r="G309" s="1" t="n"/>
      <c r="H309" s="1" t="n"/>
      <c r="I309" s="1" t="n"/>
      <c r="J309" s="1" t="n"/>
      <c r="K309" s="1" t="n"/>
      <c r="L309" s="1" t="n"/>
      <c r="M309" s="1" t="n"/>
      <c r="N309" s="1" t="n"/>
      <c r="O309" s="1" t="n"/>
      <c r="P309" s="1" t="n"/>
      <c r="Q309" s="1" t="n"/>
      <c r="R309" s="1" t="n"/>
      <c r="S309" s="1" t="n"/>
      <c r="T309" s="1" t="n"/>
    </row>
    <row r="310" ht="15.75" customHeight="1" s="127">
      <c r="A310" s="1" t="n"/>
      <c r="B310" s="1" t="n"/>
      <c r="C310" s="1" t="n"/>
      <c r="D310" s="1" t="n"/>
      <c r="E310" s="1" t="n"/>
      <c r="F310" s="1" t="n"/>
      <c r="G310" s="1" t="n"/>
      <c r="H310" s="1" t="n"/>
      <c r="I310" s="1" t="n"/>
      <c r="J310" s="1" t="n"/>
      <c r="K310" s="1" t="n"/>
      <c r="L310" s="1" t="n"/>
      <c r="M310" s="1" t="n"/>
      <c r="N310" s="1" t="n"/>
      <c r="O310" s="1" t="n"/>
      <c r="P310" s="1" t="n"/>
      <c r="Q310" s="1" t="n"/>
      <c r="R310" s="1" t="n"/>
      <c r="S310" s="1" t="n"/>
      <c r="T310" s="1" t="n"/>
    </row>
    <row r="311" ht="15.75" customHeight="1" s="127">
      <c r="A311" s="1" t="n"/>
      <c r="B311" s="1" t="n"/>
      <c r="C311" s="1" t="n"/>
      <c r="D311" s="1" t="n"/>
      <c r="E311" s="1" t="n"/>
      <c r="F311" s="1" t="n"/>
      <c r="G311" s="1" t="n"/>
      <c r="H311" s="1" t="n"/>
      <c r="I311" s="1" t="n"/>
      <c r="J311" s="1" t="n"/>
      <c r="K311" s="1" t="n"/>
      <c r="L311" s="1" t="n"/>
      <c r="M311" s="1" t="n"/>
      <c r="N311" s="1" t="n"/>
      <c r="O311" s="1" t="n"/>
      <c r="P311" s="1" t="n"/>
      <c r="Q311" s="1" t="n"/>
      <c r="R311" s="1" t="n"/>
      <c r="S311" s="1" t="n"/>
      <c r="T311" s="1" t="n"/>
    </row>
    <row r="312" ht="15.75" customHeight="1" s="127">
      <c r="A312" s="1" t="n"/>
      <c r="B312" s="1" t="n"/>
      <c r="C312" s="1" t="n"/>
      <c r="D312" s="1" t="n"/>
      <c r="E312" s="1" t="n"/>
      <c r="F312" s="1" t="n"/>
      <c r="G312" s="1" t="n"/>
      <c r="H312" s="1" t="n"/>
      <c r="I312" s="1" t="n"/>
      <c r="J312" s="1" t="n"/>
      <c r="K312" s="1" t="n"/>
      <c r="L312" s="1" t="n"/>
      <c r="M312" s="1" t="n"/>
      <c r="N312" s="1" t="n"/>
      <c r="O312" s="1" t="n"/>
      <c r="P312" s="1" t="n"/>
      <c r="Q312" s="1" t="n"/>
      <c r="R312" s="1" t="n"/>
      <c r="S312" s="1" t="n"/>
      <c r="T312" s="1" t="n"/>
    </row>
    <row r="313" ht="15.75" customHeight="1" s="127">
      <c r="A313" s="1" t="n"/>
      <c r="B313" s="1" t="n"/>
      <c r="C313" s="1" t="n"/>
      <c r="D313" s="1" t="n"/>
      <c r="E313" s="1" t="n"/>
      <c r="F313" s="1" t="n"/>
      <c r="G313" s="1" t="n"/>
      <c r="H313" s="1" t="n"/>
      <c r="I313" s="1" t="n"/>
      <c r="J313" s="1" t="n"/>
      <c r="K313" s="1" t="n"/>
      <c r="L313" s="1" t="n"/>
      <c r="M313" s="1" t="n"/>
      <c r="N313" s="1" t="n"/>
      <c r="O313" s="1" t="n"/>
      <c r="P313" s="1" t="n"/>
      <c r="Q313" s="1" t="n"/>
      <c r="R313" s="1" t="n"/>
      <c r="S313" s="1" t="n"/>
      <c r="T313" s="1" t="n"/>
    </row>
    <row r="314" ht="15.75" customHeight="1" s="127">
      <c r="A314" s="1" t="n"/>
      <c r="B314" s="1" t="n"/>
      <c r="C314" s="1" t="n"/>
      <c r="D314" s="1" t="n"/>
      <c r="E314" s="1" t="n"/>
      <c r="F314" s="1" t="n"/>
      <c r="G314" s="1" t="n"/>
      <c r="H314" s="1" t="n"/>
      <c r="I314" s="1" t="n"/>
      <c r="J314" s="1" t="n"/>
      <c r="K314" s="1" t="n"/>
      <c r="L314" s="1" t="n"/>
      <c r="M314" s="1" t="n"/>
      <c r="N314" s="1" t="n"/>
      <c r="O314" s="1" t="n"/>
      <c r="P314" s="1" t="n"/>
      <c r="Q314" s="1" t="n"/>
      <c r="R314" s="1" t="n"/>
      <c r="S314" s="1" t="n"/>
      <c r="T314" s="1" t="n"/>
    </row>
    <row r="315" ht="15.75" customHeight="1" s="127">
      <c r="A315" s="1" t="n"/>
      <c r="B315" s="1" t="n"/>
      <c r="C315" s="1" t="n"/>
      <c r="D315" s="1" t="n"/>
      <c r="E315" s="1" t="n"/>
      <c r="F315" s="1" t="n"/>
      <c r="G315" s="1" t="n"/>
      <c r="H315" s="1" t="n"/>
      <c r="I315" s="1" t="n"/>
      <c r="J315" s="1" t="n"/>
      <c r="K315" s="1" t="n"/>
      <c r="L315" s="1" t="n"/>
      <c r="M315" s="1" t="n"/>
      <c r="N315" s="1" t="n"/>
      <c r="O315" s="1" t="n"/>
      <c r="P315" s="1" t="n"/>
      <c r="Q315" s="1" t="n"/>
      <c r="R315" s="1" t="n"/>
      <c r="S315" s="1" t="n"/>
      <c r="T315" s="1" t="n"/>
    </row>
    <row r="316" ht="15.75" customHeight="1" s="127">
      <c r="A316" s="1" t="n"/>
      <c r="B316" s="1" t="n"/>
      <c r="C316" s="1" t="n"/>
      <c r="D316" s="1" t="n"/>
      <c r="E316" s="1" t="n"/>
      <c r="F316" s="1" t="n"/>
      <c r="G316" s="1" t="n"/>
      <c r="H316" s="1" t="n"/>
      <c r="I316" s="1" t="n"/>
      <c r="J316" s="1" t="n"/>
      <c r="K316" s="1" t="n"/>
      <c r="L316" s="1" t="n"/>
      <c r="M316" s="1" t="n"/>
      <c r="N316" s="1" t="n"/>
      <c r="O316" s="1" t="n"/>
      <c r="P316" s="1" t="n"/>
      <c r="Q316" s="1" t="n"/>
      <c r="R316" s="1" t="n"/>
      <c r="S316" s="1" t="n"/>
      <c r="T316" s="1" t="n"/>
    </row>
    <row r="317" ht="15.75" customHeight="1" s="127">
      <c r="A317" s="1" t="n"/>
      <c r="B317" s="1" t="n"/>
      <c r="C317" s="1" t="n"/>
      <c r="D317" s="1" t="n"/>
      <c r="E317" s="1" t="n"/>
      <c r="F317" s="1" t="n"/>
      <c r="G317" s="1" t="n"/>
      <c r="H317" s="1" t="n"/>
      <c r="I317" s="1" t="n"/>
      <c r="J317" s="1" t="n"/>
      <c r="K317" s="1" t="n"/>
      <c r="L317" s="1" t="n"/>
      <c r="M317" s="1" t="n"/>
      <c r="N317" s="1" t="n"/>
      <c r="O317" s="1" t="n"/>
      <c r="P317" s="1" t="n"/>
      <c r="Q317" s="1" t="n"/>
      <c r="R317" s="1" t="n"/>
      <c r="S317" s="1" t="n"/>
      <c r="T317" s="1" t="n"/>
    </row>
    <row r="318" ht="15.75" customHeight="1" s="127">
      <c r="A318" s="1" t="n"/>
      <c r="B318" s="1" t="n"/>
      <c r="C318" s="1" t="n"/>
      <c r="D318" s="1" t="n"/>
      <c r="E318" s="1" t="n"/>
      <c r="F318" s="1" t="n"/>
      <c r="G318" s="1" t="n"/>
      <c r="H318" s="1" t="n"/>
      <c r="I318" s="1" t="n"/>
      <c r="J318" s="1" t="n"/>
      <c r="K318" s="1" t="n"/>
      <c r="L318" s="1" t="n"/>
      <c r="M318" s="1" t="n"/>
      <c r="N318" s="1" t="n"/>
      <c r="O318" s="1" t="n"/>
      <c r="P318" s="1" t="n"/>
      <c r="Q318" s="1" t="n"/>
      <c r="R318" s="1" t="n"/>
      <c r="S318" s="1" t="n"/>
      <c r="T318" s="1" t="n"/>
    </row>
    <row r="319" ht="15.75" customHeight="1" s="127">
      <c r="A319" s="1" t="n"/>
      <c r="B319" s="1" t="n"/>
      <c r="C319" s="1" t="n"/>
      <c r="D319" s="1" t="n"/>
      <c r="E319" s="1" t="n"/>
      <c r="F319" s="1" t="n"/>
      <c r="G319" s="1" t="n"/>
      <c r="H319" s="1" t="n"/>
      <c r="I319" s="1" t="n"/>
      <c r="J319" s="1" t="n"/>
      <c r="K319" s="1" t="n"/>
      <c r="L319" s="1" t="n"/>
      <c r="M319" s="1" t="n"/>
      <c r="N319" s="1" t="n"/>
      <c r="O319" s="1" t="n"/>
      <c r="P319" s="1" t="n"/>
      <c r="Q319" s="1" t="n"/>
      <c r="R319" s="1" t="n"/>
      <c r="S319" s="1" t="n"/>
      <c r="T319" s="1" t="n"/>
    </row>
    <row r="320" ht="15.75" customHeight="1" s="127">
      <c r="A320" s="1" t="n"/>
      <c r="B320" s="1" t="n"/>
      <c r="C320" s="1" t="n"/>
      <c r="D320" s="1" t="n"/>
      <c r="E320" s="1" t="n"/>
      <c r="F320" s="1" t="n"/>
      <c r="G320" s="1" t="n"/>
      <c r="H320" s="1" t="n"/>
      <c r="I320" s="1" t="n"/>
      <c r="J320" s="1" t="n"/>
      <c r="K320" s="1" t="n"/>
      <c r="L320" s="1" t="n"/>
      <c r="M320" s="1" t="n"/>
      <c r="N320" s="1" t="n"/>
      <c r="O320" s="1" t="n"/>
      <c r="P320" s="1" t="n"/>
      <c r="Q320" s="1" t="n"/>
      <c r="R320" s="1" t="n"/>
      <c r="S320" s="1" t="n"/>
      <c r="T320" s="1" t="n"/>
    </row>
    <row r="321" ht="15.75" customHeight="1" s="127">
      <c r="A321" s="1" t="n"/>
      <c r="B321" s="1" t="n"/>
      <c r="C321" s="1" t="n"/>
      <c r="D321" s="1" t="n"/>
      <c r="E321" s="1" t="n"/>
      <c r="F321" s="1" t="n"/>
      <c r="G321" s="1" t="n"/>
      <c r="H321" s="1" t="n"/>
      <c r="I321" s="1" t="n"/>
      <c r="J321" s="1" t="n"/>
      <c r="K321" s="1" t="n"/>
      <c r="L321" s="1" t="n"/>
      <c r="M321" s="1" t="n"/>
      <c r="N321" s="1" t="n"/>
      <c r="O321" s="1" t="n"/>
      <c r="P321" s="1" t="n"/>
      <c r="Q321" s="1" t="n"/>
      <c r="R321" s="1" t="n"/>
      <c r="S321" s="1" t="n"/>
      <c r="T321" s="1" t="n"/>
    </row>
    <row r="322" ht="15.75" customHeight="1" s="127">
      <c r="A322" s="1" t="n"/>
      <c r="B322" s="1" t="n"/>
      <c r="C322" s="1" t="n"/>
      <c r="D322" s="1" t="n"/>
      <c r="E322" s="1" t="n"/>
      <c r="F322" s="1" t="n"/>
      <c r="G322" s="1" t="n"/>
      <c r="H322" s="1" t="n"/>
      <c r="I322" s="1" t="n"/>
      <c r="J322" s="1" t="n"/>
      <c r="K322" s="1" t="n"/>
      <c r="L322" s="1" t="n"/>
      <c r="M322" s="1" t="n"/>
      <c r="N322" s="1" t="n"/>
      <c r="O322" s="1" t="n"/>
      <c r="P322" s="1" t="n"/>
      <c r="Q322" s="1" t="n"/>
      <c r="R322" s="1" t="n"/>
      <c r="S322" s="1" t="n"/>
      <c r="T322" s="1" t="n"/>
    </row>
    <row r="323" ht="15.75" customHeight="1" s="127">
      <c r="A323" s="1" t="n"/>
      <c r="B323" s="1" t="n"/>
      <c r="C323" s="1" t="n"/>
      <c r="D323" s="1" t="n"/>
      <c r="E323" s="1" t="n"/>
      <c r="F323" s="1" t="n"/>
      <c r="G323" s="1" t="n"/>
      <c r="H323" s="1" t="n"/>
      <c r="I323" s="1" t="n"/>
      <c r="J323" s="1" t="n"/>
      <c r="K323" s="1" t="n"/>
      <c r="L323" s="1" t="n"/>
      <c r="M323" s="1" t="n"/>
      <c r="N323" s="1" t="n"/>
      <c r="O323" s="1" t="n"/>
      <c r="P323" s="1" t="n"/>
      <c r="Q323" s="1" t="n"/>
      <c r="R323" s="1" t="n"/>
      <c r="S323" s="1" t="n"/>
      <c r="T323" s="1" t="n"/>
    </row>
    <row r="324" ht="15.75" customHeight="1" s="127">
      <c r="A324" s="1" t="n"/>
      <c r="B324" s="1" t="n"/>
      <c r="C324" s="1" t="n"/>
      <c r="D324" s="1" t="n"/>
      <c r="E324" s="1" t="n"/>
      <c r="F324" s="1" t="n"/>
      <c r="G324" s="1" t="n"/>
      <c r="H324" s="1" t="n"/>
      <c r="I324" s="1" t="n"/>
      <c r="J324" s="1" t="n"/>
      <c r="K324" s="1" t="n"/>
      <c r="L324" s="1" t="n"/>
      <c r="M324" s="1" t="n"/>
      <c r="N324" s="1" t="n"/>
      <c r="O324" s="1" t="n"/>
      <c r="P324" s="1" t="n"/>
      <c r="Q324" s="1" t="n"/>
      <c r="R324" s="1" t="n"/>
      <c r="S324" s="1" t="n"/>
      <c r="T324" s="1" t="n"/>
    </row>
    <row r="325" ht="15.75" customHeight="1" s="127">
      <c r="A325" s="1" t="n"/>
      <c r="B325" s="1" t="n"/>
      <c r="C325" s="1" t="n"/>
      <c r="D325" s="1" t="n"/>
      <c r="E325" s="1" t="n"/>
      <c r="F325" s="1" t="n"/>
      <c r="G325" s="1" t="n"/>
      <c r="H325" s="1" t="n"/>
      <c r="I325" s="1" t="n"/>
      <c r="J325" s="1" t="n"/>
      <c r="K325" s="1" t="n"/>
      <c r="L325" s="1" t="n"/>
      <c r="M325" s="1" t="n"/>
      <c r="N325" s="1" t="n"/>
      <c r="O325" s="1" t="n"/>
      <c r="P325" s="1" t="n"/>
      <c r="Q325" s="1" t="n"/>
      <c r="R325" s="1" t="n"/>
      <c r="S325" s="1" t="n"/>
      <c r="T325" s="1" t="n"/>
    </row>
    <row r="326" ht="15.75" customHeight="1" s="127">
      <c r="A326" s="1" t="n"/>
      <c r="B326" s="1" t="n"/>
      <c r="C326" s="1" t="n"/>
      <c r="D326" s="1" t="n"/>
      <c r="E326" s="1" t="n"/>
      <c r="F326" s="1" t="n"/>
      <c r="G326" s="1" t="n"/>
      <c r="H326" s="1" t="n"/>
      <c r="I326" s="1" t="n"/>
      <c r="J326" s="1" t="n"/>
      <c r="K326" s="1" t="n"/>
      <c r="L326" s="1" t="n"/>
      <c r="M326" s="1" t="n"/>
      <c r="N326" s="1" t="n"/>
      <c r="O326" s="1" t="n"/>
      <c r="P326" s="1" t="n"/>
      <c r="Q326" s="1" t="n"/>
      <c r="R326" s="1" t="n"/>
      <c r="S326" s="1" t="n"/>
      <c r="T326" s="1" t="n"/>
    </row>
    <row r="327" ht="15.75" customHeight="1" s="127">
      <c r="A327" s="1" t="n"/>
      <c r="B327" s="1" t="n"/>
      <c r="C327" s="1" t="n"/>
      <c r="D327" s="1" t="n"/>
      <c r="E327" s="1" t="n"/>
      <c r="F327" s="1" t="n"/>
      <c r="G327" s="1" t="n"/>
      <c r="H327" s="1" t="n"/>
      <c r="I327" s="1" t="n"/>
      <c r="J327" s="1" t="n"/>
      <c r="K327" s="1" t="n"/>
      <c r="L327" s="1" t="n"/>
      <c r="M327" s="1" t="n"/>
      <c r="N327" s="1" t="n"/>
      <c r="O327" s="1" t="n"/>
      <c r="P327" s="1" t="n"/>
      <c r="Q327" s="1" t="n"/>
      <c r="R327" s="1" t="n"/>
      <c r="S327" s="1" t="n"/>
      <c r="T327" s="1" t="n"/>
    </row>
    <row r="328" ht="15.75" customHeight="1" s="127">
      <c r="A328" s="1" t="n"/>
      <c r="B328" s="1" t="n"/>
      <c r="C328" s="1" t="n"/>
      <c r="D328" s="1" t="n"/>
      <c r="E328" s="1" t="n"/>
      <c r="F328" s="1" t="n"/>
      <c r="G328" s="1" t="n"/>
      <c r="H328" s="1" t="n"/>
      <c r="I328" s="1" t="n"/>
      <c r="J328" s="1" t="n"/>
      <c r="K328" s="1" t="n"/>
      <c r="L328" s="1" t="n"/>
      <c r="M328" s="1" t="n"/>
      <c r="N328" s="1" t="n"/>
      <c r="O328" s="1" t="n"/>
      <c r="P328" s="1" t="n"/>
      <c r="Q328" s="1" t="n"/>
      <c r="R328" s="1" t="n"/>
      <c r="S328" s="1" t="n"/>
      <c r="T328" s="1" t="n"/>
    </row>
    <row r="329" ht="15.75" customHeight="1" s="127">
      <c r="A329" s="1" t="n"/>
      <c r="B329" s="1" t="n"/>
      <c r="C329" s="1" t="n"/>
      <c r="D329" s="1" t="n"/>
      <c r="E329" s="1" t="n"/>
      <c r="F329" s="1" t="n"/>
      <c r="G329" s="1" t="n"/>
      <c r="H329" s="1" t="n"/>
      <c r="I329" s="1" t="n"/>
      <c r="J329" s="1" t="n"/>
      <c r="K329" s="1" t="n"/>
      <c r="L329" s="1" t="n"/>
      <c r="M329" s="1" t="n"/>
      <c r="N329" s="1" t="n"/>
      <c r="O329" s="1" t="n"/>
      <c r="P329" s="1" t="n"/>
      <c r="Q329" s="1" t="n"/>
      <c r="R329" s="1" t="n"/>
      <c r="S329" s="1" t="n"/>
      <c r="T329" s="1" t="n"/>
    </row>
    <row r="330" ht="15.75" customHeight="1" s="127">
      <c r="A330" s="1" t="n"/>
      <c r="B330" s="1" t="n"/>
      <c r="C330" s="1" t="n"/>
      <c r="D330" s="1" t="n"/>
      <c r="E330" s="1" t="n"/>
      <c r="F330" s="1" t="n"/>
      <c r="G330" s="1" t="n"/>
      <c r="H330" s="1" t="n"/>
      <c r="I330" s="1" t="n"/>
      <c r="J330" s="1" t="n"/>
      <c r="K330" s="1" t="n"/>
      <c r="L330" s="1" t="n"/>
      <c r="M330" s="1" t="n"/>
      <c r="N330" s="1" t="n"/>
      <c r="O330" s="1" t="n"/>
      <c r="P330" s="1" t="n"/>
      <c r="Q330" s="1" t="n"/>
      <c r="R330" s="1" t="n"/>
      <c r="S330" s="1" t="n"/>
      <c r="T330" s="1" t="n"/>
    </row>
    <row r="331" ht="15.75" customHeight="1" s="127">
      <c r="A331" s="1" t="n"/>
      <c r="B331" s="1" t="n"/>
      <c r="C331" s="1" t="n"/>
      <c r="D331" s="1" t="n"/>
      <c r="E331" s="1" t="n"/>
      <c r="F331" s="1" t="n"/>
      <c r="G331" s="1" t="n"/>
      <c r="H331" s="1" t="n"/>
      <c r="I331" s="1" t="n"/>
      <c r="J331" s="1" t="n"/>
      <c r="K331" s="1" t="n"/>
      <c r="L331" s="1" t="n"/>
      <c r="M331" s="1" t="n"/>
      <c r="N331" s="1" t="n"/>
      <c r="O331" s="1" t="n"/>
      <c r="P331" s="1" t="n"/>
      <c r="Q331" s="1" t="n"/>
      <c r="R331" s="1" t="n"/>
      <c r="S331" s="1" t="n"/>
      <c r="T331" s="1" t="n"/>
    </row>
    <row r="332" ht="15.75" customHeight="1" s="127">
      <c r="A332" s="1" t="n"/>
      <c r="B332" s="1" t="n"/>
      <c r="C332" s="1" t="n"/>
      <c r="D332" s="1" t="n"/>
      <c r="E332" s="1" t="n"/>
      <c r="F332" s="1" t="n"/>
      <c r="G332" s="1" t="n"/>
      <c r="H332" s="1" t="n"/>
      <c r="I332" s="1" t="n"/>
      <c r="J332" s="1" t="n"/>
      <c r="K332" s="1" t="n"/>
      <c r="L332" s="1" t="n"/>
      <c r="M332" s="1" t="n"/>
      <c r="N332" s="1" t="n"/>
      <c r="O332" s="1" t="n"/>
      <c r="P332" s="1" t="n"/>
      <c r="Q332" s="1" t="n"/>
      <c r="R332" s="1" t="n"/>
      <c r="S332" s="1" t="n"/>
      <c r="T332" s="1" t="n"/>
    </row>
    <row r="333" ht="15.75" customHeight="1" s="127">
      <c r="A333" s="1" t="n"/>
      <c r="B333" s="1" t="n"/>
      <c r="C333" s="1" t="n"/>
      <c r="D333" s="1" t="n"/>
      <c r="E333" s="1" t="n"/>
      <c r="F333" s="1" t="n"/>
      <c r="G333" s="1" t="n"/>
      <c r="H333" s="1" t="n"/>
      <c r="I333" s="1" t="n"/>
      <c r="J333" s="1" t="n"/>
      <c r="K333" s="1" t="n"/>
      <c r="L333" s="1" t="n"/>
      <c r="M333" s="1" t="n"/>
      <c r="N333" s="1" t="n"/>
      <c r="O333" s="1" t="n"/>
      <c r="P333" s="1" t="n"/>
      <c r="Q333" s="1" t="n"/>
      <c r="R333" s="1" t="n"/>
      <c r="S333" s="1" t="n"/>
      <c r="T333" s="1" t="n"/>
    </row>
    <row r="334" ht="15.75" customHeight="1" s="127">
      <c r="A334" s="1" t="n"/>
      <c r="B334" s="1" t="n"/>
      <c r="C334" s="1" t="n"/>
      <c r="D334" s="1" t="n"/>
      <c r="E334" s="1" t="n"/>
      <c r="F334" s="1" t="n"/>
      <c r="G334" s="1" t="n"/>
      <c r="H334" s="1" t="n"/>
      <c r="I334" s="1" t="n"/>
      <c r="J334" s="1" t="n"/>
      <c r="K334" s="1" t="n"/>
      <c r="L334" s="1" t="n"/>
      <c r="M334" s="1" t="n"/>
      <c r="N334" s="1" t="n"/>
      <c r="O334" s="1" t="n"/>
      <c r="P334" s="1" t="n"/>
      <c r="Q334" s="1" t="n"/>
      <c r="R334" s="1" t="n"/>
      <c r="S334" s="1" t="n"/>
      <c r="T334" s="1" t="n"/>
    </row>
    <row r="335" ht="15.75" customHeight="1" s="127">
      <c r="A335" s="1" t="n"/>
      <c r="B335" s="1" t="n"/>
      <c r="C335" s="1" t="n"/>
      <c r="D335" s="1" t="n"/>
      <c r="E335" s="1" t="n"/>
      <c r="F335" s="1" t="n"/>
      <c r="G335" s="1" t="n"/>
      <c r="H335" s="1" t="n"/>
      <c r="I335" s="1" t="n"/>
      <c r="J335" s="1" t="n"/>
      <c r="K335" s="1" t="n"/>
      <c r="L335" s="1" t="n"/>
      <c r="M335" s="1" t="n"/>
      <c r="N335" s="1" t="n"/>
      <c r="O335" s="1" t="n"/>
      <c r="P335" s="1" t="n"/>
      <c r="Q335" s="1" t="n"/>
      <c r="R335" s="1" t="n"/>
      <c r="S335" s="1" t="n"/>
      <c r="T335" s="1" t="n"/>
    </row>
    <row r="336" ht="15.75" customHeight="1" s="127">
      <c r="A336" s="1" t="n"/>
      <c r="B336" s="1" t="n"/>
      <c r="C336" s="1" t="n"/>
      <c r="D336" s="1" t="n"/>
      <c r="E336" s="1" t="n"/>
      <c r="F336" s="1" t="n"/>
      <c r="G336" s="1" t="n"/>
      <c r="H336" s="1" t="n"/>
      <c r="I336" s="1" t="n"/>
      <c r="J336" s="1" t="n"/>
      <c r="K336" s="1" t="n"/>
      <c r="L336" s="1" t="n"/>
      <c r="M336" s="1" t="n"/>
      <c r="N336" s="1" t="n"/>
      <c r="O336" s="1" t="n"/>
      <c r="P336" s="1" t="n"/>
      <c r="Q336" s="1" t="n"/>
      <c r="R336" s="1" t="n"/>
      <c r="S336" s="1" t="n"/>
      <c r="T336" s="1" t="n"/>
    </row>
    <row r="337" ht="15.75" customHeight="1" s="127">
      <c r="A337" s="1" t="n"/>
      <c r="B337" s="1" t="n"/>
      <c r="C337" s="1" t="n"/>
      <c r="D337" s="1" t="n"/>
      <c r="E337" s="1" t="n"/>
      <c r="F337" s="1" t="n"/>
      <c r="G337" s="1" t="n"/>
      <c r="H337" s="1" t="n"/>
      <c r="I337" s="1" t="n"/>
      <c r="J337" s="1" t="n"/>
      <c r="K337" s="1" t="n"/>
      <c r="L337" s="1" t="n"/>
      <c r="M337" s="1" t="n"/>
      <c r="N337" s="1" t="n"/>
      <c r="O337" s="1" t="n"/>
      <c r="P337" s="1" t="n"/>
      <c r="Q337" s="1" t="n"/>
      <c r="R337" s="1" t="n"/>
      <c r="S337" s="1" t="n"/>
      <c r="T337" s="1" t="n"/>
    </row>
    <row r="338" ht="15.75" customHeight="1" s="127">
      <c r="A338" s="1" t="n"/>
      <c r="B338" s="1" t="n"/>
      <c r="C338" s="1" t="n"/>
      <c r="D338" s="1" t="n"/>
      <c r="E338" s="1" t="n"/>
      <c r="F338" s="1" t="n"/>
      <c r="G338" s="1" t="n"/>
      <c r="H338" s="1" t="n"/>
      <c r="I338" s="1" t="n"/>
      <c r="J338" s="1" t="n"/>
      <c r="K338" s="1" t="n"/>
      <c r="L338" s="1" t="n"/>
      <c r="M338" s="1" t="n"/>
      <c r="N338" s="1" t="n"/>
      <c r="O338" s="1" t="n"/>
      <c r="P338" s="1" t="n"/>
      <c r="Q338" s="1" t="n"/>
      <c r="R338" s="1" t="n"/>
      <c r="S338" s="1" t="n"/>
      <c r="T338" s="1" t="n"/>
    </row>
    <row r="339" ht="15.75" customHeight="1" s="127">
      <c r="A339" s="1" t="n"/>
      <c r="B339" s="1" t="n"/>
      <c r="C339" s="1" t="n"/>
      <c r="D339" s="1" t="n"/>
      <c r="E339" s="1" t="n"/>
      <c r="F339" s="1" t="n"/>
      <c r="G339" s="1" t="n"/>
      <c r="H339" s="1" t="n"/>
      <c r="I339" s="1" t="n"/>
      <c r="J339" s="1" t="n"/>
      <c r="K339" s="1" t="n"/>
      <c r="L339" s="1" t="n"/>
      <c r="M339" s="1" t="n"/>
      <c r="N339" s="1" t="n"/>
      <c r="O339" s="1" t="n"/>
      <c r="P339" s="1" t="n"/>
      <c r="Q339" s="1" t="n"/>
      <c r="R339" s="1" t="n"/>
      <c r="S339" s="1" t="n"/>
      <c r="T339" s="1" t="n"/>
    </row>
    <row r="340" ht="15.75" customHeight="1" s="127">
      <c r="A340" s="1" t="n"/>
      <c r="B340" s="1" t="n"/>
      <c r="C340" s="1" t="n"/>
      <c r="D340" s="1" t="n"/>
      <c r="E340" s="1" t="n"/>
      <c r="F340" s="1" t="n"/>
      <c r="G340" s="1" t="n"/>
      <c r="H340" s="1" t="n"/>
      <c r="I340" s="1" t="n"/>
      <c r="J340" s="1" t="n"/>
      <c r="K340" s="1" t="n"/>
      <c r="L340" s="1" t="n"/>
      <c r="M340" s="1" t="n"/>
      <c r="N340" s="1" t="n"/>
      <c r="O340" s="1" t="n"/>
      <c r="P340" s="1" t="n"/>
      <c r="Q340" s="1" t="n"/>
      <c r="R340" s="1" t="n"/>
      <c r="S340" s="1" t="n"/>
      <c r="T340" s="1" t="n"/>
    </row>
    <row r="341" ht="15.75" customHeight="1" s="127">
      <c r="A341" s="1" t="n"/>
      <c r="B341" s="1" t="n"/>
      <c r="C341" s="1" t="n"/>
      <c r="D341" s="1" t="n"/>
      <c r="E341" s="1" t="n"/>
      <c r="F341" s="1" t="n"/>
      <c r="G341" s="1" t="n"/>
      <c r="H341" s="1" t="n"/>
      <c r="I341" s="1" t="n"/>
      <c r="J341" s="1" t="n"/>
      <c r="K341" s="1" t="n"/>
      <c r="L341" s="1" t="n"/>
      <c r="M341" s="1" t="n"/>
      <c r="N341" s="1" t="n"/>
      <c r="O341" s="1" t="n"/>
      <c r="P341" s="1" t="n"/>
      <c r="Q341" s="1" t="n"/>
      <c r="R341" s="1" t="n"/>
      <c r="S341" s="1" t="n"/>
      <c r="T341" s="1" t="n"/>
    </row>
    <row r="342" ht="15.75" customHeight="1" s="127">
      <c r="A342" s="1" t="n"/>
      <c r="B342" s="1" t="n"/>
      <c r="C342" s="1" t="n"/>
      <c r="D342" s="1" t="n"/>
      <c r="E342" s="1" t="n"/>
      <c r="F342" s="1" t="n"/>
      <c r="G342" s="1" t="n"/>
      <c r="H342" s="1" t="n"/>
      <c r="I342" s="1" t="n"/>
      <c r="J342" s="1" t="n"/>
      <c r="K342" s="1" t="n"/>
      <c r="L342" s="1" t="n"/>
      <c r="M342" s="1" t="n"/>
      <c r="N342" s="1" t="n"/>
      <c r="O342" s="1" t="n"/>
      <c r="P342" s="1" t="n"/>
      <c r="Q342" s="1" t="n"/>
      <c r="R342" s="1" t="n"/>
      <c r="S342" s="1" t="n"/>
      <c r="T342" s="1" t="n"/>
    </row>
    <row r="343" ht="15.75" customHeight="1" s="127">
      <c r="A343" s="1" t="n"/>
      <c r="B343" s="1" t="n"/>
      <c r="C343" s="1" t="n"/>
      <c r="D343" s="1" t="n"/>
      <c r="E343" s="1" t="n"/>
      <c r="F343" s="1" t="n"/>
      <c r="G343" s="1" t="n"/>
      <c r="H343" s="1" t="n"/>
      <c r="I343" s="1" t="n"/>
      <c r="J343" s="1" t="n"/>
      <c r="K343" s="1" t="n"/>
      <c r="L343" s="1" t="n"/>
      <c r="M343" s="1" t="n"/>
      <c r="N343" s="1" t="n"/>
      <c r="O343" s="1" t="n"/>
      <c r="P343" s="1" t="n"/>
      <c r="Q343" s="1" t="n"/>
      <c r="R343" s="1" t="n"/>
      <c r="S343" s="1" t="n"/>
      <c r="T343" s="1" t="n"/>
    </row>
    <row r="344" ht="15.75" customHeight="1" s="127">
      <c r="A344" s="1" t="n"/>
      <c r="B344" s="1" t="n"/>
      <c r="C344" s="1" t="n"/>
      <c r="D344" s="1" t="n"/>
      <c r="E344" s="1" t="n"/>
      <c r="F344" s="1" t="n"/>
      <c r="G344" s="1" t="n"/>
      <c r="H344" s="1" t="n"/>
      <c r="I344" s="1" t="n"/>
      <c r="J344" s="1" t="n"/>
      <c r="K344" s="1" t="n"/>
      <c r="L344" s="1" t="n"/>
      <c r="M344" s="1" t="n"/>
      <c r="N344" s="1" t="n"/>
      <c r="O344" s="1" t="n"/>
      <c r="P344" s="1" t="n"/>
      <c r="Q344" s="1" t="n"/>
      <c r="R344" s="1" t="n"/>
      <c r="S344" s="1" t="n"/>
      <c r="T344" s="1" t="n"/>
    </row>
    <row r="345" ht="15.75" customHeight="1" s="127">
      <c r="A345" s="1" t="n"/>
      <c r="B345" s="1" t="n"/>
      <c r="C345" s="1" t="n"/>
      <c r="D345" s="1" t="n"/>
      <c r="E345" s="1" t="n"/>
      <c r="F345" s="1" t="n"/>
      <c r="G345" s="1" t="n"/>
      <c r="H345" s="1" t="n"/>
      <c r="I345" s="1" t="n"/>
      <c r="J345" s="1" t="n"/>
      <c r="K345" s="1" t="n"/>
      <c r="L345" s="1" t="n"/>
      <c r="M345" s="1" t="n"/>
      <c r="N345" s="1" t="n"/>
      <c r="O345" s="1" t="n"/>
      <c r="P345" s="1" t="n"/>
      <c r="Q345" s="1" t="n"/>
      <c r="R345" s="1" t="n"/>
      <c r="S345" s="1" t="n"/>
      <c r="T345" s="1" t="n"/>
    </row>
    <row r="346" ht="15.75" customHeight="1" s="127">
      <c r="A346" s="1" t="n"/>
      <c r="B346" s="1" t="n"/>
      <c r="C346" s="1" t="n"/>
      <c r="D346" s="1" t="n"/>
      <c r="E346" s="1" t="n"/>
      <c r="F346" s="1" t="n"/>
      <c r="G346" s="1" t="n"/>
      <c r="H346" s="1" t="n"/>
      <c r="I346" s="1" t="n"/>
      <c r="J346" s="1" t="n"/>
      <c r="K346" s="1" t="n"/>
      <c r="L346" s="1" t="n"/>
      <c r="M346" s="1" t="n"/>
      <c r="N346" s="1" t="n"/>
      <c r="O346" s="1" t="n"/>
      <c r="P346" s="1" t="n"/>
      <c r="Q346" s="1" t="n"/>
      <c r="R346" s="1" t="n"/>
      <c r="S346" s="1" t="n"/>
      <c r="T346" s="1" t="n"/>
    </row>
    <row r="347" ht="15.75" customHeight="1" s="127">
      <c r="A347" s="1" t="n"/>
      <c r="B347" s="1" t="n"/>
      <c r="C347" s="1" t="n"/>
      <c r="D347" s="1" t="n"/>
      <c r="E347" s="1" t="n"/>
      <c r="F347" s="1" t="n"/>
      <c r="G347" s="1" t="n"/>
      <c r="H347" s="1" t="n"/>
      <c r="I347" s="1" t="n"/>
      <c r="J347" s="1" t="n"/>
      <c r="K347" s="1" t="n"/>
      <c r="L347" s="1" t="n"/>
      <c r="M347" s="1" t="n"/>
      <c r="N347" s="1" t="n"/>
      <c r="O347" s="1" t="n"/>
      <c r="P347" s="1" t="n"/>
      <c r="Q347" s="1" t="n"/>
      <c r="R347" s="1" t="n"/>
      <c r="S347" s="1" t="n"/>
      <c r="T347" s="1" t="n"/>
    </row>
    <row r="348" ht="15.75" customHeight="1" s="127">
      <c r="A348" s="1" t="n"/>
      <c r="B348" s="1" t="n"/>
      <c r="C348" s="1" t="n"/>
      <c r="D348" s="1" t="n"/>
      <c r="E348" s="1" t="n"/>
      <c r="F348" s="1" t="n"/>
      <c r="G348" s="1" t="n"/>
      <c r="H348" s="1" t="n"/>
      <c r="I348" s="1" t="n"/>
      <c r="J348" s="1" t="n"/>
      <c r="K348" s="1" t="n"/>
      <c r="L348" s="1" t="n"/>
      <c r="M348" s="1" t="n"/>
      <c r="N348" s="1" t="n"/>
      <c r="O348" s="1" t="n"/>
      <c r="P348" s="1" t="n"/>
      <c r="Q348" s="1" t="n"/>
      <c r="R348" s="1" t="n"/>
      <c r="S348" s="1" t="n"/>
      <c r="T348" s="1" t="n"/>
    </row>
    <row r="349" ht="15.75" customHeight="1" s="127">
      <c r="A349" s="1" t="n"/>
      <c r="B349" s="1" t="n"/>
      <c r="C349" s="1" t="n"/>
      <c r="D349" s="1" t="n"/>
      <c r="E349" s="1" t="n"/>
      <c r="F349" s="1" t="n"/>
      <c r="G349" s="1" t="n"/>
      <c r="H349" s="1" t="n"/>
      <c r="I349" s="1" t="n"/>
      <c r="J349" s="1" t="n"/>
      <c r="K349" s="1" t="n"/>
      <c r="L349" s="1" t="n"/>
      <c r="M349" s="1" t="n"/>
      <c r="N349" s="1" t="n"/>
      <c r="O349" s="1" t="n"/>
      <c r="P349" s="1" t="n"/>
      <c r="Q349" s="1" t="n"/>
      <c r="R349" s="1" t="n"/>
      <c r="S349" s="1" t="n"/>
      <c r="T349" s="1" t="n"/>
    </row>
    <row r="350" ht="15.75" customHeight="1" s="127">
      <c r="A350" s="1" t="n"/>
      <c r="B350" s="1" t="n"/>
      <c r="C350" s="1" t="n"/>
      <c r="D350" s="1" t="n"/>
      <c r="E350" s="1" t="n"/>
      <c r="F350" s="1" t="n"/>
      <c r="G350" s="1" t="n"/>
      <c r="H350" s="1" t="n"/>
      <c r="I350" s="1" t="n"/>
      <c r="J350" s="1" t="n"/>
      <c r="K350" s="1" t="n"/>
      <c r="L350" s="1" t="n"/>
      <c r="M350" s="1" t="n"/>
      <c r="N350" s="1" t="n"/>
      <c r="O350" s="1" t="n"/>
      <c r="P350" s="1" t="n"/>
      <c r="Q350" s="1" t="n"/>
      <c r="R350" s="1" t="n"/>
      <c r="S350" s="1" t="n"/>
      <c r="T350" s="1" t="n"/>
    </row>
    <row r="351" ht="15.75" customHeight="1" s="127">
      <c r="A351" s="1" t="n"/>
      <c r="B351" s="1" t="n"/>
      <c r="C351" s="1" t="n"/>
      <c r="D351" s="1" t="n"/>
      <c r="E351" s="1" t="n"/>
      <c r="F351" s="1" t="n"/>
      <c r="G351" s="1" t="n"/>
      <c r="H351" s="1" t="n"/>
      <c r="I351" s="1" t="n"/>
      <c r="J351" s="1" t="n"/>
      <c r="K351" s="1" t="n"/>
      <c r="L351" s="1" t="n"/>
      <c r="M351" s="1" t="n"/>
      <c r="N351" s="1" t="n"/>
      <c r="O351" s="1" t="n"/>
      <c r="P351" s="1" t="n"/>
      <c r="Q351" s="1" t="n"/>
      <c r="R351" s="1" t="n"/>
      <c r="S351" s="1" t="n"/>
      <c r="T351" s="1" t="n"/>
    </row>
    <row r="352" ht="15.75" customHeight="1" s="127">
      <c r="A352" s="1" t="n"/>
      <c r="B352" s="1" t="n"/>
      <c r="C352" s="1" t="n"/>
      <c r="D352" s="1" t="n"/>
      <c r="E352" s="1" t="n"/>
      <c r="F352" s="1" t="n"/>
      <c r="G352" s="1" t="n"/>
      <c r="H352" s="1" t="n"/>
      <c r="I352" s="1" t="n"/>
      <c r="J352" s="1" t="n"/>
      <c r="K352" s="1" t="n"/>
      <c r="L352" s="1" t="n"/>
      <c r="M352" s="1" t="n"/>
      <c r="N352" s="1" t="n"/>
      <c r="O352" s="1" t="n"/>
      <c r="P352" s="1" t="n"/>
      <c r="Q352" s="1" t="n"/>
      <c r="R352" s="1" t="n"/>
      <c r="S352" s="1" t="n"/>
      <c r="T352" s="1" t="n"/>
    </row>
    <row r="353" ht="15.75" customHeight="1" s="127">
      <c r="A353" s="1" t="n"/>
      <c r="B353" s="1" t="n"/>
      <c r="C353" s="1" t="n"/>
      <c r="D353" s="1" t="n"/>
      <c r="E353" s="1" t="n"/>
      <c r="F353" s="1" t="n"/>
      <c r="G353" s="1" t="n"/>
      <c r="H353" s="1" t="n"/>
      <c r="I353" s="1" t="n"/>
      <c r="J353" s="1" t="n"/>
      <c r="K353" s="1" t="n"/>
      <c r="L353" s="1" t="n"/>
      <c r="M353" s="1" t="n"/>
      <c r="N353" s="1" t="n"/>
      <c r="O353" s="1" t="n"/>
      <c r="P353" s="1" t="n"/>
      <c r="Q353" s="1" t="n"/>
      <c r="R353" s="1" t="n"/>
      <c r="S353" s="1" t="n"/>
      <c r="T353" s="1" t="n"/>
    </row>
    <row r="354" ht="15.75" customHeight="1" s="127">
      <c r="A354" s="1" t="n"/>
      <c r="B354" s="1" t="n"/>
      <c r="C354" s="1" t="n"/>
      <c r="D354" s="1" t="n"/>
      <c r="E354" s="1" t="n"/>
      <c r="F354" s="1" t="n"/>
      <c r="G354" s="1" t="n"/>
      <c r="H354" s="1" t="n"/>
      <c r="I354" s="1" t="n"/>
      <c r="J354" s="1" t="n"/>
      <c r="K354" s="1" t="n"/>
      <c r="L354" s="1" t="n"/>
      <c r="M354" s="1" t="n"/>
      <c r="N354" s="1" t="n"/>
      <c r="O354" s="1" t="n"/>
      <c r="P354" s="1" t="n"/>
      <c r="Q354" s="1" t="n"/>
      <c r="R354" s="1" t="n"/>
      <c r="S354" s="1" t="n"/>
      <c r="T354" s="1" t="n"/>
    </row>
    <row r="355" ht="15.75" customHeight="1" s="127">
      <c r="A355" s="1" t="n"/>
      <c r="B355" s="1" t="n"/>
      <c r="C355" s="1" t="n"/>
      <c r="D355" s="1" t="n"/>
      <c r="E355" s="1" t="n"/>
      <c r="F355" s="1" t="n"/>
      <c r="G355" s="1" t="n"/>
      <c r="H355" s="1" t="n"/>
      <c r="I355" s="1" t="n"/>
      <c r="J355" s="1" t="n"/>
      <c r="K355" s="1" t="n"/>
      <c r="L355" s="1" t="n"/>
      <c r="M355" s="1" t="n"/>
      <c r="N355" s="1" t="n"/>
      <c r="O355" s="1" t="n"/>
      <c r="P355" s="1" t="n"/>
      <c r="Q355" s="1" t="n"/>
      <c r="R355" s="1" t="n"/>
      <c r="S355" s="1" t="n"/>
      <c r="T355" s="1" t="n"/>
    </row>
    <row r="356" ht="15.75" customHeight="1" s="127">
      <c r="A356" s="1" t="n"/>
      <c r="B356" s="1" t="n"/>
      <c r="C356" s="1" t="n"/>
      <c r="D356" s="1" t="n"/>
      <c r="E356" s="1" t="n"/>
      <c r="F356" s="1" t="n"/>
      <c r="G356" s="1" t="n"/>
      <c r="H356" s="1" t="n"/>
      <c r="I356" s="1" t="n"/>
      <c r="J356" s="1" t="n"/>
      <c r="K356" s="1" t="n"/>
      <c r="L356" s="1" t="n"/>
      <c r="M356" s="1" t="n"/>
      <c r="N356" s="1" t="n"/>
      <c r="O356" s="1" t="n"/>
      <c r="P356" s="1" t="n"/>
      <c r="Q356" s="1" t="n"/>
      <c r="R356" s="1" t="n"/>
      <c r="S356" s="1" t="n"/>
      <c r="T356" s="1" t="n"/>
    </row>
    <row r="357" ht="15.75" customHeight="1" s="127">
      <c r="A357" s="1" t="n"/>
      <c r="B357" s="1" t="n"/>
      <c r="C357" s="1" t="n"/>
      <c r="D357" s="1" t="n"/>
      <c r="E357" s="1" t="n"/>
      <c r="F357" s="1" t="n"/>
      <c r="G357" s="1" t="n"/>
      <c r="H357" s="1" t="n"/>
      <c r="I357" s="1" t="n"/>
      <c r="J357" s="1" t="n"/>
      <c r="K357" s="1" t="n"/>
      <c r="L357" s="1" t="n"/>
      <c r="M357" s="1" t="n"/>
      <c r="N357" s="1" t="n"/>
      <c r="O357" s="1" t="n"/>
      <c r="P357" s="1" t="n"/>
      <c r="Q357" s="1" t="n"/>
      <c r="R357" s="1" t="n"/>
      <c r="S357" s="1" t="n"/>
      <c r="T357" s="1" t="n"/>
    </row>
    <row r="358" ht="15.75" customHeight="1" s="127">
      <c r="A358" s="1" t="n"/>
      <c r="B358" s="1" t="n"/>
      <c r="C358" s="1" t="n"/>
      <c r="D358" s="1" t="n"/>
      <c r="E358" s="1" t="n"/>
      <c r="F358" s="1" t="n"/>
      <c r="G358" s="1" t="n"/>
      <c r="H358" s="1" t="n"/>
      <c r="I358" s="1" t="n"/>
      <c r="J358" s="1" t="n"/>
      <c r="K358" s="1" t="n"/>
      <c r="L358" s="1" t="n"/>
      <c r="M358" s="1" t="n"/>
      <c r="N358" s="1" t="n"/>
      <c r="O358" s="1" t="n"/>
      <c r="P358" s="1" t="n"/>
      <c r="Q358" s="1" t="n"/>
      <c r="R358" s="1" t="n"/>
      <c r="S358" s="1" t="n"/>
      <c r="T358" s="1" t="n"/>
    </row>
    <row r="359" ht="15.75" customHeight="1" s="127">
      <c r="A359" s="1" t="n"/>
      <c r="B359" s="1" t="n"/>
      <c r="C359" s="1" t="n"/>
      <c r="D359" s="1" t="n"/>
      <c r="E359" s="1" t="n"/>
      <c r="F359" s="1" t="n"/>
      <c r="G359" s="1" t="n"/>
      <c r="H359" s="1" t="n"/>
      <c r="I359" s="1" t="n"/>
      <c r="J359" s="1" t="n"/>
      <c r="K359" s="1" t="n"/>
      <c r="L359" s="1" t="n"/>
      <c r="M359" s="1" t="n"/>
      <c r="N359" s="1" t="n"/>
      <c r="O359" s="1" t="n"/>
      <c r="P359" s="1" t="n"/>
      <c r="Q359" s="1" t="n"/>
      <c r="R359" s="1" t="n"/>
      <c r="S359" s="1" t="n"/>
      <c r="T359" s="1" t="n"/>
    </row>
    <row r="360" ht="15.75" customHeight="1" s="127">
      <c r="A360" s="1" t="n"/>
      <c r="B360" s="1" t="n"/>
      <c r="C360" s="1" t="n"/>
      <c r="D360" s="1" t="n"/>
      <c r="E360" s="1" t="n"/>
      <c r="F360" s="1" t="n"/>
      <c r="G360" s="1" t="n"/>
      <c r="H360" s="1" t="n"/>
      <c r="I360" s="1" t="n"/>
      <c r="J360" s="1" t="n"/>
      <c r="K360" s="1" t="n"/>
      <c r="L360" s="1" t="n"/>
      <c r="M360" s="1" t="n"/>
      <c r="N360" s="1" t="n"/>
      <c r="O360" s="1" t="n"/>
      <c r="P360" s="1" t="n"/>
      <c r="Q360" s="1" t="n"/>
      <c r="R360" s="1" t="n"/>
      <c r="S360" s="1" t="n"/>
      <c r="T360" s="1" t="n"/>
    </row>
    <row r="361" ht="15.75" customHeight="1" s="127">
      <c r="A361" s="1" t="n"/>
      <c r="B361" s="1" t="n"/>
      <c r="C361" s="1" t="n"/>
      <c r="D361" s="1" t="n"/>
      <c r="E361" s="1" t="n"/>
      <c r="F361" s="1" t="n"/>
      <c r="G361" s="1" t="n"/>
      <c r="H361" s="1" t="n"/>
      <c r="I361" s="1" t="n"/>
      <c r="J361" s="1" t="n"/>
      <c r="K361" s="1" t="n"/>
      <c r="L361" s="1" t="n"/>
      <c r="M361" s="1" t="n"/>
      <c r="N361" s="1" t="n"/>
      <c r="O361" s="1" t="n"/>
      <c r="P361" s="1" t="n"/>
      <c r="Q361" s="1" t="n"/>
      <c r="R361" s="1" t="n"/>
      <c r="S361" s="1" t="n"/>
      <c r="T361" s="1" t="n"/>
    </row>
    <row r="362" ht="15.75" customHeight="1" s="127">
      <c r="A362" s="1" t="n"/>
      <c r="B362" s="1" t="n"/>
      <c r="C362" s="1" t="n"/>
      <c r="D362" s="1" t="n"/>
      <c r="E362" s="1" t="n"/>
      <c r="F362" s="1" t="n"/>
      <c r="G362" s="1" t="n"/>
      <c r="H362" s="1" t="n"/>
      <c r="I362" s="1" t="n"/>
      <c r="J362" s="1" t="n"/>
      <c r="K362" s="1" t="n"/>
      <c r="L362" s="1" t="n"/>
      <c r="M362" s="1" t="n"/>
      <c r="N362" s="1" t="n"/>
      <c r="O362" s="1" t="n"/>
      <c r="P362" s="1" t="n"/>
      <c r="Q362" s="1" t="n"/>
      <c r="R362" s="1" t="n"/>
      <c r="S362" s="1" t="n"/>
      <c r="T362" s="1" t="n"/>
    </row>
    <row r="363" ht="15.75" customHeight="1" s="127">
      <c r="A363" s="1" t="n"/>
      <c r="B363" s="1" t="n"/>
      <c r="C363" s="1" t="n"/>
      <c r="D363" s="1" t="n"/>
      <c r="E363" s="1" t="n"/>
      <c r="F363" s="1" t="n"/>
      <c r="G363" s="1" t="n"/>
      <c r="H363" s="1" t="n"/>
      <c r="I363" s="1" t="n"/>
      <c r="J363" s="1" t="n"/>
      <c r="K363" s="1" t="n"/>
      <c r="L363" s="1" t="n"/>
      <c r="M363" s="1" t="n"/>
      <c r="N363" s="1" t="n"/>
      <c r="O363" s="1" t="n"/>
      <c r="P363" s="1" t="n"/>
      <c r="Q363" s="1" t="n"/>
      <c r="R363" s="1" t="n"/>
      <c r="S363" s="1" t="n"/>
      <c r="T363" s="1" t="n"/>
    </row>
    <row r="364" ht="15.75" customHeight="1" s="127">
      <c r="A364" s="1" t="n"/>
      <c r="B364" s="1" t="n"/>
      <c r="C364" s="1" t="n"/>
      <c r="D364" s="1" t="n"/>
      <c r="E364" s="1" t="n"/>
      <c r="F364" s="1" t="n"/>
      <c r="G364" s="1" t="n"/>
      <c r="H364" s="1" t="n"/>
      <c r="I364" s="1" t="n"/>
      <c r="J364" s="1" t="n"/>
      <c r="K364" s="1" t="n"/>
      <c r="L364" s="1" t="n"/>
      <c r="M364" s="1" t="n"/>
      <c r="N364" s="1" t="n"/>
      <c r="O364" s="1" t="n"/>
      <c r="P364" s="1" t="n"/>
      <c r="Q364" s="1" t="n"/>
      <c r="R364" s="1" t="n"/>
      <c r="S364" s="1" t="n"/>
      <c r="T364" s="1" t="n"/>
    </row>
    <row r="365" ht="15.75" customHeight="1" s="127">
      <c r="A365" s="1" t="n"/>
      <c r="B365" s="1" t="n"/>
      <c r="C365" s="1" t="n"/>
      <c r="D365" s="1" t="n"/>
      <c r="E365" s="1" t="n"/>
      <c r="F365" s="1" t="n"/>
      <c r="G365" s="1" t="n"/>
      <c r="H365" s="1" t="n"/>
      <c r="I365" s="1" t="n"/>
      <c r="J365" s="1" t="n"/>
      <c r="K365" s="1" t="n"/>
      <c r="L365" s="1" t="n"/>
      <c r="M365" s="1" t="n"/>
      <c r="N365" s="1" t="n"/>
      <c r="O365" s="1" t="n"/>
      <c r="P365" s="1" t="n"/>
      <c r="Q365" s="1" t="n"/>
      <c r="R365" s="1" t="n"/>
      <c r="S365" s="1" t="n"/>
      <c r="T365" s="1" t="n"/>
    </row>
    <row r="366" ht="15.75" customHeight="1" s="127">
      <c r="A366" s="1" t="n"/>
      <c r="B366" s="1" t="n"/>
      <c r="C366" s="1" t="n"/>
      <c r="D366" s="1" t="n"/>
      <c r="E366" s="1" t="n"/>
      <c r="F366" s="1" t="n"/>
      <c r="G366" s="1" t="n"/>
      <c r="H366" s="1" t="n"/>
      <c r="I366" s="1" t="n"/>
      <c r="J366" s="1" t="n"/>
      <c r="K366" s="1" t="n"/>
      <c r="L366" s="1" t="n"/>
      <c r="M366" s="1" t="n"/>
      <c r="N366" s="1" t="n"/>
      <c r="O366" s="1" t="n"/>
      <c r="P366" s="1" t="n"/>
      <c r="Q366" s="1" t="n"/>
      <c r="R366" s="1" t="n"/>
      <c r="S366" s="1" t="n"/>
      <c r="T366" s="1" t="n"/>
    </row>
    <row r="367" ht="15.75" customHeight="1" s="127">
      <c r="A367" s="1" t="n"/>
      <c r="B367" s="1" t="n"/>
      <c r="C367" s="1" t="n"/>
      <c r="D367" s="1" t="n"/>
      <c r="E367" s="1" t="n"/>
      <c r="F367" s="1" t="n"/>
      <c r="G367" s="1" t="n"/>
      <c r="H367" s="1" t="n"/>
      <c r="I367" s="1" t="n"/>
      <c r="J367" s="1" t="n"/>
      <c r="K367" s="1" t="n"/>
      <c r="L367" s="1" t="n"/>
      <c r="M367" s="1" t="n"/>
      <c r="N367" s="1" t="n"/>
      <c r="O367" s="1" t="n"/>
      <c r="P367" s="1" t="n"/>
      <c r="Q367" s="1" t="n"/>
      <c r="R367" s="1" t="n"/>
      <c r="S367" s="1" t="n"/>
      <c r="T367" s="1" t="n"/>
    </row>
    <row r="368" ht="15.75" customHeight="1" s="127">
      <c r="A368" s="1" t="n"/>
      <c r="B368" s="1" t="n"/>
      <c r="C368" s="1" t="n"/>
      <c r="D368" s="1" t="n"/>
      <c r="E368" s="1" t="n"/>
      <c r="F368" s="1" t="n"/>
      <c r="G368" s="1" t="n"/>
      <c r="H368" s="1" t="n"/>
      <c r="I368" s="1" t="n"/>
      <c r="J368" s="1" t="n"/>
      <c r="K368" s="1" t="n"/>
      <c r="L368" s="1" t="n"/>
      <c r="M368" s="1" t="n"/>
      <c r="N368" s="1" t="n"/>
      <c r="O368" s="1" t="n"/>
      <c r="P368" s="1" t="n"/>
      <c r="Q368" s="1" t="n"/>
      <c r="R368" s="1" t="n"/>
      <c r="S368" s="1" t="n"/>
      <c r="T368" s="1" t="n"/>
    </row>
    <row r="369" ht="15.75" customHeight="1" s="127">
      <c r="A369" s="1" t="n"/>
      <c r="B369" s="1" t="n"/>
      <c r="C369" s="1" t="n"/>
      <c r="D369" s="1" t="n"/>
      <c r="E369" s="1" t="n"/>
      <c r="F369" s="1" t="n"/>
      <c r="G369" s="1" t="n"/>
      <c r="H369" s="1" t="n"/>
      <c r="I369" s="1" t="n"/>
      <c r="J369" s="1" t="n"/>
      <c r="K369" s="1" t="n"/>
      <c r="L369" s="1" t="n"/>
      <c r="M369" s="1" t="n"/>
      <c r="N369" s="1" t="n"/>
      <c r="O369" s="1" t="n"/>
      <c r="P369" s="1" t="n"/>
      <c r="Q369" s="1" t="n"/>
      <c r="R369" s="1" t="n"/>
      <c r="S369" s="1" t="n"/>
      <c r="T369" s="1" t="n"/>
    </row>
    <row r="370" ht="15.75" customHeight="1" s="127">
      <c r="A370" s="1" t="n"/>
      <c r="B370" s="1" t="n"/>
      <c r="C370" s="1" t="n"/>
      <c r="D370" s="1" t="n"/>
      <c r="E370" s="1" t="n"/>
      <c r="F370" s="1" t="n"/>
      <c r="G370" s="1" t="n"/>
      <c r="H370" s="1" t="n"/>
      <c r="I370" s="1" t="n"/>
      <c r="J370" s="1" t="n"/>
      <c r="K370" s="1" t="n"/>
      <c r="L370" s="1" t="n"/>
      <c r="M370" s="1" t="n"/>
      <c r="N370" s="1" t="n"/>
      <c r="O370" s="1" t="n"/>
      <c r="P370" s="1" t="n"/>
      <c r="Q370" s="1" t="n"/>
      <c r="R370" s="1" t="n"/>
      <c r="S370" s="1" t="n"/>
      <c r="T370" s="1" t="n"/>
    </row>
    <row r="371" ht="15.75" customHeight="1" s="127">
      <c r="A371" s="1" t="n"/>
      <c r="B371" s="1" t="n"/>
      <c r="C371" s="1" t="n"/>
      <c r="D371" s="1" t="n"/>
      <c r="E371" s="1" t="n"/>
      <c r="F371" s="1" t="n"/>
      <c r="G371" s="1" t="n"/>
      <c r="H371" s="1" t="n"/>
      <c r="I371" s="1" t="n"/>
      <c r="J371" s="1" t="n"/>
      <c r="K371" s="1" t="n"/>
      <c r="L371" s="1" t="n"/>
      <c r="M371" s="1" t="n"/>
      <c r="N371" s="1" t="n"/>
      <c r="O371" s="1" t="n"/>
      <c r="P371" s="1" t="n"/>
      <c r="Q371" s="1" t="n"/>
      <c r="R371" s="1" t="n"/>
      <c r="S371" s="1" t="n"/>
      <c r="T371" s="1" t="n"/>
    </row>
    <row r="372" ht="15.75" customHeight="1" s="127">
      <c r="A372" s="1" t="n"/>
      <c r="B372" s="1" t="n"/>
      <c r="C372" s="1" t="n"/>
      <c r="D372" s="1" t="n"/>
      <c r="E372" s="1" t="n"/>
      <c r="F372" s="1" t="n"/>
      <c r="G372" s="1" t="n"/>
      <c r="H372" s="1" t="n"/>
      <c r="I372" s="1" t="n"/>
      <c r="J372" s="1" t="n"/>
      <c r="K372" s="1" t="n"/>
      <c r="L372" s="1" t="n"/>
      <c r="M372" s="1" t="n"/>
      <c r="N372" s="1" t="n"/>
      <c r="O372" s="1" t="n"/>
      <c r="P372" s="1" t="n"/>
      <c r="Q372" s="1" t="n"/>
      <c r="R372" s="1" t="n"/>
      <c r="S372" s="1" t="n"/>
      <c r="T372" s="1" t="n"/>
    </row>
    <row r="373" ht="15.75" customHeight="1" s="127">
      <c r="A373" s="1" t="n"/>
      <c r="B373" s="1" t="n"/>
      <c r="C373" s="1" t="n"/>
      <c r="D373" s="1" t="n"/>
      <c r="E373" s="1" t="n"/>
      <c r="F373" s="1" t="n"/>
      <c r="G373" s="1" t="n"/>
      <c r="H373" s="1" t="n"/>
      <c r="I373" s="1" t="n"/>
      <c r="J373" s="1" t="n"/>
      <c r="K373" s="1" t="n"/>
      <c r="L373" s="1" t="n"/>
      <c r="M373" s="1" t="n"/>
      <c r="N373" s="1" t="n"/>
      <c r="O373" s="1" t="n"/>
      <c r="P373" s="1" t="n"/>
      <c r="Q373" s="1" t="n"/>
      <c r="R373" s="1" t="n"/>
      <c r="S373" s="1" t="n"/>
      <c r="T373" s="1" t="n"/>
    </row>
    <row r="374" ht="15.75" customHeight="1" s="127">
      <c r="A374" s="1" t="n"/>
      <c r="B374" s="1" t="n"/>
      <c r="C374" s="1" t="n"/>
      <c r="D374" s="1" t="n"/>
      <c r="E374" s="1" t="n"/>
      <c r="F374" s="1" t="n"/>
      <c r="G374" s="1" t="n"/>
      <c r="H374" s="1" t="n"/>
      <c r="I374" s="1" t="n"/>
      <c r="J374" s="1" t="n"/>
      <c r="K374" s="1" t="n"/>
      <c r="L374" s="1" t="n"/>
      <c r="M374" s="1" t="n"/>
      <c r="N374" s="1" t="n"/>
      <c r="O374" s="1" t="n"/>
      <c r="P374" s="1" t="n"/>
      <c r="Q374" s="1" t="n"/>
      <c r="R374" s="1" t="n"/>
      <c r="S374" s="1" t="n"/>
      <c r="T374" s="1" t="n"/>
    </row>
    <row r="375" ht="15.75" customHeight="1" s="127">
      <c r="A375" s="1" t="n"/>
      <c r="B375" s="1" t="n"/>
      <c r="C375" s="1" t="n"/>
      <c r="D375" s="1" t="n"/>
      <c r="E375" s="1" t="n"/>
      <c r="F375" s="1" t="n"/>
      <c r="G375" s="1" t="n"/>
      <c r="H375" s="1" t="n"/>
      <c r="I375" s="1" t="n"/>
      <c r="J375" s="1" t="n"/>
      <c r="K375" s="1" t="n"/>
      <c r="L375" s="1" t="n"/>
      <c r="M375" s="1" t="n"/>
      <c r="N375" s="1" t="n"/>
      <c r="O375" s="1" t="n"/>
      <c r="P375" s="1" t="n"/>
      <c r="Q375" s="1" t="n"/>
      <c r="R375" s="1" t="n"/>
      <c r="S375" s="1" t="n"/>
      <c r="T375" s="1" t="n"/>
    </row>
    <row r="376" ht="15.75" customHeight="1" s="127">
      <c r="A376" s="1" t="n"/>
      <c r="B376" s="1" t="n"/>
      <c r="C376" s="1" t="n"/>
      <c r="D376" s="1" t="n"/>
      <c r="E376" s="1" t="n"/>
      <c r="F376" s="1" t="n"/>
      <c r="G376" s="1" t="n"/>
      <c r="H376" s="1" t="n"/>
      <c r="I376" s="1" t="n"/>
      <c r="J376" s="1" t="n"/>
      <c r="K376" s="1" t="n"/>
      <c r="L376" s="1" t="n"/>
      <c r="M376" s="1" t="n"/>
      <c r="N376" s="1" t="n"/>
      <c r="O376" s="1" t="n"/>
      <c r="P376" s="1" t="n"/>
      <c r="Q376" s="1" t="n"/>
      <c r="R376" s="1" t="n"/>
      <c r="S376" s="1" t="n"/>
      <c r="T376" s="1" t="n"/>
    </row>
    <row r="377" ht="15.75" customHeight="1" s="127">
      <c r="A377" s="1" t="n"/>
      <c r="B377" s="1" t="n"/>
      <c r="C377" s="1" t="n"/>
      <c r="D377" s="1" t="n"/>
      <c r="E377" s="1" t="n"/>
      <c r="F377" s="1" t="n"/>
      <c r="G377" s="1" t="n"/>
      <c r="H377" s="1" t="n"/>
      <c r="I377" s="1" t="n"/>
      <c r="J377" s="1" t="n"/>
      <c r="K377" s="1" t="n"/>
      <c r="L377" s="1" t="n"/>
      <c r="M377" s="1" t="n"/>
      <c r="N377" s="1" t="n"/>
      <c r="O377" s="1" t="n"/>
      <c r="P377" s="1" t="n"/>
      <c r="Q377" s="1" t="n"/>
      <c r="R377" s="1" t="n"/>
      <c r="S377" s="1" t="n"/>
      <c r="T377" s="1" t="n"/>
    </row>
    <row r="378" ht="15.75" customHeight="1" s="127">
      <c r="A378" s="1" t="n"/>
      <c r="B378" s="1" t="n"/>
      <c r="C378" s="1" t="n"/>
      <c r="D378" s="1" t="n"/>
      <c r="E378" s="1" t="n"/>
      <c r="F378" s="1" t="n"/>
      <c r="G378" s="1" t="n"/>
      <c r="H378" s="1" t="n"/>
      <c r="I378" s="1" t="n"/>
      <c r="J378" s="1" t="n"/>
      <c r="K378" s="1" t="n"/>
      <c r="L378" s="1" t="n"/>
      <c r="M378" s="1" t="n"/>
      <c r="N378" s="1" t="n"/>
      <c r="O378" s="1" t="n"/>
      <c r="P378" s="1" t="n"/>
      <c r="Q378" s="1" t="n"/>
      <c r="R378" s="1" t="n"/>
      <c r="S378" s="1" t="n"/>
      <c r="T378" s="1" t="n"/>
    </row>
    <row r="379" ht="15.75" customHeight="1" s="127">
      <c r="A379" s="1" t="n"/>
      <c r="B379" s="1" t="n"/>
      <c r="C379" s="1" t="n"/>
      <c r="D379" s="1" t="n"/>
      <c r="E379" s="1" t="n"/>
      <c r="F379" s="1" t="n"/>
      <c r="G379" s="1" t="n"/>
      <c r="H379" s="1" t="n"/>
      <c r="I379" s="1" t="n"/>
      <c r="J379" s="1" t="n"/>
      <c r="K379" s="1" t="n"/>
      <c r="L379" s="1" t="n"/>
      <c r="M379" s="1" t="n"/>
      <c r="N379" s="1" t="n"/>
      <c r="O379" s="1" t="n"/>
      <c r="P379" s="1" t="n"/>
      <c r="Q379" s="1" t="n"/>
      <c r="R379" s="1" t="n"/>
      <c r="S379" s="1" t="n"/>
      <c r="T379" s="1" t="n"/>
    </row>
    <row r="380" ht="15.75" customHeight="1" s="127">
      <c r="A380" s="1" t="n"/>
      <c r="B380" s="1" t="n"/>
      <c r="C380" s="1" t="n"/>
      <c r="D380" s="1" t="n"/>
      <c r="E380" s="1" t="n"/>
      <c r="F380" s="1" t="n"/>
      <c r="G380" s="1" t="n"/>
      <c r="H380" s="1" t="n"/>
      <c r="I380" s="1" t="n"/>
      <c r="J380" s="1" t="n"/>
      <c r="K380" s="1" t="n"/>
      <c r="L380" s="1" t="n"/>
      <c r="M380" s="1" t="n"/>
      <c r="N380" s="1" t="n"/>
      <c r="O380" s="1" t="n"/>
      <c r="P380" s="1" t="n"/>
      <c r="Q380" s="1" t="n"/>
      <c r="R380" s="1" t="n"/>
      <c r="S380" s="1" t="n"/>
      <c r="T380" s="1" t="n"/>
    </row>
    <row r="381" ht="15.75" customHeight="1" s="127">
      <c r="A381" s="1" t="n"/>
      <c r="B381" s="1" t="n"/>
      <c r="C381" s="1" t="n"/>
      <c r="D381" s="1" t="n"/>
      <c r="E381" s="1" t="n"/>
      <c r="F381" s="1" t="n"/>
      <c r="G381" s="1" t="n"/>
      <c r="H381" s="1" t="n"/>
      <c r="I381" s="1" t="n"/>
      <c r="J381" s="1" t="n"/>
      <c r="K381" s="1" t="n"/>
      <c r="L381" s="1" t="n"/>
      <c r="M381" s="1" t="n"/>
      <c r="N381" s="1" t="n"/>
      <c r="O381" s="1" t="n"/>
      <c r="P381" s="1" t="n"/>
      <c r="Q381" s="1" t="n"/>
      <c r="R381" s="1" t="n"/>
      <c r="S381" s="1" t="n"/>
      <c r="T381" s="1" t="n"/>
    </row>
    <row r="382" ht="15.75" customHeight="1" s="127">
      <c r="A382" s="1" t="n"/>
      <c r="B382" s="1" t="n"/>
      <c r="C382" s="1" t="n"/>
      <c r="D382" s="1" t="n"/>
      <c r="E382" s="1" t="n"/>
      <c r="F382" s="1" t="n"/>
      <c r="G382" s="1" t="n"/>
      <c r="H382" s="1" t="n"/>
      <c r="I382" s="1" t="n"/>
      <c r="J382" s="1" t="n"/>
      <c r="K382" s="1" t="n"/>
      <c r="L382" s="1" t="n"/>
      <c r="M382" s="1" t="n"/>
      <c r="N382" s="1" t="n"/>
      <c r="O382" s="1" t="n"/>
      <c r="P382" s="1" t="n"/>
      <c r="Q382" s="1" t="n"/>
      <c r="R382" s="1" t="n"/>
      <c r="S382" s="1" t="n"/>
      <c r="T382" s="1" t="n"/>
    </row>
    <row r="383" ht="15.75" customHeight="1" s="127">
      <c r="A383" s="1" t="n"/>
      <c r="B383" s="1" t="n"/>
      <c r="C383" s="1" t="n"/>
      <c r="D383" s="1" t="n"/>
      <c r="E383" s="1" t="n"/>
      <c r="F383" s="1" t="n"/>
      <c r="G383" s="1" t="n"/>
      <c r="H383" s="1" t="n"/>
      <c r="I383" s="1" t="n"/>
      <c r="J383" s="1" t="n"/>
      <c r="K383" s="1" t="n"/>
      <c r="L383" s="1" t="n"/>
      <c r="M383" s="1" t="n"/>
      <c r="N383" s="1" t="n"/>
      <c r="O383" s="1" t="n"/>
      <c r="P383" s="1" t="n"/>
      <c r="Q383" s="1" t="n"/>
      <c r="R383" s="1" t="n"/>
      <c r="S383" s="1" t="n"/>
      <c r="T383" s="1" t="n"/>
    </row>
    <row r="384" ht="15.75" customHeight="1" s="127">
      <c r="A384" s="1" t="n"/>
      <c r="B384" s="1" t="n"/>
      <c r="C384" s="1" t="n"/>
      <c r="D384" s="1" t="n"/>
      <c r="E384" s="1" t="n"/>
      <c r="F384" s="1" t="n"/>
      <c r="G384" s="1" t="n"/>
      <c r="H384" s="1" t="n"/>
      <c r="I384" s="1" t="n"/>
      <c r="J384" s="1" t="n"/>
      <c r="K384" s="1" t="n"/>
      <c r="L384" s="1" t="n"/>
      <c r="M384" s="1" t="n"/>
      <c r="N384" s="1" t="n"/>
      <c r="O384" s="1" t="n"/>
      <c r="P384" s="1" t="n"/>
      <c r="Q384" s="1" t="n"/>
      <c r="R384" s="1" t="n"/>
      <c r="S384" s="1" t="n"/>
      <c r="T384" s="1" t="n"/>
    </row>
    <row r="385" ht="15.75" customHeight="1" s="127">
      <c r="A385" s="1" t="n"/>
      <c r="B385" s="1" t="n"/>
      <c r="C385" s="1" t="n"/>
      <c r="D385" s="1" t="n"/>
      <c r="E385" s="1" t="n"/>
      <c r="F385" s="1" t="n"/>
      <c r="G385" s="1" t="n"/>
      <c r="H385" s="1" t="n"/>
      <c r="I385" s="1" t="n"/>
      <c r="J385" s="1" t="n"/>
      <c r="K385" s="1" t="n"/>
      <c r="L385" s="1" t="n"/>
      <c r="M385" s="1" t="n"/>
      <c r="N385" s="1" t="n"/>
      <c r="O385" s="1" t="n"/>
      <c r="P385" s="1" t="n"/>
      <c r="Q385" s="1" t="n"/>
      <c r="R385" s="1" t="n"/>
      <c r="S385" s="1" t="n"/>
      <c r="T385" s="1" t="n"/>
    </row>
    <row r="386" ht="15.75" customHeight="1" s="127">
      <c r="A386" s="1" t="n"/>
      <c r="B386" s="1" t="n"/>
      <c r="C386" s="1" t="n"/>
      <c r="D386" s="1" t="n"/>
      <c r="E386" s="1" t="n"/>
      <c r="F386" s="1" t="n"/>
      <c r="G386" s="1" t="n"/>
      <c r="H386" s="1" t="n"/>
      <c r="I386" s="1" t="n"/>
      <c r="J386" s="1" t="n"/>
      <c r="K386" s="1" t="n"/>
      <c r="L386" s="1" t="n"/>
      <c r="M386" s="1" t="n"/>
      <c r="N386" s="1" t="n"/>
      <c r="O386" s="1" t="n"/>
      <c r="P386" s="1" t="n"/>
      <c r="Q386" s="1" t="n"/>
      <c r="R386" s="1" t="n"/>
      <c r="S386" s="1" t="n"/>
      <c r="T386" s="1" t="n"/>
    </row>
    <row r="387" ht="15.75" customHeight="1" s="127">
      <c r="A387" s="1" t="n"/>
      <c r="B387" s="1" t="n"/>
      <c r="C387" s="1" t="n"/>
      <c r="D387" s="1" t="n"/>
      <c r="E387" s="1" t="n"/>
      <c r="F387" s="1" t="n"/>
      <c r="G387" s="1" t="n"/>
      <c r="H387" s="1" t="n"/>
      <c r="I387" s="1" t="n"/>
      <c r="J387" s="1" t="n"/>
      <c r="K387" s="1" t="n"/>
      <c r="L387" s="1" t="n"/>
      <c r="M387" s="1" t="n"/>
      <c r="N387" s="1" t="n"/>
      <c r="O387" s="1" t="n"/>
      <c r="P387" s="1" t="n"/>
      <c r="Q387" s="1" t="n"/>
      <c r="R387" s="1" t="n"/>
      <c r="S387" s="1" t="n"/>
      <c r="T387" s="1" t="n"/>
    </row>
    <row r="388" ht="15.75" customHeight="1" s="127">
      <c r="A388" s="1" t="n"/>
      <c r="B388" s="1" t="n"/>
      <c r="C388" s="1" t="n"/>
      <c r="D388" s="1" t="n"/>
      <c r="E388" s="1" t="n"/>
      <c r="F388" s="1" t="n"/>
      <c r="G388" s="1" t="n"/>
      <c r="H388" s="1" t="n"/>
      <c r="I388" s="1" t="n"/>
      <c r="J388" s="1" t="n"/>
      <c r="K388" s="1" t="n"/>
      <c r="L388" s="1" t="n"/>
      <c r="M388" s="1" t="n"/>
      <c r="N388" s="1" t="n"/>
      <c r="O388" s="1" t="n"/>
      <c r="P388" s="1" t="n"/>
      <c r="Q388" s="1" t="n"/>
      <c r="R388" s="1" t="n"/>
      <c r="S388" s="1" t="n"/>
      <c r="T388" s="1" t="n"/>
    </row>
    <row r="389" ht="15.75" customHeight="1" s="127">
      <c r="A389" s="1" t="n"/>
      <c r="B389" s="1" t="n"/>
      <c r="C389" s="1" t="n"/>
      <c r="D389" s="1" t="n"/>
      <c r="E389" s="1" t="n"/>
      <c r="F389" s="1" t="n"/>
      <c r="G389" s="1" t="n"/>
      <c r="H389" s="1" t="n"/>
      <c r="I389" s="1" t="n"/>
      <c r="J389" s="1" t="n"/>
      <c r="K389" s="1" t="n"/>
      <c r="L389" s="1" t="n"/>
      <c r="M389" s="1" t="n"/>
      <c r="N389" s="1" t="n"/>
      <c r="O389" s="1" t="n"/>
      <c r="P389" s="1" t="n"/>
      <c r="Q389" s="1" t="n"/>
      <c r="R389" s="1" t="n"/>
      <c r="S389" s="1" t="n"/>
      <c r="T389" s="1" t="n"/>
    </row>
    <row r="390" ht="15.75" customHeight="1" s="127">
      <c r="A390" s="1" t="n"/>
      <c r="B390" s="1" t="n"/>
      <c r="C390" s="1" t="n"/>
      <c r="D390" s="1" t="n"/>
      <c r="E390" s="1" t="n"/>
      <c r="F390" s="1" t="n"/>
      <c r="G390" s="1" t="n"/>
      <c r="H390" s="1" t="n"/>
      <c r="I390" s="1" t="n"/>
      <c r="J390" s="1" t="n"/>
      <c r="K390" s="1" t="n"/>
      <c r="L390" s="1" t="n"/>
      <c r="M390" s="1" t="n"/>
      <c r="N390" s="1" t="n"/>
      <c r="O390" s="1" t="n"/>
      <c r="P390" s="1" t="n"/>
      <c r="Q390" s="1" t="n"/>
      <c r="R390" s="1" t="n"/>
      <c r="S390" s="1" t="n"/>
      <c r="T390" s="1" t="n"/>
    </row>
    <row r="391" ht="15.75" customHeight="1" s="127">
      <c r="A391" s="1" t="n"/>
      <c r="B391" s="1" t="n"/>
      <c r="C391" s="1" t="n"/>
      <c r="D391" s="1" t="n"/>
      <c r="E391" s="1" t="n"/>
      <c r="F391" s="1" t="n"/>
      <c r="G391" s="1" t="n"/>
      <c r="H391" s="1" t="n"/>
      <c r="I391" s="1" t="n"/>
      <c r="J391" s="1" t="n"/>
      <c r="K391" s="1" t="n"/>
      <c r="L391" s="1" t="n"/>
      <c r="M391" s="1" t="n"/>
      <c r="N391" s="1" t="n"/>
      <c r="O391" s="1" t="n"/>
      <c r="P391" s="1" t="n"/>
      <c r="Q391" s="1" t="n"/>
      <c r="R391" s="1" t="n"/>
      <c r="S391" s="1" t="n"/>
      <c r="T391" s="1" t="n"/>
    </row>
    <row r="392" ht="15.75" customHeight="1" s="127">
      <c r="A392" s="1" t="n"/>
      <c r="B392" s="1" t="n"/>
      <c r="C392" s="1" t="n"/>
      <c r="D392" s="1" t="n"/>
      <c r="E392" s="1" t="n"/>
      <c r="F392" s="1" t="n"/>
      <c r="G392" s="1" t="n"/>
      <c r="H392" s="1" t="n"/>
      <c r="I392" s="1" t="n"/>
      <c r="J392" s="1" t="n"/>
      <c r="K392" s="1" t="n"/>
      <c r="L392" s="1" t="n"/>
      <c r="M392" s="1" t="n"/>
      <c r="N392" s="1" t="n"/>
      <c r="O392" s="1" t="n"/>
      <c r="P392" s="1" t="n"/>
      <c r="Q392" s="1" t="n"/>
      <c r="R392" s="1" t="n"/>
      <c r="S392" s="1" t="n"/>
      <c r="T392" s="1" t="n"/>
    </row>
    <row r="393" ht="15.75" customHeight="1" s="127">
      <c r="A393" s="1" t="n"/>
      <c r="B393" s="1" t="n"/>
      <c r="C393" s="1" t="n"/>
      <c r="D393" s="1" t="n"/>
      <c r="E393" s="1" t="n"/>
      <c r="F393" s="1" t="n"/>
      <c r="G393" s="1" t="n"/>
      <c r="H393" s="1" t="n"/>
      <c r="I393" s="1" t="n"/>
      <c r="J393" s="1" t="n"/>
      <c r="K393" s="1" t="n"/>
      <c r="L393" s="1" t="n"/>
      <c r="M393" s="1" t="n"/>
      <c r="N393" s="1" t="n"/>
      <c r="O393" s="1" t="n"/>
      <c r="P393" s="1" t="n"/>
      <c r="Q393" s="1" t="n"/>
      <c r="R393" s="1" t="n"/>
      <c r="S393" s="1" t="n"/>
      <c r="T393" s="1" t="n"/>
    </row>
    <row r="394" ht="15.75" customHeight="1" s="127">
      <c r="A394" s="1" t="n"/>
      <c r="B394" s="1" t="n"/>
      <c r="C394" s="1" t="n"/>
      <c r="D394" s="1" t="n"/>
      <c r="E394" s="1" t="n"/>
      <c r="F394" s="1" t="n"/>
      <c r="G394" s="1" t="n"/>
      <c r="H394" s="1" t="n"/>
      <c r="I394" s="1" t="n"/>
      <c r="J394" s="1" t="n"/>
      <c r="K394" s="1" t="n"/>
      <c r="L394" s="1" t="n"/>
      <c r="M394" s="1" t="n"/>
      <c r="N394" s="1" t="n"/>
      <c r="O394" s="1" t="n"/>
      <c r="P394" s="1" t="n"/>
      <c r="Q394" s="1" t="n"/>
      <c r="R394" s="1" t="n"/>
      <c r="S394" s="1" t="n"/>
      <c r="T394" s="1" t="n"/>
    </row>
    <row r="395" ht="15.75" customHeight="1" s="127">
      <c r="A395" s="1" t="n"/>
      <c r="B395" s="1" t="n"/>
      <c r="C395" s="1" t="n"/>
      <c r="D395" s="1" t="n"/>
      <c r="E395" s="1" t="n"/>
      <c r="F395" s="1" t="n"/>
      <c r="G395" s="1" t="n"/>
      <c r="H395" s="1" t="n"/>
      <c r="I395" s="1" t="n"/>
      <c r="J395" s="1" t="n"/>
      <c r="K395" s="1" t="n"/>
      <c r="L395" s="1" t="n"/>
      <c r="M395" s="1" t="n"/>
      <c r="N395" s="1" t="n"/>
      <c r="O395" s="1" t="n"/>
      <c r="P395" s="1" t="n"/>
      <c r="Q395" s="1" t="n"/>
      <c r="R395" s="1" t="n"/>
      <c r="S395" s="1" t="n"/>
      <c r="T395" s="1" t="n"/>
    </row>
    <row r="396" ht="15.75" customHeight="1" s="127">
      <c r="A396" s="1" t="n"/>
      <c r="B396" s="1" t="n"/>
      <c r="C396" s="1" t="n"/>
      <c r="D396" s="1" t="n"/>
      <c r="E396" s="1" t="n"/>
      <c r="F396" s="1" t="n"/>
      <c r="G396" s="1" t="n"/>
      <c r="H396" s="1" t="n"/>
      <c r="I396" s="1" t="n"/>
      <c r="J396" s="1" t="n"/>
      <c r="K396" s="1" t="n"/>
      <c r="L396" s="1" t="n"/>
      <c r="M396" s="1" t="n"/>
      <c r="N396" s="1" t="n"/>
      <c r="O396" s="1" t="n"/>
      <c r="P396" s="1" t="n"/>
      <c r="Q396" s="1" t="n"/>
      <c r="R396" s="1" t="n"/>
      <c r="S396" s="1" t="n"/>
      <c r="T396" s="1" t="n"/>
    </row>
    <row r="397" ht="15.75" customHeight="1" s="127">
      <c r="A397" s="1" t="n"/>
      <c r="B397" s="1" t="n"/>
      <c r="C397" s="1" t="n"/>
      <c r="D397" s="1" t="n"/>
      <c r="E397" s="1" t="n"/>
      <c r="F397" s="1" t="n"/>
      <c r="G397" s="1" t="n"/>
      <c r="H397" s="1" t="n"/>
      <c r="I397" s="1" t="n"/>
      <c r="J397" s="1" t="n"/>
      <c r="K397" s="1" t="n"/>
      <c r="L397" s="1" t="n"/>
      <c r="M397" s="1" t="n"/>
      <c r="N397" s="1" t="n"/>
      <c r="O397" s="1" t="n"/>
      <c r="P397" s="1" t="n"/>
      <c r="Q397" s="1" t="n"/>
      <c r="R397" s="1" t="n"/>
      <c r="S397" s="1" t="n"/>
      <c r="T397" s="1" t="n"/>
    </row>
    <row r="398" ht="15.75" customHeight="1" s="127">
      <c r="A398" s="1" t="n"/>
      <c r="B398" s="1" t="n"/>
      <c r="C398" s="1" t="n"/>
      <c r="D398" s="1" t="n"/>
      <c r="E398" s="1" t="n"/>
      <c r="F398" s="1" t="n"/>
      <c r="G398" s="1" t="n"/>
      <c r="H398" s="1" t="n"/>
      <c r="I398" s="1" t="n"/>
      <c r="J398" s="1" t="n"/>
      <c r="K398" s="1" t="n"/>
      <c r="L398" s="1" t="n"/>
      <c r="M398" s="1" t="n"/>
      <c r="N398" s="1" t="n"/>
      <c r="O398" s="1" t="n"/>
      <c r="P398" s="1" t="n"/>
      <c r="Q398" s="1" t="n"/>
      <c r="R398" s="1" t="n"/>
      <c r="S398" s="1" t="n"/>
      <c r="T398" s="1" t="n"/>
    </row>
    <row r="399" ht="15.75" customHeight="1" s="127">
      <c r="A399" s="1" t="n"/>
      <c r="B399" s="1" t="n"/>
      <c r="C399" s="1" t="n"/>
      <c r="D399" s="1" t="n"/>
      <c r="E399" s="1" t="n"/>
      <c r="F399" s="1" t="n"/>
      <c r="G399" s="1" t="n"/>
      <c r="H399" s="1" t="n"/>
      <c r="I399" s="1" t="n"/>
      <c r="J399" s="1" t="n"/>
      <c r="K399" s="1" t="n"/>
      <c r="L399" s="1" t="n"/>
      <c r="M399" s="1" t="n"/>
      <c r="N399" s="1" t="n"/>
      <c r="O399" s="1" t="n"/>
      <c r="P399" s="1" t="n"/>
      <c r="Q399" s="1" t="n"/>
      <c r="R399" s="1" t="n"/>
      <c r="S399" s="1" t="n"/>
      <c r="T399" s="1" t="n"/>
    </row>
    <row r="400" ht="15.75" customHeight="1" s="127">
      <c r="A400" s="1" t="n"/>
      <c r="B400" s="1" t="n"/>
      <c r="C400" s="1" t="n"/>
      <c r="D400" s="1" t="n"/>
      <c r="E400" s="1" t="n"/>
      <c r="F400" s="1" t="n"/>
      <c r="G400" s="1" t="n"/>
      <c r="H400" s="1" t="n"/>
      <c r="I400" s="1" t="n"/>
      <c r="J400" s="1" t="n"/>
      <c r="K400" s="1" t="n"/>
      <c r="L400" s="1" t="n"/>
      <c r="M400" s="1" t="n"/>
      <c r="N400" s="1" t="n"/>
      <c r="O400" s="1" t="n"/>
      <c r="P400" s="1" t="n"/>
      <c r="Q400" s="1" t="n"/>
      <c r="R400" s="1" t="n"/>
      <c r="S400" s="1" t="n"/>
      <c r="T400" s="1" t="n"/>
    </row>
    <row r="401" ht="15.75" customHeight="1" s="127">
      <c r="A401" s="1" t="n"/>
      <c r="B401" s="1" t="n"/>
      <c r="C401" s="1" t="n"/>
      <c r="D401" s="1" t="n"/>
      <c r="E401" s="1" t="n"/>
      <c r="F401" s="1" t="n"/>
      <c r="G401" s="1" t="n"/>
      <c r="H401" s="1" t="n"/>
      <c r="I401" s="1" t="n"/>
      <c r="J401" s="1" t="n"/>
      <c r="K401" s="1" t="n"/>
      <c r="L401" s="1" t="n"/>
      <c r="M401" s="1" t="n"/>
      <c r="N401" s="1" t="n"/>
      <c r="O401" s="1" t="n"/>
      <c r="P401" s="1" t="n"/>
      <c r="Q401" s="1" t="n"/>
      <c r="R401" s="1" t="n"/>
      <c r="S401" s="1" t="n"/>
      <c r="T401" s="1" t="n"/>
    </row>
    <row r="402" ht="15.75" customHeight="1" s="127">
      <c r="A402" s="1" t="n"/>
      <c r="B402" s="1" t="n"/>
      <c r="C402" s="1" t="n"/>
      <c r="D402" s="1" t="n"/>
      <c r="E402" s="1" t="n"/>
      <c r="F402" s="1" t="n"/>
      <c r="G402" s="1" t="n"/>
      <c r="H402" s="1" t="n"/>
      <c r="I402" s="1" t="n"/>
      <c r="J402" s="1" t="n"/>
      <c r="K402" s="1" t="n"/>
      <c r="L402" s="1" t="n"/>
      <c r="M402" s="1" t="n"/>
      <c r="N402" s="1" t="n"/>
      <c r="O402" s="1" t="n"/>
      <c r="P402" s="1" t="n"/>
      <c r="Q402" s="1" t="n"/>
      <c r="R402" s="1" t="n"/>
      <c r="S402" s="1" t="n"/>
      <c r="T402" s="1" t="n"/>
    </row>
    <row r="403" ht="15.75" customHeight="1" s="127">
      <c r="A403" s="1" t="n"/>
      <c r="B403" s="1" t="n"/>
      <c r="C403" s="1" t="n"/>
      <c r="D403" s="1" t="n"/>
      <c r="E403" s="1" t="n"/>
      <c r="F403" s="1" t="n"/>
      <c r="G403" s="1" t="n"/>
      <c r="H403" s="1" t="n"/>
      <c r="I403" s="1" t="n"/>
      <c r="J403" s="1" t="n"/>
      <c r="K403" s="1" t="n"/>
      <c r="L403" s="1" t="n"/>
      <c r="M403" s="1" t="n"/>
      <c r="N403" s="1" t="n"/>
      <c r="O403" s="1" t="n"/>
      <c r="P403" s="1" t="n"/>
      <c r="Q403" s="1" t="n"/>
      <c r="R403" s="1" t="n"/>
      <c r="S403" s="1" t="n"/>
      <c r="T403" s="1" t="n"/>
    </row>
    <row r="404" ht="15.75" customHeight="1" s="127">
      <c r="A404" s="1" t="n"/>
      <c r="B404" s="1" t="n"/>
      <c r="C404" s="1" t="n"/>
      <c r="D404" s="1" t="n"/>
      <c r="E404" s="1" t="n"/>
      <c r="F404" s="1" t="n"/>
      <c r="G404" s="1" t="n"/>
      <c r="H404" s="1" t="n"/>
      <c r="I404" s="1" t="n"/>
      <c r="J404" s="1" t="n"/>
      <c r="K404" s="1" t="n"/>
      <c r="L404" s="1" t="n"/>
      <c r="M404" s="1" t="n"/>
      <c r="N404" s="1" t="n"/>
      <c r="O404" s="1" t="n"/>
      <c r="P404" s="1" t="n"/>
      <c r="Q404" s="1" t="n"/>
      <c r="R404" s="1" t="n"/>
      <c r="S404" s="1" t="n"/>
      <c r="T404" s="1" t="n"/>
    </row>
    <row r="405" ht="15.75" customHeight="1" s="127">
      <c r="A405" s="1" t="n"/>
      <c r="B405" s="1" t="n"/>
      <c r="C405" s="1" t="n"/>
      <c r="D405" s="1" t="n"/>
      <c r="E405" s="1" t="n"/>
      <c r="F405" s="1" t="n"/>
      <c r="G405" s="1" t="n"/>
      <c r="H405" s="1" t="n"/>
      <c r="I405" s="1" t="n"/>
      <c r="J405" s="1" t="n"/>
      <c r="K405" s="1" t="n"/>
      <c r="L405" s="1" t="n"/>
      <c r="M405" s="1" t="n"/>
      <c r="N405" s="1" t="n"/>
      <c r="O405" s="1" t="n"/>
      <c r="P405" s="1" t="n"/>
      <c r="Q405" s="1" t="n"/>
      <c r="R405" s="1" t="n"/>
      <c r="S405" s="1" t="n"/>
      <c r="T405" s="1" t="n"/>
    </row>
    <row r="406" ht="15.75" customHeight="1" s="127">
      <c r="A406" s="1" t="n"/>
      <c r="B406" s="1" t="n"/>
      <c r="C406" s="1" t="n"/>
      <c r="D406" s="1" t="n"/>
      <c r="E406" s="1" t="n"/>
      <c r="F406" s="1" t="n"/>
      <c r="G406" s="1" t="n"/>
      <c r="H406" s="1" t="n"/>
      <c r="I406" s="1" t="n"/>
      <c r="J406" s="1" t="n"/>
      <c r="K406" s="1" t="n"/>
      <c r="L406" s="1" t="n"/>
      <c r="M406" s="1" t="n"/>
      <c r="N406" s="1" t="n"/>
      <c r="O406" s="1" t="n"/>
      <c r="P406" s="1" t="n"/>
      <c r="Q406" s="1" t="n"/>
      <c r="R406" s="1" t="n"/>
      <c r="S406" s="1" t="n"/>
      <c r="T406" s="1" t="n"/>
    </row>
    <row r="407" ht="15.75" customHeight="1" s="127">
      <c r="A407" s="1" t="n"/>
      <c r="B407" s="1" t="n"/>
      <c r="C407" s="1" t="n"/>
      <c r="D407" s="1" t="n"/>
      <c r="E407" s="1" t="n"/>
      <c r="F407" s="1" t="n"/>
      <c r="G407" s="1" t="n"/>
      <c r="H407" s="1" t="n"/>
      <c r="I407" s="1" t="n"/>
      <c r="J407" s="1" t="n"/>
      <c r="K407" s="1" t="n"/>
      <c r="L407" s="1" t="n"/>
      <c r="M407" s="1" t="n"/>
      <c r="N407" s="1" t="n"/>
      <c r="O407" s="1" t="n"/>
      <c r="P407" s="1" t="n"/>
      <c r="Q407" s="1" t="n"/>
      <c r="R407" s="1" t="n"/>
      <c r="S407" s="1" t="n"/>
      <c r="T407" s="1" t="n"/>
    </row>
    <row r="408" ht="15.75" customHeight="1" s="127">
      <c r="A408" s="1" t="n"/>
      <c r="B408" s="1" t="n"/>
      <c r="C408" s="1" t="n"/>
      <c r="D408" s="1" t="n"/>
      <c r="E408" s="1" t="n"/>
      <c r="F408" s="1" t="n"/>
      <c r="G408" s="1" t="n"/>
      <c r="H408" s="1" t="n"/>
      <c r="I408" s="1" t="n"/>
      <c r="J408" s="1" t="n"/>
      <c r="K408" s="1" t="n"/>
      <c r="L408" s="1" t="n"/>
      <c r="M408" s="1" t="n"/>
      <c r="N408" s="1" t="n"/>
      <c r="O408" s="1" t="n"/>
      <c r="P408" s="1" t="n"/>
      <c r="Q408" s="1" t="n"/>
      <c r="R408" s="1" t="n"/>
      <c r="S408" s="1" t="n"/>
      <c r="T408" s="1" t="n"/>
    </row>
    <row r="409" ht="15.75" customHeight="1" s="127">
      <c r="A409" s="1" t="n"/>
      <c r="B409" s="1" t="n"/>
      <c r="C409" s="1" t="n"/>
      <c r="D409" s="1" t="n"/>
      <c r="E409" s="1" t="n"/>
      <c r="F409" s="1" t="n"/>
      <c r="G409" s="1" t="n"/>
      <c r="H409" s="1" t="n"/>
      <c r="I409" s="1" t="n"/>
      <c r="J409" s="1" t="n"/>
      <c r="K409" s="1" t="n"/>
      <c r="L409" s="1" t="n"/>
      <c r="M409" s="1" t="n"/>
      <c r="N409" s="1" t="n"/>
      <c r="O409" s="1" t="n"/>
      <c r="P409" s="1" t="n"/>
      <c r="Q409" s="1" t="n"/>
      <c r="R409" s="1" t="n"/>
      <c r="S409" s="1" t="n"/>
      <c r="T409" s="1" t="n"/>
    </row>
    <row r="410" ht="15.75" customHeight="1" s="127">
      <c r="A410" s="1" t="n"/>
      <c r="B410" s="1" t="n"/>
      <c r="C410" s="1" t="n"/>
      <c r="D410" s="1" t="n"/>
      <c r="E410" s="1" t="n"/>
      <c r="F410" s="1" t="n"/>
      <c r="G410" s="1" t="n"/>
      <c r="H410" s="1" t="n"/>
      <c r="I410" s="1" t="n"/>
      <c r="J410" s="1" t="n"/>
      <c r="K410" s="1" t="n"/>
      <c r="L410" s="1" t="n"/>
      <c r="M410" s="1" t="n"/>
      <c r="N410" s="1" t="n"/>
      <c r="O410" s="1" t="n"/>
      <c r="P410" s="1" t="n"/>
      <c r="Q410" s="1" t="n"/>
      <c r="R410" s="1" t="n"/>
      <c r="S410" s="1" t="n"/>
      <c r="T410" s="1" t="n"/>
    </row>
    <row r="411" ht="15.75" customHeight="1" s="127">
      <c r="A411" s="1" t="n"/>
      <c r="B411" s="1" t="n"/>
      <c r="C411" s="1" t="n"/>
      <c r="D411" s="1" t="n"/>
      <c r="E411" s="1" t="n"/>
      <c r="F411" s="1" t="n"/>
      <c r="G411" s="1" t="n"/>
      <c r="H411" s="1" t="n"/>
      <c r="I411" s="1" t="n"/>
      <c r="J411" s="1" t="n"/>
      <c r="K411" s="1" t="n"/>
      <c r="L411" s="1" t="n"/>
      <c r="M411" s="1" t="n"/>
      <c r="N411" s="1" t="n"/>
      <c r="O411" s="1" t="n"/>
      <c r="P411" s="1" t="n"/>
      <c r="Q411" s="1" t="n"/>
      <c r="R411" s="1" t="n"/>
      <c r="S411" s="1" t="n"/>
      <c r="T411" s="1" t="n"/>
    </row>
    <row r="412" ht="15.75" customHeight="1" s="127">
      <c r="A412" s="1" t="n"/>
      <c r="B412" s="1" t="n"/>
      <c r="C412" s="1" t="n"/>
      <c r="D412" s="1" t="n"/>
      <c r="E412" s="1" t="n"/>
      <c r="F412" s="1" t="n"/>
      <c r="G412" s="1" t="n"/>
      <c r="H412" s="1" t="n"/>
      <c r="I412" s="1" t="n"/>
      <c r="J412" s="1" t="n"/>
      <c r="K412" s="1" t="n"/>
      <c r="L412" s="1" t="n"/>
      <c r="M412" s="1" t="n"/>
      <c r="N412" s="1" t="n"/>
      <c r="O412" s="1" t="n"/>
      <c r="P412" s="1" t="n"/>
      <c r="Q412" s="1" t="n"/>
      <c r="R412" s="1" t="n"/>
      <c r="S412" s="1" t="n"/>
      <c r="T412" s="1" t="n"/>
    </row>
    <row r="413" ht="15.75" customHeight="1" s="127">
      <c r="A413" s="1" t="n"/>
      <c r="B413" s="1" t="n"/>
      <c r="C413" s="1" t="n"/>
      <c r="D413" s="1" t="n"/>
      <c r="E413" s="1" t="n"/>
      <c r="F413" s="1" t="n"/>
      <c r="G413" s="1" t="n"/>
      <c r="H413" s="1" t="n"/>
      <c r="I413" s="1" t="n"/>
      <c r="J413" s="1" t="n"/>
      <c r="K413" s="1" t="n"/>
      <c r="L413" s="1" t="n"/>
      <c r="M413" s="1" t="n"/>
      <c r="N413" s="1" t="n"/>
      <c r="O413" s="1" t="n"/>
      <c r="P413" s="1" t="n"/>
      <c r="Q413" s="1" t="n"/>
      <c r="R413" s="1" t="n"/>
      <c r="S413" s="1" t="n"/>
      <c r="T413" s="1" t="n"/>
    </row>
    <row r="414" ht="15.75" customHeight="1" s="127">
      <c r="A414" s="1" t="n"/>
      <c r="B414" s="1" t="n"/>
      <c r="C414" s="1" t="n"/>
      <c r="D414" s="1" t="n"/>
      <c r="E414" s="1" t="n"/>
      <c r="F414" s="1" t="n"/>
      <c r="G414" s="1" t="n"/>
      <c r="H414" s="1" t="n"/>
      <c r="I414" s="1" t="n"/>
      <c r="J414" s="1" t="n"/>
      <c r="K414" s="1" t="n"/>
      <c r="L414" s="1" t="n"/>
      <c r="M414" s="1" t="n"/>
      <c r="N414" s="1" t="n"/>
      <c r="O414" s="1" t="n"/>
      <c r="P414" s="1" t="n"/>
      <c r="Q414" s="1" t="n"/>
      <c r="R414" s="1" t="n"/>
      <c r="S414" s="1" t="n"/>
      <c r="T414" s="1" t="n"/>
    </row>
    <row r="415" ht="15.75" customHeight="1" s="127">
      <c r="A415" s="1" t="n"/>
      <c r="B415" s="1" t="n"/>
      <c r="C415" s="1" t="n"/>
      <c r="D415" s="1" t="n"/>
      <c r="E415" s="1" t="n"/>
      <c r="F415" s="1" t="n"/>
      <c r="G415" s="1" t="n"/>
      <c r="H415" s="1" t="n"/>
      <c r="I415" s="1" t="n"/>
      <c r="J415" s="1" t="n"/>
      <c r="K415" s="1" t="n"/>
      <c r="L415" s="1" t="n"/>
      <c r="M415" s="1" t="n"/>
      <c r="N415" s="1" t="n"/>
      <c r="O415" s="1" t="n"/>
      <c r="P415" s="1" t="n"/>
      <c r="Q415" s="1" t="n"/>
      <c r="R415" s="1" t="n"/>
      <c r="S415" s="1" t="n"/>
      <c r="T415" s="1" t="n"/>
    </row>
    <row r="416" ht="15.75" customHeight="1" s="127">
      <c r="A416" s="1" t="n"/>
      <c r="B416" s="1" t="n"/>
      <c r="C416" s="1" t="n"/>
      <c r="D416" s="1" t="n"/>
      <c r="E416" s="1" t="n"/>
      <c r="F416" s="1" t="n"/>
      <c r="G416" s="1" t="n"/>
      <c r="H416" s="1" t="n"/>
      <c r="I416" s="1" t="n"/>
      <c r="J416" s="1" t="n"/>
      <c r="K416" s="1" t="n"/>
      <c r="L416" s="1" t="n"/>
      <c r="M416" s="1" t="n"/>
      <c r="N416" s="1" t="n"/>
      <c r="O416" s="1" t="n"/>
      <c r="P416" s="1" t="n"/>
      <c r="Q416" s="1" t="n"/>
      <c r="R416" s="1" t="n"/>
      <c r="S416" s="1" t="n"/>
      <c r="T416" s="1" t="n"/>
    </row>
    <row r="417" ht="15.75" customHeight="1" s="127">
      <c r="A417" s="1" t="n"/>
      <c r="B417" s="1" t="n"/>
      <c r="C417" s="1" t="n"/>
      <c r="D417" s="1" t="n"/>
      <c r="E417" s="1" t="n"/>
      <c r="F417" s="1" t="n"/>
      <c r="G417" s="1" t="n"/>
      <c r="H417" s="1" t="n"/>
      <c r="I417" s="1" t="n"/>
      <c r="J417" s="1" t="n"/>
      <c r="K417" s="1" t="n"/>
      <c r="L417" s="1" t="n"/>
      <c r="M417" s="1" t="n"/>
      <c r="N417" s="1" t="n"/>
      <c r="O417" s="1" t="n"/>
      <c r="P417" s="1" t="n"/>
      <c r="Q417" s="1" t="n"/>
      <c r="R417" s="1" t="n"/>
      <c r="S417" s="1" t="n"/>
      <c r="T417" s="1" t="n"/>
    </row>
    <row r="418" ht="15.75" customHeight="1" s="127">
      <c r="A418" s="1" t="n"/>
      <c r="B418" s="1" t="n"/>
      <c r="C418" s="1" t="n"/>
      <c r="D418" s="1" t="n"/>
      <c r="E418" s="1" t="n"/>
      <c r="F418" s="1" t="n"/>
      <c r="G418" s="1" t="n"/>
      <c r="H418" s="1" t="n"/>
      <c r="I418" s="1" t="n"/>
      <c r="J418" s="1" t="n"/>
      <c r="K418" s="1" t="n"/>
      <c r="L418" s="1" t="n"/>
      <c r="M418" s="1" t="n"/>
      <c r="N418" s="1" t="n"/>
      <c r="O418" s="1" t="n"/>
      <c r="P418" s="1" t="n"/>
      <c r="Q418" s="1" t="n"/>
      <c r="R418" s="1" t="n"/>
      <c r="S418" s="1" t="n"/>
      <c r="T418" s="1" t="n"/>
    </row>
    <row r="419" ht="15.75" customHeight="1" s="127">
      <c r="A419" s="1" t="n"/>
      <c r="B419" s="1" t="n"/>
      <c r="C419" s="1" t="n"/>
      <c r="D419" s="1" t="n"/>
      <c r="E419" s="1" t="n"/>
      <c r="F419" s="1" t="n"/>
      <c r="G419" s="1" t="n"/>
      <c r="H419" s="1" t="n"/>
      <c r="I419" s="1" t="n"/>
      <c r="J419" s="1" t="n"/>
      <c r="K419" s="1" t="n"/>
      <c r="L419" s="1" t="n"/>
      <c r="M419" s="1" t="n"/>
      <c r="N419" s="1" t="n"/>
      <c r="O419" s="1" t="n"/>
      <c r="P419" s="1" t="n"/>
      <c r="Q419" s="1" t="n"/>
      <c r="R419" s="1" t="n"/>
      <c r="S419" s="1" t="n"/>
      <c r="T419" s="1" t="n"/>
    </row>
    <row r="420" ht="15.75" customHeight="1" s="127">
      <c r="A420" s="1" t="n"/>
      <c r="B420" s="1" t="n"/>
      <c r="C420" s="1" t="n"/>
      <c r="D420" s="1" t="n"/>
      <c r="E420" s="1" t="n"/>
      <c r="F420" s="1" t="n"/>
      <c r="G420" s="1" t="n"/>
      <c r="H420" s="1" t="n"/>
      <c r="I420" s="1" t="n"/>
      <c r="J420" s="1" t="n"/>
      <c r="K420" s="1" t="n"/>
      <c r="L420" s="1" t="n"/>
      <c r="M420" s="1" t="n"/>
      <c r="N420" s="1" t="n"/>
      <c r="O420" s="1" t="n"/>
      <c r="P420" s="1" t="n"/>
      <c r="Q420" s="1" t="n"/>
      <c r="R420" s="1" t="n"/>
      <c r="S420" s="1" t="n"/>
      <c r="T420" s="1" t="n"/>
    </row>
    <row r="421" ht="15.75" customHeight="1" s="127">
      <c r="A421" s="1" t="n"/>
      <c r="B421" s="1" t="n"/>
      <c r="C421" s="1" t="n"/>
      <c r="D421" s="1" t="n"/>
      <c r="E421" s="1" t="n"/>
      <c r="F421" s="1" t="n"/>
      <c r="G421" s="1" t="n"/>
      <c r="H421" s="1" t="n"/>
      <c r="I421" s="1" t="n"/>
      <c r="J421" s="1" t="n"/>
      <c r="K421" s="1" t="n"/>
      <c r="L421" s="1" t="n"/>
      <c r="M421" s="1" t="n"/>
      <c r="N421" s="1" t="n"/>
      <c r="O421" s="1" t="n"/>
      <c r="P421" s="1" t="n"/>
      <c r="Q421" s="1" t="n"/>
      <c r="R421" s="1" t="n"/>
      <c r="S421" s="1" t="n"/>
      <c r="T421" s="1" t="n"/>
    </row>
    <row r="422" ht="15.75" customHeight="1" s="127">
      <c r="A422" s="1" t="n"/>
      <c r="B422" s="1" t="n"/>
      <c r="C422" s="1" t="n"/>
      <c r="D422" s="1" t="n"/>
      <c r="E422" s="1" t="n"/>
      <c r="F422" s="1" t="n"/>
      <c r="G422" s="1" t="n"/>
      <c r="H422" s="1" t="n"/>
      <c r="I422" s="1" t="n"/>
      <c r="J422" s="1" t="n"/>
      <c r="K422" s="1" t="n"/>
      <c r="L422" s="1" t="n"/>
      <c r="M422" s="1" t="n"/>
      <c r="N422" s="1" t="n"/>
      <c r="O422" s="1" t="n"/>
      <c r="P422" s="1" t="n"/>
      <c r="Q422" s="1" t="n"/>
      <c r="R422" s="1" t="n"/>
      <c r="S422" s="1" t="n"/>
      <c r="T422" s="1" t="n"/>
    </row>
    <row r="423" ht="15.75" customHeight="1" s="127">
      <c r="A423" s="1" t="n"/>
      <c r="B423" s="1" t="n"/>
      <c r="C423" s="1" t="n"/>
      <c r="D423" s="1" t="n"/>
      <c r="E423" s="1" t="n"/>
      <c r="F423" s="1" t="n"/>
      <c r="G423" s="1" t="n"/>
      <c r="H423" s="1" t="n"/>
      <c r="I423" s="1" t="n"/>
      <c r="J423" s="1" t="n"/>
      <c r="K423" s="1" t="n"/>
      <c r="L423" s="1" t="n"/>
      <c r="M423" s="1" t="n"/>
      <c r="N423" s="1" t="n"/>
      <c r="O423" s="1" t="n"/>
      <c r="P423" s="1" t="n"/>
      <c r="Q423" s="1" t="n"/>
      <c r="R423" s="1" t="n"/>
      <c r="S423" s="1" t="n"/>
      <c r="T423" s="1" t="n"/>
    </row>
    <row r="424" ht="15.75" customHeight="1" s="127">
      <c r="A424" s="1" t="n"/>
      <c r="B424" s="1" t="n"/>
      <c r="C424" s="1" t="n"/>
      <c r="D424" s="1" t="n"/>
      <c r="E424" s="1" t="n"/>
      <c r="F424" s="1" t="n"/>
      <c r="G424" s="1" t="n"/>
      <c r="H424" s="1" t="n"/>
      <c r="I424" s="1" t="n"/>
      <c r="J424" s="1" t="n"/>
      <c r="K424" s="1" t="n"/>
      <c r="L424" s="1" t="n"/>
      <c r="M424" s="1" t="n"/>
      <c r="N424" s="1" t="n"/>
      <c r="O424" s="1" t="n"/>
      <c r="P424" s="1" t="n"/>
      <c r="Q424" s="1" t="n"/>
      <c r="R424" s="1" t="n"/>
      <c r="S424" s="1" t="n"/>
      <c r="T424" s="1" t="n"/>
    </row>
    <row r="425" ht="15.75" customHeight="1" s="127">
      <c r="A425" s="1" t="n"/>
      <c r="B425" s="1" t="n"/>
      <c r="C425" s="1" t="n"/>
      <c r="D425" s="1" t="n"/>
      <c r="E425" s="1" t="n"/>
      <c r="F425" s="1" t="n"/>
      <c r="G425" s="1" t="n"/>
      <c r="H425" s="1" t="n"/>
      <c r="I425" s="1" t="n"/>
      <c r="J425" s="1" t="n"/>
      <c r="K425" s="1" t="n"/>
      <c r="L425" s="1" t="n"/>
      <c r="M425" s="1" t="n"/>
      <c r="N425" s="1" t="n"/>
      <c r="O425" s="1" t="n"/>
      <c r="P425" s="1" t="n"/>
      <c r="Q425" s="1" t="n"/>
      <c r="R425" s="1" t="n"/>
      <c r="S425" s="1" t="n"/>
      <c r="T425" s="1" t="n"/>
    </row>
    <row r="426" ht="15.75" customHeight="1" s="127">
      <c r="A426" s="1" t="n"/>
      <c r="B426" s="1" t="n"/>
      <c r="C426" s="1" t="n"/>
      <c r="D426" s="1" t="n"/>
      <c r="E426" s="1" t="n"/>
      <c r="F426" s="1" t="n"/>
      <c r="G426" s="1" t="n"/>
      <c r="H426" s="1" t="n"/>
      <c r="I426" s="1" t="n"/>
      <c r="J426" s="1" t="n"/>
      <c r="K426" s="1" t="n"/>
      <c r="L426" s="1" t="n"/>
      <c r="M426" s="1" t="n"/>
      <c r="N426" s="1" t="n"/>
      <c r="O426" s="1" t="n"/>
      <c r="P426" s="1" t="n"/>
      <c r="Q426" s="1" t="n"/>
      <c r="R426" s="1" t="n"/>
      <c r="S426" s="1" t="n"/>
      <c r="T426" s="1" t="n"/>
    </row>
    <row r="427" ht="15.75" customHeight="1" s="127">
      <c r="A427" s="1" t="n"/>
      <c r="B427" s="1" t="n"/>
      <c r="C427" s="1" t="n"/>
      <c r="D427" s="1" t="n"/>
      <c r="E427" s="1" t="n"/>
      <c r="F427" s="1" t="n"/>
      <c r="G427" s="1" t="n"/>
      <c r="H427" s="1" t="n"/>
      <c r="I427" s="1" t="n"/>
      <c r="J427" s="1" t="n"/>
      <c r="K427" s="1" t="n"/>
      <c r="L427" s="1" t="n"/>
      <c r="M427" s="1" t="n"/>
      <c r="N427" s="1" t="n"/>
      <c r="O427" s="1" t="n"/>
      <c r="P427" s="1" t="n"/>
      <c r="Q427" s="1" t="n"/>
      <c r="R427" s="1" t="n"/>
      <c r="S427" s="1" t="n"/>
      <c r="T427" s="1" t="n"/>
    </row>
    <row r="428" ht="15.75" customHeight="1" s="127">
      <c r="A428" s="1" t="n"/>
      <c r="B428" s="1" t="n"/>
      <c r="C428" s="1" t="n"/>
      <c r="D428" s="1" t="n"/>
      <c r="E428" s="1" t="n"/>
      <c r="F428" s="1" t="n"/>
      <c r="G428" s="1" t="n"/>
      <c r="H428" s="1" t="n"/>
      <c r="I428" s="1" t="n"/>
      <c r="J428" s="1" t="n"/>
      <c r="K428" s="1" t="n"/>
      <c r="L428" s="1" t="n"/>
      <c r="M428" s="1" t="n"/>
      <c r="N428" s="1" t="n"/>
      <c r="O428" s="1" t="n"/>
      <c r="P428" s="1" t="n"/>
      <c r="Q428" s="1" t="n"/>
      <c r="R428" s="1" t="n"/>
      <c r="S428" s="1" t="n"/>
      <c r="T428" s="1" t="n"/>
    </row>
    <row r="429" ht="15.75" customHeight="1" s="127">
      <c r="A429" s="1" t="n"/>
      <c r="B429" s="1" t="n"/>
      <c r="C429" s="1" t="n"/>
      <c r="D429" s="1" t="n"/>
      <c r="E429" s="1" t="n"/>
      <c r="F429" s="1" t="n"/>
      <c r="G429" s="1" t="n"/>
      <c r="H429" s="1" t="n"/>
      <c r="I429" s="1" t="n"/>
      <c r="J429" s="1" t="n"/>
      <c r="K429" s="1" t="n"/>
      <c r="L429" s="1" t="n"/>
      <c r="M429" s="1" t="n"/>
      <c r="N429" s="1" t="n"/>
      <c r="O429" s="1" t="n"/>
      <c r="P429" s="1" t="n"/>
      <c r="Q429" s="1" t="n"/>
      <c r="R429" s="1" t="n"/>
      <c r="S429" s="1" t="n"/>
      <c r="T429" s="1" t="n"/>
    </row>
    <row r="430" ht="15.75" customHeight="1" s="127">
      <c r="A430" s="1" t="n"/>
      <c r="B430" s="1" t="n"/>
      <c r="C430" s="1" t="n"/>
      <c r="D430" s="1" t="n"/>
      <c r="E430" s="1" t="n"/>
      <c r="F430" s="1" t="n"/>
      <c r="G430" s="1" t="n"/>
      <c r="H430" s="1" t="n"/>
      <c r="I430" s="1" t="n"/>
      <c r="J430" s="1" t="n"/>
      <c r="K430" s="1" t="n"/>
      <c r="L430" s="1" t="n"/>
      <c r="M430" s="1" t="n"/>
      <c r="N430" s="1" t="n"/>
      <c r="O430" s="1" t="n"/>
      <c r="P430" s="1" t="n"/>
      <c r="Q430" s="1" t="n"/>
      <c r="R430" s="1" t="n"/>
      <c r="S430" s="1" t="n"/>
      <c r="T430" s="1" t="n"/>
    </row>
    <row r="431" ht="15.75" customHeight="1" s="127">
      <c r="A431" s="1" t="n"/>
      <c r="B431" s="1" t="n"/>
      <c r="C431" s="1" t="n"/>
      <c r="D431" s="1" t="n"/>
      <c r="E431" s="1" t="n"/>
      <c r="F431" s="1" t="n"/>
      <c r="G431" s="1" t="n"/>
      <c r="H431" s="1" t="n"/>
      <c r="I431" s="1" t="n"/>
      <c r="J431" s="1" t="n"/>
      <c r="K431" s="1" t="n"/>
      <c r="L431" s="1" t="n"/>
      <c r="M431" s="1" t="n"/>
      <c r="N431" s="1" t="n"/>
      <c r="O431" s="1" t="n"/>
      <c r="P431" s="1" t="n"/>
      <c r="Q431" s="1" t="n"/>
      <c r="R431" s="1" t="n"/>
      <c r="S431" s="1" t="n"/>
      <c r="T431" s="1" t="n"/>
    </row>
    <row r="432" ht="15.75" customHeight="1" s="127">
      <c r="A432" s="1" t="n"/>
      <c r="B432" s="1" t="n"/>
      <c r="C432" s="1" t="n"/>
      <c r="D432" s="1" t="n"/>
      <c r="E432" s="1" t="n"/>
      <c r="F432" s="1" t="n"/>
      <c r="G432" s="1" t="n"/>
      <c r="H432" s="1" t="n"/>
      <c r="I432" s="1" t="n"/>
      <c r="J432" s="1" t="n"/>
      <c r="K432" s="1" t="n"/>
      <c r="L432" s="1" t="n"/>
      <c r="M432" s="1" t="n"/>
      <c r="N432" s="1" t="n"/>
      <c r="O432" s="1" t="n"/>
      <c r="P432" s="1" t="n"/>
      <c r="Q432" s="1" t="n"/>
      <c r="R432" s="1" t="n"/>
      <c r="S432" s="1" t="n"/>
      <c r="T432" s="1" t="n"/>
    </row>
    <row r="433" ht="15.75" customHeight="1" s="127">
      <c r="A433" s="1" t="n"/>
      <c r="B433" s="1" t="n"/>
      <c r="C433" s="1" t="n"/>
      <c r="D433" s="1" t="n"/>
      <c r="E433" s="1" t="n"/>
      <c r="F433" s="1" t="n"/>
      <c r="G433" s="1" t="n"/>
      <c r="H433" s="1" t="n"/>
      <c r="I433" s="1" t="n"/>
      <c r="J433" s="1" t="n"/>
      <c r="K433" s="1" t="n"/>
      <c r="L433" s="1" t="n"/>
      <c r="M433" s="1" t="n"/>
      <c r="N433" s="1" t="n"/>
      <c r="O433" s="1" t="n"/>
      <c r="P433" s="1" t="n"/>
      <c r="Q433" s="1" t="n"/>
      <c r="R433" s="1" t="n"/>
      <c r="S433" s="1" t="n"/>
      <c r="T433" s="1" t="n"/>
    </row>
    <row r="434" ht="15.75" customHeight="1" s="127">
      <c r="A434" s="1" t="n"/>
      <c r="B434" s="1" t="n"/>
      <c r="C434" s="1" t="n"/>
      <c r="D434" s="1" t="n"/>
      <c r="E434" s="1" t="n"/>
      <c r="F434" s="1" t="n"/>
      <c r="G434" s="1" t="n"/>
      <c r="H434" s="1" t="n"/>
      <c r="I434" s="1" t="n"/>
      <c r="J434" s="1" t="n"/>
      <c r="K434" s="1" t="n"/>
      <c r="L434" s="1" t="n"/>
      <c r="M434" s="1" t="n"/>
      <c r="N434" s="1" t="n"/>
      <c r="O434" s="1" t="n"/>
      <c r="P434" s="1" t="n"/>
      <c r="Q434" s="1" t="n"/>
      <c r="R434" s="1" t="n"/>
      <c r="S434" s="1" t="n"/>
      <c r="T434" s="1" t="n"/>
    </row>
    <row r="435" ht="15.75" customHeight="1" s="127">
      <c r="A435" s="1" t="n"/>
      <c r="B435" s="1" t="n"/>
      <c r="C435" s="1" t="n"/>
      <c r="D435" s="1" t="n"/>
      <c r="E435" s="1" t="n"/>
      <c r="F435" s="1" t="n"/>
      <c r="G435" s="1" t="n"/>
      <c r="H435" s="1" t="n"/>
      <c r="I435" s="1" t="n"/>
      <c r="J435" s="1" t="n"/>
      <c r="K435" s="1" t="n"/>
      <c r="L435" s="1" t="n"/>
      <c r="M435" s="1" t="n"/>
      <c r="N435" s="1" t="n"/>
      <c r="O435" s="1" t="n"/>
      <c r="P435" s="1" t="n"/>
      <c r="Q435" s="1" t="n"/>
      <c r="R435" s="1" t="n"/>
      <c r="S435" s="1" t="n"/>
      <c r="T435" s="1" t="n"/>
    </row>
    <row r="436" ht="15.75" customHeight="1" s="127">
      <c r="A436" s="1" t="n"/>
      <c r="B436" s="1" t="n"/>
      <c r="C436" s="1" t="n"/>
      <c r="D436" s="1" t="n"/>
      <c r="E436" s="1" t="n"/>
      <c r="F436" s="1" t="n"/>
      <c r="G436" s="1" t="n"/>
      <c r="H436" s="1" t="n"/>
      <c r="I436" s="1" t="n"/>
      <c r="J436" s="1" t="n"/>
      <c r="K436" s="1" t="n"/>
      <c r="L436" s="1" t="n"/>
      <c r="M436" s="1" t="n"/>
      <c r="N436" s="1" t="n"/>
      <c r="O436" s="1" t="n"/>
      <c r="P436" s="1" t="n"/>
      <c r="Q436" s="1" t="n"/>
      <c r="R436" s="1" t="n"/>
      <c r="S436" s="1" t="n"/>
      <c r="T436" s="1" t="n"/>
    </row>
    <row r="437" ht="15.75" customHeight="1" s="127">
      <c r="A437" s="1" t="n"/>
      <c r="B437" s="1" t="n"/>
      <c r="C437" s="1" t="n"/>
      <c r="D437" s="1" t="n"/>
      <c r="E437" s="1" t="n"/>
      <c r="F437" s="1" t="n"/>
      <c r="G437" s="1" t="n"/>
      <c r="H437" s="1" t="n"/>
      <c r="I437" s="1" t="n"/>
      <c r="J437" s="1" t="n"/>
      <c r="K437" s="1" t="n"/>
      <c r="L437" s="1" t="n"/>
      <c r="M437" s="1" t="n"/>
      <c r="N437" s="1" t="n"/>
      <c r="O437" s="1" t="n"/>
      <c r="P437" s="1" t="n"/>
      <c r="Q437" s="1" t="n"/>
      <c r="R437" s="1" t="n"/>
      <c r="S437" s="1" t="n"/>
      <c r="T437" s="1" t="n"/>
    </row>
    <row r="438" ht="15.75" customHeight="1" s="127">
      <c r="A438" s="1" t="n"/>
      <c r="B438" s="1" t="n"/>
      <c r="C438" s="1" t="n"/>
      <c r="D438" s="1" t="n"/>
      <c r="E438" s="1" t="n"/>
      <c r="F438" s="1" t="n"/>
      <c r="G438" s="1" t="n"/>
      <c r="H438" s="1" t="n"/>
      <c r="I438" s="1" t="n"/>
      <c r="J438" s="1" t="n"/>
      <c r="K438" s="1" t="n"/>
      <c r="L438" s="1" t="n"/>
      <c r="M438" s="1" t="n"/>
      <c r="N438" s="1" t="n"/>
      <c r="O438" s="1" t="n"/>
      <c r="P438" s="1" t="n"/>
      <c r="Q438" s="1" t="n"/>
      <c r="R438" s="1" t="n"/>
      <c r="S438" s="1" t="n"/>
      <c r="T438" s="1" t="n"/>
    </row>
    <row r="439" ht="15.75" customHeight="1" s="127">
      <c r="A439" s="1" t="n"/>
      <c r="B439" s="1" t="n"/>
      <c r="C439" s="1" t="n"/>
      <c r="D439" s="1" t="n"/>
      <c r="E439" s="1" t="n"/>
      <c r="F439" s="1" t="n"/>
      <c r="G439" s="1" t="n"/>
      <c r="H439" s="1" t="n"/>
      <c r="I439" s="1" t="n"/>
      <c r="J439" s="1" t="n"/>
      <c r="K439" s="1" t="n"/>
      <c r="L439" s="1" t="n"/>
      <c r="M439" s="1" t="n"/>
      <c r="N439" s="1" t="n"/>
      <c r="O439" s="1" t="n"/>
      <c r="P439" s="1" t="n"/>
      <c r="Q439" s="1" t="n"/>
      <c r="R439" s="1" t="n"/>
      <c r="S439" s="1" t="n"/>
      <c r="T439" s="1" t="n"/>
    </row>
    <row r="440" ht="15.75" customHeight="1" s="127">
      <c r="A440" s="1" t="n"/>
      <c r="B440" s="1" t="n"/>
      <c r="C440" s="1" t="n"/>
      <c r="D440" s="1" t="n"/>
      <c r="E440" s="1" t="n"/>
      <c r="F440" s="1" t="n"/>
      <c r="G440" s="1" t="n"/>
      <c r="H440" s="1" t="n"/>
      <c r="I440" s="1" t="n"/>
      <c r="J440" s="1" t="n"/>
      <c r="K440" s="1" t="n"/>
      <c r="L440" s="1" t="n"/>
      <c r="M440" s="1" t="n"/>
      <c r="N440" s="1" t="n"/>
      <c r="O440" s="1" t="n"/>
      <c r="P440" s="1" t="n"/>
      <c r="Q440" s="1" t="n"/>
      <c r="R440" s="1" t="n"/>
      <c r="S440" s="1" t="n"/>
      <c r="T440" s="1" t="n"/>
    </row>
    <row r="441" ht="15.75" customHeight="1" s="127">
      <c r="A441" s="1" t="n"/>
      <c r="B441" s="1" t="n"/>
      <c r="C441" s="1" t="n"/>
      <c r="D441" s="1" t="n"/>
      <c r="E441" s="1" t="n"/>
      <c r="F441" s="1" t="n"/>
      <c r="G441" s="1" t="n"/>
      <c r="H441" s="1" t="n"/>
      <c r="I441" s="1" t="n"/>
      <c r="J441" s="1" t="n"/>
      <c r="K441" s="1" t="n"/>
      <c r="L441" s="1" t="n"/>
      <c r="M441" s="1" t="n"/>
      <c r="N441" s="1" t="n"/>
      <c r="O441" s="1" t="n"/>
      <c r="P441" s="1" t="n"/>
      <c r="Q441" s="1" t="n"/>
      <c r="R441" s="1" t="n"/>
      <c r="S441" s="1" t="n"/>
      <c r="T441" s="1" t="n"/>
    </row>
    <row r="442" ht="15.75" customHeight="1" s="127">
      <c r="A442" s="1" t="n"/>
      <c r="B442" s="1" t="n"/>
      <c r="C442" s="1" t="n"/>
      <c r="D442" s="1" t="n"/>
      <c r="E442" s="1" t="n"/>
      <c r="F442" s="1" t="n"/>
      <c r="G442" s="1" t="n"/>
      <c r="H442" s="1" t="n"/>
      <c r="I442" s="1" t="n"/>
      <c r="J442" s="1" t="n"/>
      <c r="K442" s="1" t="n"/>
      <c r="L442" s="1" t="n"/>
      <c r="M442" s="1" t="n"/>
      <c r="N442" s="1" t="n"/>
      <c r="O442" s="1" t="n"/>
      <c r="P442" s="1" t="n"/>
      <c r="Q442" s="1" t="n"/>
      <c r="R442" s="1" t="n"/>
      <c r="S442" s="1" t="n"/>
      <c r="T442" s="1" t="n"/>
    </row>
    <row r="443" ht="15.75" customHeight="1" s="127">
      <c r="A443" s="1" t="n"/>
      <c r="B443" s="1" t="n"/>
      <c r="C443" s="1" t="n"/>
      <c r="D443" s="1" t="n"/>
      <c r="E443" s="1" t="n"/>
      <c r="F443" s="1" t="n"/>
      <c r="G443" s="1" t="n"/>
      <c r="H443" s="1" t="n"/>
      <c r="I443" s="1" t="n"/>
      <c r="J443" s="1" t="n"/>
      <c r="K443" s="1" t="n"/>
      <c r="L443" s="1" t="n"/>
      <c r="M443" s="1" t="n"/>
      <c r="N443" s="1" t="n"/>
      <c r="O443" s="1" t="n"/>
      <c r="P443" s="1" t="n"/>
      <c r="Q443" s="1" t="n"/>
      <c r="R443" s="1" t="n"/>
      <c r="S443" s="1" t="n"/>
      <c r="T443" s="1" t="n"/>
    </row>
    <row r="444" ht="15.75" customHeight="1" s="127">
      <c r="A444" s="1" t="n"/>
      <c r="B444" s="1" t="n"/>
      <c r="C444" s="1" t="n"/>
      <c r="D444" s="1" t="n"/>
      <c r="E444" s="1" t="n"/>
      <c r="F444" s="1" t="n"/>
      <c r="G444" s="1" t="n"/>
      <c r="H444" s="1" t="n"/>
      <c r="I444" s="1" t="n"/>
      <c r="J444" s="1" t="n"/>
      <c r="K444" s="1" t="n"/>
      <c r="L444" s="1" t="n"/>
      <c r="M444" s="1" t="n"/>
      <c r="N444" s="1" t="n"/>
      <c r="O444" s="1" t="n"/>
      <c r="P444" s="1" t="n"/>
      <c r="Q444" s="1" t="n"/>
      <c r="R444" s="1" t="n"/>
      <c r="S444" s="1" t="n"/>
      <c r="T444" s="1" t="n"/>
    </row>
    <row r="445" ht="15.75" customHeight="1" s="127">
      <c r="A445" s="1" t="n"/>
      <c r="B445" s="1" t="n"/>
      <c r="C445" s="1" t="n"/>
      <c r="D445" s="1" t="n"/>
      <c r="E445" s="1" t="n"/>
      <c r="F445" s="1" t="n"/>
      <c r="G445" s="1" t="n"/>
      <c r="H445" s="1" t="n"/>
      <c r="I445" s="1" t="n"/>
      <c r="J445" s="1" t="n"/>
      <c r="K445" s="1" t="n"/>
      <c r="L445" s="1" t="n"/>
      <c r="M445" s="1" t="n"/>
      <c r="N445" s="1" t="n"/>
      <c r="O445" s="1" t="n"/>
      <c r="P445" s="1" t="n"/>
      <c r="Q445" s="1" t="n"/>
      <c r="R445" s="1" t="n"/>
      <c r="S445" s="1" t="n"/>
      <c r="T445" s="1" t="n"/>
    </row>
    <row r="446" ht="15.75" customHeight="1" s="127">
      <c r="A446" s="1" t="n"/>
      <c r="B446" s="1" t="n"/>
      <c r="C446" s="1" t="n"/>
      <c r="D446" s="1" t="n"/>
      <c r="E446" s="1" t="n"/>
      <c r="F446" s="1" t="n"/>
      <c r="G446" s="1" t="n"/>
      <c r="H446" s="1" t="n"/>
      <c r="I446" s="1" t="n"/>
      <c r="J446" s="1" t="n"/>
      <c r="K446" s="1" t="n"/>
      <c r="L446" s="1" t="n"/>
      <c r="M446" s="1" t="n"/>
      <c r="N446" s="1" t="n"/>
      <c r="O446" s="1" t="n"/>
      <c r="P446" s="1" t="n"/>
      <c r="Q446" s="1" t="n"/>
      <c r="R446" s="1" t="n"/>
      <c r="S446" s="1" t="n"/>
      <c r="T446" s="1" t="n"/>
    </row>
    <row r="447" ht="15.75" customHeight="1" s="127">
      <c r="A447" s="1" t="n"/>
      <c r="B447" s="1" t="n"/>
      <c r="C447" s="1" t="n"/>
      <c r="D447" s="1" t="n"/>
      <c r="E447" s="1" t="n"/>
      <c r="F447" s="1" t="n"/>
      <c r="G447" s="1" t="n"/>
      <c r="H447" s="1" t="n"/>
      <c r="I447" s="1" t="n"/>
      <c r="J447" s="1" t="n"/>
      <c r="K447" s="1" t="n"/>
      <c r="L447" s="1" t="n"/>
      <c r="M447" s="1" t="n"/>
      <c r="N447" s="1" t="n"/>
      <c r="O447" s="1" t="n"/>
      <c r="P447" s="1" t="n"/>
      <c r="Q447" s="1" t="n"/>
      <c r="R447" s="1" t="n"/>
      <c r="S447" s="1" t="n"/>
      <c r="T447" s="1" t="n"/>
    </row>
    <row r="448" ht="15.75" customHeight="1" s="127">
      <c r="A448" s="1" t="n"/>
      <c r="B448" s="1" t="n"/>
      <c r="C448" s="1" t="n"/>
      <c r="D448" s="1" t="n"/>
      <c r="E448" s="1" t="n"/>
      <c r="F448" s="1" t="n"/>
      <c r="G448" s="1" t="n"/>
      <c r="H448" s="1" t="n"/>
      <c r="I448" s="1" t="n"/>
      <c r="J448" s="1" t="n"/>
      <c r="K448" s="1" t="n"/>
      <c r="L448" s="1" t="n"/>
      <c r="M448" s="1" t="n"/>
      <c r="N448" s="1" t="n"/>
      <c r="O448" s="1" t="n"/>
      <c r="P448" s="1" t="n"/>
      <c r="Q448" s="1" t="n"/>
      <c r="R448" s="1" t="n"/>
      <c r="S448" s="1" t="n"/>
      <c r="T448" s="1" t="n"/>
    </row>
    <row r="449" ht="15.75" customHeight="1" s="127">
      <c r="A449" s="1" t="n"/>
      <c r="B449" s="1" t="n"/>
      <c r="C449" s="1" t="n"/>
      <c r="D449" s="1" t="n"/>
      <c r="E449" s="1" t="n"/>
      <c r="F449" s="1" t="n"/>
      <c r="G449" s="1" t="n"/>
      <c r="H449" s="1" t="n"/>
      <c r="I449" s="1" t="n"/>
      <c r="J449" s="1" t="n"/>
      <c r="K449" s="1" t="n"/>
      <c r="L449" s="1" t="n"/>
      <c r="M449" s="1" t="n"/>
      <c r="N449" s="1" t="n"/>
      <c r="O449" s="1" t="n"/>
      <c r="P449" s="1" t="n"/>
      <c r="Q449" s="1" t="n"/>
      <c r="R449" s="1" t="n"/>
      <c r="S449" s="1" t="n"/>
      <c r="T449" s="1" t="n"/>
    </row>
    <row r="450" ht="15.75" customHeight="1" s="127">
      <c r="A450" s="1" t="n"/>
      <c r="B450" s="1" t="n"/>
      <c r="C450" s="1" t="n"/>
      <c r="D450" s="1" t="n"/>
      <c r="E450" s="1" t="n"/>
      <c r="F450" s="1" t="n"/>
      <c r="G450" s="1" t="n"/>
      <c r="H450" s="1" t="n"/>
      <c r="I450" s="1" t="n"/>
      <c r="J450" s="1" t="n"/>
      <c r="K450" s="1" t="n"/>
      <c r="L450" s="1" t="n"/>
      <c r="M450" s="1" t="n"/>
      <c r="N450" s="1" t="n"/>
      <c r="O450" s="1" t="n"/>
      <c r="P450" s="1" t="n"/>
      <c r="Q450" s="1" t="n"/>
      <c r="R450" s="1" t="n"/>
      <c r="S450" s="1" t="n"/>
      <c r="T450" s="1" t="n"/>
    </row>
    <row r="451" ht="15.75" customHeight="1" s="127">
      <c r="A451" s="1" t="n"/>
      <c r="B451" s="1" t="n"/>
      <c r="C451" s="1" t="n"/>
      <c r="D451" s="1" t="n"/>
      <c r="E451" s="1" t="n"/>
      <c r="F451" s="1" t="n"/>
      <c r="G451" s="1" t="n"/>
      <c r="H451" s="1" t="n"/>
      <c r="I451" s="1" t="n"/>
      <c r="J451" s="1" t="n"/>
      <c r="K451" s="1" t="n"/>
      <c r="L451" s="1" t="n"/>
      <c r="M451" s="1" t="n"/>
      <c r="N451" s="1" t="n"/>
      <c r="O451" s="1" t="n"/>
      <c r="P451" s="1" t="n"/>
      <c r="Q451" s="1" t="n"/>
      <c r="R451" s="1" t="n"/>
      <c r="S451" s="1" t="n"/>
      <c r="T451" s="1" t="n"/>
    </row>
    <row r="452" ht="15.75" customHeight="1" s="127">
      <c r="A452" s="1" t="n"/>
      <c r="B452" s="1" t="n"/>
      <c r="C452" s="1" t="n"/>
      <c r="D452" s="1" t="n"/>
      <c r="E452" s="1" t="n"/>
      <c r="F452" s="1" t="n"/>
      <c r="G452" s="1" t="n"/>
      <c r="H452" s="1" t="n"/>
      <c r="I452" s="1" t="n"/>
      <c r="J452" s="1" t="n"/>
      <c r="K452" s="1" t="n"/>
      <c r="L452" s="1" t="n"/>
      <c r="M452" s="1" t="n"/>
      <c r="N452" s="1" t="n"/>
      <c r="O452" s="1" t="n"/>
      <c r="P452" s="1" t="n"/>
      <c r="Q452" s="1" t="n"/>
      <c r="R452" s="1" t="n"/>
      <c r="S452" s="1" t="n"/>
      <c r="T452" s="1" t="n"/>
    </row>
    <row r="453" ht="15.75" customHeight="1" s="127">
      <c r="A453" s="1" t="n"/>
      <c r="B453" s="1" t="n"/>
      <c r="C453" s="1" t="n"/>
      <c r="D453" s="1" t="n"/>
      <c r="E453" s="1" t="n"/>
      <c r="F453" s="1" t="n"/>
      <c r="G453" s="1" t="n"/>
      <c r="H453" s="1" t="n"/>
      <c r="I453" s="1" t="n"/>
      <c r="J453" s="1" t="n"/>
      <c r="K453" s="1" t="n"/>
      <c r="L453" s="1" t="n"/>
      <c r="M453" s="1" t="n"/>
      <c r="N453" s="1" t="n"/>
      <c r="O453" s="1" t="n"/>
      <c r="P453" s="1" t="n"/>
      <c r="Q453" s="1" t="n"/>
      <c r="R453" s="1" t="n"/>
      <c r="S453" s="1" t="n"/>
      <c r="T453" s="1" t="n"/>
    </row>
    <row r="454" ht="15.75" customHeight="1" s="127">
      <c r="A454" s="1" t="n"/>
      <c r="B454" s="1" t="n"/>
      <c r="C454" s="1" t="n"/>
      <c r="D454" s="1" t="n"/>
      <c r="E454" s="1" t="n"/>
      <c r="F454" s="1" t="n"/>
      <c r="G454" s="1" t="n"/>
      <c r="H454" s="1" t="n"/>
      <c r="I454" s="1" t="n"/>
      <c r="J454" s="1" t="n"/>
      <c r="K454" s="1" t="n"/>
      <c r="L454" s="1" t="n"/>
      <c r="M454" s="1" t="n"/>
      <c r="N454" s="1" t="n"/>
      <c r="O454" s="1" t="n"/>
      <c r="P454" s="1" t="n"/>
      <c r="Q454" s="1" t="n"/>
      <c r="R454" s="1" t="n"/>
      <c r="S454" s="1" t="n"/>
      <c r="T454" s="1" t="n"/>
    </row>
    <row r="455" ht="15.75" customHeight="1" s="127">
      <c r="A455" s="1" t="n"/>
      <c r="B455" s="1" t="n"/>
      <c r="C455" s="1" t="n"/>
      <c r="D455" s="1" t="n"/>
      <c r="E455" s="1" t="n"/>
      <c r="F455" s="1" t="n"/>
      <c r="G455" s="1" t="n"/>
      <c r="H455" s="1" t="n"/>
      <c r="I455" s="1" t="n"/>
      <c r="J455" s="1" t="n"/>
      <c r="K455" s="1" t="n"/>
      <c r="L455" s="1" t="n"/>
      <c r="M455" s="1" t="n"/>
      <c r="N455" s="1" t="n"/>
      <c r="O455" s="1" t="n"/>
      <c r="P455" s="1" t="n"/>
      <c r="Q455" s="1" t="n"/>
      <c r="R455" s="1" t="n"/>
      <c r="S455" s="1" t="n"/>
      <c r="T455" s="1" t="n"/>
    </row>
    <row r="456" ht="15.75" customHeight="1" s="127">
      <c r="A456" s="1" t="n"/>
      <c r="B456" s="1" t="n"/>
      <c r="C456" s="1" t="n"/>
      <c r="D456" s="1" t="n"/>
      <c r="E456" s="1" t="n"/>
      <c r="F456" s="1" t="n"/>
      <c r="G456" s="1" t="n"/>
      <c r="H456" s="1" t="n"/>
      <c r="I456" s="1" t="n"/>
      <c r="J456" s="1" t="n"/>
      <c r="K456" s="1" t="n"/>
      <c r="L456" s="1" t="n"/>
      <c r="M456" s="1" t="n"/>
      <c r="N456" s="1" t="n"/>
      <c r="O456" s="1" t="n"/>
      <c r="P456" s="1" t="n"/>
      <c r="Q456" s="1" t="n"/>
      <c r="R456" s="1" t="n"/>
      <c r="S456" s="1" t="n"/>
      <c r="T456" s="1" t="n"/>
    </row>
    <row r="457" ht="15.75" customHeight="1" s="127">
      <c r="A457" s="1" t="n"/>
      <c r="B457" s="1" t="n"/>
      <c r="C457" s="1" t="n"/>
      <c r="D457" s="1" t="n"/>
      <c r="E457" s="1" t="n"/>
      <c r="F457" s="1" t="n"/>
      <c r="G457" s="1" t="n"/>
      <c r="H457" s="1" t="n"/>
      <c r="I457" s="1" t="n"/>
      <c r="J457" s="1" t="n"/>
      <c r="K457" s="1" t="n"/>
      <c r="L457" s="1" t="n"/>
      <c r="M457" s="1" t="n"/>
      <c r="N457" s="1" t="n"/>
      <c r="O457" s="1" t="n"/>
      <c r="P457" s="1" t="n"/>
      <c r="Q457" s="1" t="n"/>
      <c r="R457" s="1" t="n"/>
      <c r="S457" s="1" t="n"/>
      <c r="T457" s="1" t="n"/>
    </row>
    <row r="458" ht="15.75" customHeight="1" s="127">
      <c r="A458" s="1" t="n"/>
      <c r="B458" s="1" t="n"/>
      <c r="C458" s="1" t="n"/>
      <c r="D458" s="1" t="n"/>
      <c r="E458" s="1" t="n"/>
      <c r="F458" s="1" t="n"/>
      <c r="G458" s="1" t="n"/>
      <c r="H458" s="1" t="n"/>
      <c r="I458" s="1" t="n"/>
      <c r="J458" s="1" t="n"/>
      <c r="K458" s="1" t="n"/>
      <c r="L458" s="1" t="n"/>
      <c r="M458" s="1" t="n"/>
      <c r="N458" s="1" t="n"/>
      <c r="O458" s="1" t="n"/>
      <c r="P458" s="1" t="n"/>
      <c r="Q458" s="1" t="n"/>
      <c r="R458" s="1" t="n"/>
      <c r="S458" s="1" t="n"/>
      <c r="T458" s="1" t="n"/>
    </row>
    <row r="459" ht="15.75" customHeight="1" s="127">
      <c r="A459" s="1" t="n"/>
      <c r="B459" s="1" t="n"/>
      <c r="C459" s="1" t="n"/>
      <c r="D459" s="1" t="n"/>
      <c r="E459" s="1" t="n"/>
      <c r="F459" s="1" t="n"/>
      <c r="G459" s="1" t="n"/>
      <c r="H459" s="1" t="n"/>
      <c r="I459" s="1" t="n"/>
      <c r="J459" s="1" t="n"/>
      <c r="K459" s="1" t="n"/>
      <c r="L459" s="1" t="n"/>
      <c r="M459" s="1" t="n"/>
      <c r="N459" s="1" t="n"/>
      <c r="O459" s="1" t="n"/>
      <c r="P459" s="1" t="n"/>
      <c r="Q459" s="1" t="n"/>
      <c r="R459" s="1" t="n"/>
      <c r="S459" s="1" t="n"/>
      <c r="T459" s="1" t="n"/>
    </row>
    <row r="460" ht="15.75" customHeight="1" s="127">
      <c r="A460" s="1" t="n"/>
      <c r="B460" s="1" t="n"/>
      <c r="C460" s="1" t="n"/>
      <c r="D460" s="1" t="n"/>
      <c r="E460" s="1" t="n"/>
      <c r="F460" s="1" t="n"/>
      <c r="G460" s="1" t="n"/>
      <c r="H460" s="1" t="n"/>
      <c r="I460" s="1" t="n"/>
      <c r="J460" s="1" t="n"/>
      <c r="K460" s="1" t="n"/>
      <c r="L460" s="1" t="n"/>
      <c r="M460" s="1" t="n"/>
      <c r="N460" s="1" t="n"/>
      <c r="O460" s="1" t="n"/>
      <c r="P460" s="1" t="n"/>
      <c r="Q460" s="1" t="n"/>
      <c r="R460" s="1" t="n"/>
      <c r="S460" s="1" t="n"/>
      <c r="T460" s="1" t="n"/>
    </row>
    <row r="461" ht="15.75" customHeight="1" s="127">
      <c r="A461" s="1" t="n"/>
      <c r="B461" s="1" t="n"/>
      <c r="C461" s="1" t="n"/>
      <c r="D461" s="1" t="n"/>
      <c r="E461" s="1" t="n"/>
      <c r="F461" s="1" t="n"/>
      <c r="G461" s="1" t="n"/>
      <c r="H461" s="1" t="n"/>
      <c r="I461" s="1" t="n"/>
      <c r="J461" s="1" t="n"/>
      <c r="K461" s="1" t="n"/>
      <c r="L461" s="1" t="n"/>
      <c r="M461" s="1" t="n"/>
      <c r="N461" s="1" t="n"/>
      <c r="O461" s="1" t="n"/>
      <c r="P461" s="1" t="n"/>
      <c r="Q461" s="1" t="n"/>
      <c r="R461" s="1" t="n"/>
      <c r="S461" s="1" t="n"/>
      <c r="T461" s="1" t="n"/>
    </row>
    <row r="462" ht="15.75" customHeight="1" s="127">
      <c r="A462" s="1" t="n"/>
      <c r="B462" s="1" t="n"/>
      <c r="C462" s="1" t="n"/>
      <c r="D462" s="1" t="n"/>
      <c r="E462" s="1" t="n"/>
      <c r="F462" s="1" t="n"/>
      <c r="G462" s="1" t="n"/>
      <c r="H462" s="1" t="n"/>
      <c r="I462" s="1" t="n"/>
      <c r="J462" s="1" t="n"/>
      <c r="K462" s="1" t="n"/>
      <c r="L462" s="1" t="n"/>
      <c r="M462" s="1" t="n"/>
      <c r="N462" s="1" t="n"/>
      <c r="O462" s="1" t="n"/>
      <c r="P462" s="1" t="n"/>
      <c r="Q462" s="1" t="n"/>
      <c r="R462" s="1" t="n"/>
      <c r="S462" s="1" t="n"/>
      <c r="T462" s="1" t="n"/>
    </row>
    <row r="463" ht="15.75" customHeight="1" s="127">
      <c r="A463" s="1" t="n"/>
      <c r="B463" s="1" t="n"/>
      <c r="C463" s="1" t="n"/>
      <c r="D463" s="1" t="n"/>
      <c r="E463" s="1" t="n"/>
      <c r="F463" s="1" t="n"/>
      <c r="G463" s="1" t="n"/>
      <c r="H463" s="1" t="n"/>
      <c r="I463" s="1" t="n"/>
      <c r="J463" s="1" t="n"/>
      <c r="K463" s="1" t="n"/>
      <c r="L463" s="1" t="n"/>
      <c r="M463" s="1" t="n"/>
      <c r="N463" s="1" t="n"/>
      <c r="O463" s="1" t="n"/>
      <c r="P463" s="1" t="n"/>
      <c r="Q463" s="1" t="n"/>
      <c r="R463" s="1" t="n"/>
      <c r="S463" s="1" t="n"/>
      <c r="T463" s="1" t="n"/>
    </row>
    <row r="464" ht="15.75" customHeight="1" s="127">
      <c r="A464" s="1" t="n"/>
      <c r="B464" s="1" t="n"/>
      <c r="C464" s="1" t="n"/>
      <c r="D464" s="1" t="n"/>
      <c r="E464" s="1" t="n"/>
      <c r="F464" s="1" t="n"/>
      <c r="G464" s="1" t="n"/>
      <c r="H464" s="1" t="n"/>
      <c r="I464" s="1" t="n"/>
      <c r="J464" s="1" t="n"/>
      <c r="K464" s="1" t="n"/>
      <c r="L464" s="1" t="n"/>
      <c r="M464" s="1" t="n"/>
      <c r="N464" s="1" t="n"/>
      <c r="O464" s="1" t="n"/>
      <c r="P464" s="1" t="n"/>
      <c r="Q464" s="1" t="n"/>
      <c r="R464" s="1" t="n"/>
      <c r="S464" s="1" t="n"/>
      <c r="T464" s="1" t="n"/>
    </row>
    <row r="465" ht="15.75" customHeight="1" s="127">
      <c r="A465" s="1" t="n"/>
      <c r="B465" s="1" t="n"/>
      <c r="C465" s="1" t="n"/>
      <c r="D465" s="1" t="n"/>
      <c r="E465" s="1" t="n"/>
      <c r="F465" s="1" t="n"/>
      <c r="G465" s="1" t="n"/>
      <c r="H465" s="1" t="n"/>
      <c r="I465" s="1" t="n"/>
      <c r="J465" s="1" t="n"/>
      <c r="K465" s="1" t="n"/>
      <c r="L465" s="1" t="n"/>
      <c r="M465" s="1" t="n"/>
      <c r="N465" s="1" t="n"/>
      <c r="O465" s="1" t="n"/>
      <c r="P465" s="1" t="n"/>
      <c r="Q465" s="1" t="n"/>
      <c r="R465" s="1" t="n"/>
      <c r="S465" s="1" t="n"/>
      <c r="T465" s="1" t="n"/>
    </row>
    <row r="466" ht="15.75" customHeight="1" s="127">
      <c r="A466" s="1" t="n"/>
      <c r="B466" s="1" t="n"/>
      <c r="C466" s="1" t="n"/>
      <c r="D466" s="1" t="n"/>
      <c r="E466" s="1" t="n"/>
      <c r="F466" s="1" t="n"/>
      <c r="G466" s="1" t="n"/>
      <c r="H466" s="1" t="n"/>
      <c r="I466" s="1" t="n"/>
      <c r="J466" s="1" t="n"/>
      <c r="K466" s="1" t="n"/>
      <c r="L466" s="1" t="n"/>
      <c r="M466" s="1" t="n"/>
      <c r="N466" s="1" t="n"/>
      <c r="O466" s="1" t="n"/>
      <c r="P466" s="1" t="n"/>
      <c r="Q466" s="1" t="n"/>
      <c r="R466" s="1" t="n"/>
      <c r="S466" s="1" t="n"/>
      <c r="T466" s="1" t="n"/>
    </row>
    <row r="467" ht="15.75" customHeight="1" s="127">
      <c r="A467" s="1" t="n"/>
      <c r="B467" s="1" t="n"/>
      <c r="C467" s="1" t="n"/>
      <c r="D467" s="1" t="n"/>
      <c r="E467" s="1" t="n"/>
      <c r="F467" s="1" t="n"/>
      <c r="G467" s="1" t="n"/>
      <c r="H467" s="1" t="n"/>
      <c r="I467" s="1" t="n"/>
      <c r="J467" s="1" t="n"/>
      <c r="K467" s="1" t="n"/>
      <c r="L467" s="1" t="n"/>
      <c r="M467" s="1" t="n"/>
      <c r="N467" s="1" t="n"/>
      <c r="O467" s="1" t="n"/>
      <c r="P467" s="1" t="n"/>
      <c r="Q467" s="1" t="n"/>
      <c r="R467" s="1" t="n"/>
      <c r="S467" s="1" t="n"/>
      <c r="T467" s="1" t="n"/>
    </row>
    <row r="468" ht="15.75" customHeight="1" s="127">
      <c r="A468" s="1" t="n"/>
      <c r="B468" s="1" t="n"/>
      <c r="C468" s="1" t="n"/>
      <c r="D468" s="1" t="n"/>
      <c r="E468" s="1" t="n"/>
      <c r="F468" s="1" t="n"/>
      <c r="G468" s="1" t="n"/>
      <c r="H468" s="1" t="n"/>
      <c r="I468" s="1" t="n"/>
      <c r="J468" s="1" t="n"/>
      <c r="K468" s="1" t="n"/>
      <c r="L468" s="1" t="n"/>
      <c r="M468" s="1" t="n"/>
      <c r="N468" s="1" t="n"/>
      <c r="O468" s="1" t="n"/>
      <c r="P468" s="1" t="n"/>
      <c r="Q468" s="1" t="n"/>
      <c r="R468" s="1" t="n"/>
      <c r="S468" s="1" t="n"/>
      <c r="T468" s="1" t="n"/>
    </row>
    <row r="469" ht="15.75" customHeight="1" s="127">
      <c r="A469" s="1" t="n"/>
      <c r="B469" s="1" t="n"/>
      <c r="C469" s="1" t="n"/>
      <c r="D469" s="1" t="n"/>
      <c r="E469" s="1" t="n"/>
      <c r="F469" s="1" t="n"/>
      <c r="G469" s="1" t="n"/>
      <c r="H469" s="1" t="n"/>
      <c r="I469" s="1" t="n"/>
      <c r="J469" s="1" t="n"/>
      <c r="K469" s="1" t="n"/>
      <c r="L469" s="1" t="n"/>
      <c r="M469" s="1" t="n"/>
      <c r="N469" s="1" t="n"/>
      <c r="O469" s="1" t="n"/>
      <c r="P469" s="1" t="n"/>
      <c r="Q469" s="1" t="n"/>
      <c r="R469" s="1" t="n"/>
      <c r="S469" s="1" t="n"/>
      <c r="T469" s="1" t="n"/>
    </row>
    <row r="470" ht="15.75" customHeight="1" s="127">
      <c r="A470" s="1" t="n"/>
      <c r="B470" s="1" t="n"/>
      <c r="C470" s="1" t="n"/>
      <c r="D470" s="1" t="n"/>
      <c r="E470" s="1" t="n"/>
      <c r="F470" s="1" t="n"/>
      <c r="G470" s="1" t="n"/>
      <c r="H470" s="1" t="n"/>
      <c r="I470" s="1" t="n"/>
      <c r="J470" s="1" t="n"/>
      <c r="K470" s="1" t="n"/>
      <c r="L470" s="1" t="n"/>
      <c r="M470" s="1" t="n"/>
      <c r="N470" s="1" t="n"/>
      <c r="O470" s="1" t="n"/>
      <c r="P470" s="1" t="n"/>
      <c r="Q470" s="1" t="n"/>
      <c r="R470" s="1" t="n"/>
      <c r="S470" s="1" t="n"/>
      <c r="T470" s="1" t="n"/>
    </row>
    <row r="471" ht="15.75" customHeight="1" s="127">
      <c r="A471" s="1" t="n"/>
      <c r="B471" s="1" t="n"/>
      <c r="C471" s="1" t="n"/>
      <c r="D471" s="1" t="n"/>
      <c r="E471" s="1" t="n"/>
      <c r="F471" s="1" t="n"/>
      <c r="G471" s="1" t="n"/>
      <c r="H471" s="1" t="n"/>
      <c r="I471" s="1" t="n"/>
      <c r="J471" s="1" t="n"/>
      <c r="K471" s="1" t="n"/>
      <c r="L471" s="1" t="n"/>
      <c r="M471" s="1" t="n"/>
      <c r="N471" s="1" t="n"/>
      <c r="O471" s="1" t="n"/>
      <c r="P471" s="1" t="n"/>
      <c r="Q471" s="1" t="n"/>
      <c r="R471" s="1" t="n"/>
      <c r="S471" s="1" t="n"/>
      <c r="T471" s="1" t="n"/>
    </row>
    <row r="472" ht="15.75" customHeight="1" s="127">
      <c r="A472" s="1" t="n"/>
      <c r="B472" s="1" t="n"/>
      <c r="C472" s="1" t="n"/>
      <c r="D472" s="1" t="n"/>
      <c r="E472" s="1" t="n"/>
      <c r="F472" s="1" t="n"/>
      <c r="G472" s="1" t="n"/>
      <c r="H472" s="1" t="n"/>
      <c r="I472" s="1" t="n"/>
      <c r="J472" s="1" t="n"/>
      <c r="K472" s="1" t="n"/>
      <c r="L472" s="1" t="n"/>
      <c r="M472" s="1" t="n"/>
      <c r="N472" s="1" t="n"/>
      <c r="O472" s="1" t="n"/>
      <c r="P472" s="1" t="n"/>
      <c r="Q472" s="1" t="n"/>
      <c r="R472" s="1" t="n"/>
      <c r="S472" s="1" t="n"/>
      <c r="T472" s="1" t="n"/>
    </row>
    <row r="473" ht="15.75" customHeight="1" s="127">
      <c r="A473" s="1" t="n"/>
      <c r="B473" s="1" t="n"/>
      <c r="C473" s="1" t="n"/>
      <c r="D473" s="1" t="n"/>
      <c r="E473" s="1" t="n"/>
      <c r="F473" s="1" t="n"/>
      <c r="G473" s="1" t="n"/>
      <c r="H473" s="1" t="n"/>
      <c r="I473" s="1" t="n"/>
      <c r="J473" s="1" t="n"/>
      <c r="K473" s="1" t="n"/>
      <c r="L473" s="1" t="n"/>
      <c r="M473" s="1" t="n"/>
      <c r="N473" s="1" t="n"/>
      <c r="O473" s="1" t="n"/>
      <c r="P473" s="1" t="n"/>
      <c r="Q473" s="1" t="n"/>
      <c r="R473" s="1" t="n"/>
      <c r="S473" s="1" t="n"/>
      <c r="T473" s="1" t="n"/>
    </row>
    <row r="474" ht="15.75" customHeight="1" s="127">
      <c r="A474" s="1" t="n"/>
      <c r="B474" s="1" t="n"/>
      <c r="C474" s="1" t="n"/>
      <c r="D474" s="1" t="n"/>
      <c r="E474" s="1" t="n"/>
      <c r="F474" s="1" t="n"/>
      <c r="G474" s="1" t="n"/>
      <c r="H474" s="1" t="n"/>
      <c r="I474" s="1" t="n"/>
      <c r="J474" s="1" t="n"/>
      <c r="K474" s="1" t="n"/>
      <c r="L474" s="1" t="n"/>
      <c r="M474" s="1" t="n"/>
      <c r="N474" s="1" t="n"/>
      <c r="O474" s="1" t="n"/>
      <c r="P474" s="1" t="n"/>
      <c r="Q474" s="1" t="n"/>
      <c r="R474" s="1" t="n"/>
      <c r="S474" s="1" t="n"/>
      <c r="T474" s="1" t="n"/>
    </row>
    <row r="475" ht="15.75" customHeight="1" s="127">
      <c r="A475" s="1" t="n"/>
      <c r="B475" s="1" t="n"/>
      <c r="C475" s="1" t="n"/>
      <c r="D475" s="1" t="n"/>
      <c r="E475" s="1" t="n"/>
      <c r="F475" s="1" t="n"/>
      <c r="G475" s="1" t="n"/>
      <c r="H475" s="1" t="n"/>
      <c r="I475" s="1" t="n"/>
      <c r="J475" s="1" t="n"/>
      <c r="K475" s="1" t="n"/>
      <c r="L475" s="1" t="n"/>
      <c r="M475" s="1" t="n"/>
      <c r="N475" s="1" t="n"/>
      <c r="O475" s="1" t="n"/>
      <c r="P475" s="1" t="n"/>
      <c r="Q475" s="1" t="n"/>
      <c r="R475" s="1" t="n"/>
      <c r="S475" s="1" t="n"/>
      <c r="T475" s="1" t="n"/>
    </row>
    <row r="476" ht="15.75" customHeight="1" s="127">
      <c r="A476" s="1" t="n"/>
      <c r="B476" s="1" t="n"/>
      <c r="C476" s="1" t="n"/>
      <c r="D476" s="1" t="n"/>
      <c r="E476" s="1" t="n"/>
      <c r="F476" s="1" t="n"/>
      <c r="G476" s="1" t="n"/>
      <c r="H476" s="1" t="n"/>
      <c r="I476" s="1" t="n"/>
      <c r="J476" s="1" t="n"/>
      <c r="K476" s="1" t="n"/>
      <c r="L476" s="1" t="n"/>
      <c r="M476" s="1" t="n"/>
      <c r="N476" s="1" t="n"/>
      <c r="O476" s="1" t="n"/>
      <c r="P476" s="1" t="n"/>
      <c r="Q476" s="1" t="n"/>
      <c r="R476" s="1" t="n"/>
      <c r="S476" s="1" t="n"/>
      <c r="T476" s="1" t="n"/>
    </row>
    <row r="477" ht="15.75" customHeight="1" s="127">
      <c r="A477" s="1" t="n"/>
      <c r="B477" s="1" t="n"/>
      <c r="C477" s="1" t="n"/>
      <c r="D477" s="1" t="n"/>
      <c r="E477" s="1" t="n"/>
      <c r="F477" s="1" t="n"/>
      <c r="G477" s="1" t="n"/>
      <c r="H477" s="1" t="n"/>
      <c r="I477" s="1" t="n"/>
      <c r="J477" s="1" t="n"/>
      <c r="K477" s="1" t="n"/>
      <c r="L477" s="1" t="n"/>
      <c r="M477" s="1" t="n"/>
      <c r="N477" s="1" t="n"/>
      <c r="O477" s="1" t="n"/>
      <c r="P477" s="1" t="n"/>
      <c r="Q477" s="1" t="n"/>
      <c r="R477" s="1" t="n"/>
      <c r="S477" s="1" t="n"/>
      <c r="T477" s="1" t="n"/>
    </row>
    <row r="478" ht="15.75" customHeight="1" s="127">
      <c r="A478" s="1" t="n"/>
      <c r="B478" s="1" t="n"/>
      <c r="C478" s="1" t="n"/>
      <c r="D478" s="1" t="n"/>
      <c r="E478" s="1" t="n"/>
      <c r="F478" s="1" t="n"/>
      <c r="G478" s="1" t="n"/>
      <c r="H478" s="1" t="n"/>
      <c r="I478" s="1" t="n"/>
      <c r="J478" s="1" t="n"/>
      <c r="K478" s="1" t="n"/>
      <c r="L478" s="1" t="n"/>
      <c r="M478" s="1" t="n"/>
      <c r="N478" s="1" t="n"/>
      <c r="O478" s="1" t="n"/>
      <c r="P478" s="1" t="n"/>
      <c r="Q478" s="1" t="n"/>
      <c r="R478" s="1" t="n"/>
      <c r="S478" s="1" t="n"/>
      <c r="T478" s="1" t="n"/>
    </row>
    <row r="479" ht="15.75" customHeight="1" s="127">
      <c r="A479" s="1" t="n"/>
      <c r="B479" s="1" t="n"/>
      <c r="C479" s="1" t="n"/>
      <c r="D479" s="1" t="n"/>
      <c r="E479" s="1" t="n"/>
      <c r="F479" s="1" t="n"/>
      <c r="G479" s="1" t="n"/>
      <c r="H479" s="1" t="n"/>
      <c r="I479" s="1" t="n"/>
      <c r="J479" s="1" t="n"/>
      <c r="K479" s="1" t="n"/>
      <c r="L479" s="1" t="n"/>
      <c r="M479" s="1" t="n"/>
      <c r="N479" s="1" t="n"/>
      <c r="O479" s="1" t="n"/>
      <c r="P479" s="1" t="n"/>
      <c r="Q479" s="1" t="n"/>
      <c r="R479" s="1" t="n"/>
      <c r="S479" s="1" t="n"/>
      <c r="T479" s="1" t="n"/>
    </row>
    <row r="480" ht="15.75" customHeight="1" s="127">
      <c r="A480" s="1" t="n"/>
      <c r="B480" s="1" t="n"/>
      <c r="C480" s="1" t="n"/>
      <c r="D480" s="1" t="n"/>
      <c r="E480" s="1" t="n"/>
      <c r="F480" s="1" t="n"/>
      <c r="G480" s="1" t="n"/>
      <c r="H480" s="1" t="n"/>
      <c r="I480" s="1" t="n"/>
      <c r="J480" s="1" t="n"/>
      <c r="K480" s="1" t="n"/>
      <c r="L480" s="1" t="n"/>
      <c r="M480" s="1" t="n"/>
      <c r="N480" s="1" t="n"/>
      <c r="O480" s="1" t="n"/>
      <c r="P480" s="1" t="n"/>
      <c r="Q480" s="1" t="n"/>
      <c r="R480" s="1" t="n"/>
      <c r="S480" s="1" t="n"/>
      <c r="T480" s="1" t="n"/>
    </row>
    <row r="481" ht="15.75" customHeight="1" s="127">
      <c r="A481" s="1" t="n"/>
      <c r="B481" s="1" t="n"/>
      <c r="C481" s="1" t="n"/>
      <c r="D481" s="1" t="n"/>
      <c r="E481" s="1" t="n"/>
      <c r="F481" s="1" t="n"/>
      <c r="G481" s="1" t="n"/>
      <c r="H481" s="1" t="n"/>
      <c r="I481" s="1" t="n"/>
      <c r="J481" s="1" t="n"/>
      <c r="K481" s="1" t="n"/>
      <c r="L481" s="1" t="n"/>
      <c r="M481" s="1" t="n"/>
      <c r="N481" s="1" t="n"/>
      <c r="O481" s="1" t="n"/>
      <c r="P481" s="1" t="n"/>
      <c r="Q481" s="1" t="n"/>
      <c r="R481" s="1" t="n"/>
      <c r="S481" s="1" t="n"/>
      <c r="T481" s="1" t="n"/>
    </row>
    <row r="482" ht="15.75" customHeight="1" s="127">
      <c r="A482" s="1" t="n"/>
      <c r="B482" s="1" t="n"/>
      <c r="C482" s="1" t="n"/>
      <c r="D482" s="1" t="n"/>
      <c r="E482" s="1" t="n"/>
      <c r="F482" s="1" t="n"/>
      <c r="G482" s="1" t="n"/>
      <c r="H482" s="1" t="n"/>
      <c r="I482" s="1" t="n"/>
      <c r="J482" s="1" t="n"/>
      <c r="K482" s="1" t="n"/>
      <c r="L482" s="1" t="n"/>
      <c r="M482" s="1" t="n"/>
      <c r="N482" s="1" t="n"/>
      <c r="O482" s="1" t="n"/>
      <c r="P482" s="1" t="n"/>
      <c r="Q482" s="1" t="n"/>
      <c r="R482" s="1" t="n"/>
      <c r="S482" s="1" t="n"/>
      <c r="T482" s="1" t="n"/>
    </row>
    <row r="483" ht="15.75" customHeight="1" s="127">
      <c r="A483" s="1" t="n"/>
      <c r="B483" s="1" t="n"/>
      <c r="C483" s="1" t="n"/>
      <c r="D483" s="1" t="n"/>
      <c r="E483" s="1" t="n"/>
      <c r="F483" s="1" t="n"/>
      <c r="G483" s="1" t="n"/>
      <c r="H483" s="1" t="n"/>
      <c r="I483" s="1" t="n"/>
      <c r="J483" s="1" t="n"/>
      <c r="K483" s="1" t="n"/>
      <c r="L483" s="1" t="n"/>
      <c r="M483" s="1" t="n"/>
      <c r="N483" s="1" t="n"/>
      <c r="O483" s="1" t="n"/>
      <c r="P483" s="1" t="n"/>
      <c r="Q483" s="1" t="n"/>
      <c r="R483" s="1" t="n"/>
      <c r="S483" s="1" t="n"/>
      <c r="T483" s="1" t="n"/>
    </row>
    <row r="484" ht="15.75" customHeight="1" s="127">
      <c r="A484" s="1" t="n"/>
      <c r="B484" s="1" t="n"/>
      <c r="C484" s="1" t="n"/>
      <c r="D484" s="1" t="n"/>
      <c r="E484" s="1" t="n"/>
      <c r="F484" s="1" t="n"/>
      <c r="G484" s="1" t="n"/>
      <c r="H484" s="1" t="n"/>
      <c r="I484" s="1" t="n"/>
      <c r="J484" s="1" t="n"/>
      <c r="K484" s="1" t="n"/>
      <c r="L484" s="1" t="n"/>
      <c r="M484" s="1" t="n"/>
      <c r="N484" s="1" t="n"/>
      <c r="O484" s="1" t="n"/>
      <c r="P484" s="1" t="n"/>
      <c r="Q484" s="1" t="n"/>
      <c r="R484" s="1" t="n"/>
      <c r="S484" s="1" t="n"/>
      <c r="T484" s="1" t="n"/>
    </row>
    <row r="485" ht="15.75" customHeight="1" s="127">
      <c r="A485" s="1" t="n"/>
      <c r="B485" s="1" t="n"/>
      <c r="C485" s="1" t="n"/>
      <c r="D485" s="1" t="n"/>
      <c r="E485" s="1" t="n"/>
      <c r="F485" s="1" t="n"/>
      <c r="G485" s="1" t="n"/>
      <c r="H485" s="1" t="n"/>
      <c r="I485" s="1" t="n"/>
      <c r="J485" s="1" t="n"/>
      <c r="K485" s="1" t="n"/>
      <c r="L485" s="1" t="n"/>
      <c r="M485" s="1" t="n"/>
      <c r="N485" s="1" t="n"/>
      <c r="O485" s="1" t="n"/>
      <c r="P485" s="1" t="n"/>
      <c r="Q485" s="1" t="n"/>
      <c r="R485" s="1" t="n"/>
      <c r="S485" s="1" t="n"/>
      <c r="T485" s="1" t="n"/>
    </row>
    <row r="486" ht="15.75" customHeight="1" s="127">
      <c r="A486" s="1" t="n"/>
      <c r="B486" s="1" t="n"/>
      <c r="C486" s="1" t="n"/>
      <c r="D486" s="1" t="n"/>
      <c r="E486" s="1" t="n"/>
      <c r="F486" s="1" t="n"/>
      <c r="G486" s="1" t="n"/>
      <c r="H486" s="1" t="n"/>
      <c r="I486" s="1" t="n"/>
      <c r="J486" s="1" t="n"/>
      <c r="K486" s="1" t="n"/>
      <c r="L486" s="1" t="n"/>
      <c r="M486" s="1" t="n"/>
      <c r="N486" s="1" t="n"/>
      <c r="O486" s="1" t="n"/>
      <c r="P486" s="1" t="n"/>
      <c r="Q486" s="1" t="n"/>
      <c r="R486" s="1" t="n"/>
      <c r="S486" s="1" t="n"/>
      <c r="T486" s="1" t="n"/>
    </row>
    <row r="487" ht="15.75" customHeight="1" s="127">
      <c r="A487" s="1" t="n"/>
      <c r="B487" s="1" t="n"/>
      <c r="C487" s="1" t="n"/>
      <c r="D487" s="1" t="n"/>
      <c r="E487" s="1" t="n"/>
      <c r="F487" s="1" t="n"/>
      <c r="G487" s="1" t="n"/>
      <c r="H487" s="1" t="n"/>
      <c r="I487" s="1" t="n"/>
      <c r="J487" s="1" t="n"/>
      <c r="K487" s="1" t="n"/>
      <c r="L487" s="1" t="n"/>
      <c r="M487" s="1" t="n"/>
      <c r="N487" s="1" t="n"/>
      <c r="O487" s="1" t="n"/>
      <c r="P487" s="1" t="n"/>
      <c r="Q487" s="1" t="n"/>
      <c r="R487" s="1" t="n"/>
      <c r="S487" s="1" t="n"/>
      <c r="T487" s="1" t="n"/>
    </row>
    <row r="488" ht="15.75" customHeight="1" s="127">
      <c r="A488" s="1" t="n"/>
      <c r="B488" s="1" t="n"/>
      <c r="C488" s="1" t="n"/>
      <c r="D488" s="1" t="n"/>
      <c r="E488" s="1" t="n"/>
      <c r="F488" s="1" t="n"/>
      <c r="G488" s="1" t="n"/>
      <c r="H488" s="1" t="n"/>
      <c r="I488" s="1" t="n"/>
      <c r="J488" s="1" t="n"/>
      <c r="K488" s="1" t="n"/>
      <c r="L488" s="1" t="n"/>
      <c r="M488" s="1" t="n"/>
      <c r="N488" s="1" t="n"/>
      <c r="O488" s="1" t="n"/>
      <c r="P488" s="1" t="n"/>
      <c r="Q488" s="1" t="n"/>
      <c r="R488" s="1" t="n"/>
      <c r="S488" s="1" t="n"/>
      <c r="T488" s="1" t="n"/>
    </row>
    <row r="489" ht="15.75" customHeight="1" s="127">
      <c r="A489" s="1" t="n"/>
      <c r="B489" s="1" t="n"/>
      <c r="C489" s="1" t="n"/>
      <c r="D489" s="1" t="n"/>
      <c r="E489" s="1" t="n"/>
      <c r="F489" s="1" t="n"/>
      <c r="G489" s="1" t="n"/>
      <c r="H489" s="1" t="n"/>
      <c r="I489" s="1" t="n"/>
      <c r="J489" s="1" t="n"/>
      <c r="K489" s="1" t="n"/>
      <c r="L489" s="1" t="n"/>
      <c r="M489" s="1" t="n"/>
      <c r="N489" s="1" t="n"/>
      <c r="O489" s="1" t="n"/>
      <c r="P489" s="1" t="n"/>
      <c r="Q489" s="1" t="n"/>
      <c r="R489" s="1" t="n"/>
      <c r="S489" s="1" t="n"/>
      <c r="T489" s="1" t="n"/>
    </row>
    <row r="490" ht="15.75" customHeight="1" s="127">
      <c r="A490" s="1" t="n"/>
      <c r="B490" s="1" t="n"/>
      <c r="C490" s="1" t="n"/>
      <c r="D490" s="1" t="n"/>
      <c r="E490" s="1" t="n"/>
      <c r="F490" s="1" t="n"/>
      <c r="G490" s="1" t="n"/>
      <c r="H490" s="1" t="n"/>
      <c r="I490" s="1" t="n"/>
      <c r="J490" s="1" t="n"/>
      <c r="K490" s="1" t="n"/>
      <c r="L490" s="1" t="n"/>
      <c r="M490" s="1" t="n"/>
      <c r="N490" s="1" t="n"/>
      <c r="O490" s="1" t="n"/>
      <c r="P490" s="1" t="n"/>
      <c r="Q490" s="1" t="n"/>
      <c r="R490" s="1" t="n"/>
      <c r="S490" s="1" t="n"/>
      <c r="T490" s="1" t="n"/>
    </row>
    <row r="491" ht="15.75" customHeight="1" s="127">
      <c r="A491" s="1" t="n"/>
      <c r="B491" s="1" t="n"/>
      <c r="C491" s="1" t="n"/>
      <c r="D491" s="1" t="n"/>
      <c r="E491" s="1" t="n"/>
      <c r="F491" s="1" t="n"/>
      <c r="G491" s="1" t="n"/>
      <c r="H491" s="1" t="n"/>
      <c r="I491" s="1" t="n"/>
      <c r="J491" s="1" t="n"/>
      <c r="K491" s="1" t="n"/>
      <c r="L491" s="1" t="n"/>
      <c r="M491" s="1" t="n"/>
      <c r="N491" s="1" t="n"/>
      <c r="O491" s="1" t="n"/>
      <c r="P491" s="1" t="n"/>
      <c r="Q491" s="1" t="n"/>
      <c r="R491" s="1" t="n"/>
      <c r="S491" s="1" t="n"/>
      <c r="T491" s="1" t="n"/>
    </row>
    <row r="492" ht="15.75" customHeight="1" s="127">
      <c r="A492" s="1" t="n"/>
      <c r="B492" s="1" t="n"/>
      <c r="C492" s="1" t="n"/>
      <c r="D492" s="1" t="n"/>
      <c r="E492" s="1" t="n"/>
      <c r="F492" s="1" t="n"/>
      <c r="G492" s="1" t="n"/>
      <c r="H492" s="1" t="n"/>
      <c r="I492" s="1" t="n"/>
      <c r="J492" s="1" t="n"/>
      <c r="K492" s="1" t="n"/>
      <c r="L492" s="1" t="n"/>
      <c r="M492" s="1" t="n"/>
      <c r="N492" s="1" t="n"/>
      <c r="O492" s="1" t="n"/>
      <c r="P492" s="1" t="n"/>
      <c r="Q492" s="1" t="n"/>
      <c r="R492" s="1" t="n"/>
      <c r="S492" s="1" t="n"/>
      <c r="T492" s="1" t="n"/>
    </row>
    <row r="493" ht="15.75" customHeight="1" s="127">
      <c r="A493" s="1" t="n"/>
      <c r="B493" s="1" t="n"/>
      <c r="C493" s="1" t="n"/>
      <c r="D493" s="1" t="n"/>
      <c r="E493" s="1" t="n"/>
      <c r="F493" s="1" t="n"/>
      <c r="G493" s="1" t="n"/>
      <c r="H493" s="1" t="n"/>
      <c r="I493" s="1" t="n"/>
      <c r="J493" s="1" t="n"/>
      <c r="K493" s="1" t="n"/>
      <c r="L493" s="1" t="n"/>
      <c r="M493" s="1" t="n"/>
      <c r="N493" s="1" t="n"/>
      <c r="O493" s="1" t="n"/>
      <c r="P493" s="1" t="n"/>
      <c r="Q493" s="1" t="n"/>
      <c r="R493" s="1" t="n"/>
      <c r="S493" s="1" t="n"/>
      <c r="T493" s="1" t="n"/>
    </row>
    <row r="494" ht="15.75" customHeight="1" s="127">
      <c r="A494" s="1" t="n"/>
      <c r="B494" s="1" t="n"/>
      <c r="C494" s="1" t="n"/>
      <c r="D494" s="1" t="n"/>
      <c r="E494" s="1" t="n"/>
      <c r="F494" s="1" t="n"/>
      <c r="G494" s="1" t="n"/>
      <c r="H494" s="1" t="n"/>
      <c r="I494" s="1" t="n"/>
      <c r="J494" s="1" t="n"/>
      <c r="K494" s="1" t="n"/>
      <c r="L494" s="1" t="n"/>
      <c r="M494" s="1" t="n"/>
      <c r="N494" s="1" t="n"/>
      <c r="O494" s="1" t="n"/>
      <c r="P494" s="1" t="n"/>
      <c r="Q494" s="1" t="n"/>
      <c r="R494" s="1" t="n"/>
      <c r="S494" s="1" t="n"/>
      <c r="T494" s="1" t="n"/>
    </row>
    <row r="495" ht="15.75" customHeight="1" s="127">
      <c r="A495" s="1" t="n"/>
      <c r="B495" s="1" t="n"/>
      <c r="C495" s="1" t="n"/>
      <c r="D495" s="1" t="n"/>
      <c r="E495" s="1" t="n"/>
      <c r="F495" s="1" t="n"/>
      <c r="G495" s="1" t="n"/>
      <c r="H495" s="1" t="n"/>
      <c r="I495" s="1" t="n"/>
      <c r="J495" s="1" t="n"/>
      <c r="K495" s="1" t="n"/>
      <c r="L495" s="1" t="n"/>
      <c r="M495" s="1" t="n"/>
      <c r="N495" s="1" t="n"/>
      <c r="O495" s="1" t="n"/>
      <c r="P495" s="1" t="n"/>
      <c r="Q495" s="1" t="n"/>
      <c r="R495" s="1" t="n"/>
      <c r="S495" s="1" t="n"/>
      <c r="T495" s="1" t="n"/>
    </row>
    <row r="496" ht="15.75" customHeight="1" s="127">
      <c r="A496" s="1" t="n"/>
      <c r="B496" s="1" t="n"/>
      <c r="C496" s="1" t="n"/>
      <c r="D496" s="1" t="n"/>
      <c r="E496" s="1" t="n"/>
      <c r="F496" s="1" t="n"/>
      <c r="G496" s="1" t="n"/>
      <c r="H496" s="1" t="n"/>
      <c r="I496" s="1" t="n"/>
      <c r="J496" s="1" t="n"/>
      <c r="K496" s="1" t="n"/>
      <c r="L496" s="1" t="n"/>
      <c r="M496" s="1" t="n"/>
      <c r="N496" s="1" t="n"/>
      <c r="O496" s="1" t="n"/>
      <c r="P496" s="1" t="n"/>
      <c r="Q496" s="1" t="n"/>
      <c r="R496" s="1" t="n"/>
      <c r="S496" s="1" t="n"/>
      <c r="T496" s="1" t="n"/>
    </row>
    <row r="497" ht="15.75" customHeight="1" s="127">
      <c r="A497" s="1" t="n"/>
      <c r="B497" s="1" t="n"/>
      <c r="C497" s="1" t="n"/>
      <c r="D497" s="1" t="n"/>
      <c r="E497" s="1" t="n"/>
      <c r="F497" s="1" t="n"/>
      <c r="G497" s="1" t="n"/>
      <c r="H497" s="1" t="n"/>
      <c r="I497" s="1" t="n"/>
      <c r="J497" s="1" t="n"/>
      <c r="K497" s="1" t="n"/>
      <c r="L497" s="1" t="n"/>
      <c r="M497" s="1" t="n"/>
      <c r="N497" s="1" t="n"/>
      <c r="O497" s="1" t="n"/>
      <c r="P497" s="1" t="n"/>
      <c r="Q497" s="1" t="n"/>
      <c r="R497" s="1" t="n"/>
      <c r="S497" s="1" t="n"/>
      <c r="T497" s="1" t="n"/>
    </row>
    <row r="498" ht="15.75" customHeight="1" s="127">
      <c r="A498" s="1" t="n"/>
      <c r="B498" s="1" t="n"/>
      <c r="C498" s="1" t="n"/>
      <c r="D498" s="1" t="n"/>
      <c r="E498" s="1" t="n"/>
      <c r="F498" s="1" t="n"/>
      <c r="G498" s="1" t="n"/>
      <c r="H498" s="1" t="n"/>
      <c r="I498" s="1" t="n"/>
      <c r="J498" s="1" t="n"/>
      <c r="K498" s="1" t="n"/>
      <c r="L498" s="1" t="n"/>
      <c r="M498" s="1" t="n"/>
      <c r="N498" s="1" t="n"/>
      <c r="O498" s="1" t="n"/>
      <c r="P498" s="1" t="n"/>
      <c r="Q498" s="1" t="n"/>
      <c r="R498" s="1" t="n"/>
      <c r="S498" s="1" t="n"/>
      <c r="T498" s="1" t="n"/>
    </row>
    <row r="499" ht="15.75" customHeight="1" s="127">
      <c r="A499" s="1" t="n"/>
      <c r="B499" s="1" t="n"/>
      <c r="C499" s="1" t="n"/>
      <c r="D499" s="1" t="n"/>
      <c r="E499" s="1" t="n"/>
      <c r="F499" s="1" t="n"/>
      <c r="G499" s="1" t="n"/>
      <c r="H499" s="1" t="n"/>
      <c r="I499" s="1" t="n"/>
      <c r="J499" s="1" t="n"/>
      <c r="K499" s="1" t="n"/>
      <c r="L499" s="1" t="n"/>
      <c r="M499" s="1" t="n"/>
      <c r="N499" s="1" t="n"/>
      <c r="O499" s="1" t="n"/>
      <c r="P499" s="1" t="n"/>
      <c r="Q499" s="1" t="n"/>
      <c r="R499" s="1" t="n"/>
      <c r="S499" s="1" t="n"/>
      <c r="T499" s="1" t="n"/>
    </row>
    <row r="500" ht="15.75" customHeight="1" s="127">
      <c r="A500" s="1" t="n"/>
      <c r="B500" s="1" t="n"/>
      <c r="C500" s="1" t="n"/>
      <c r="D500" s="1" t="n"/>
      <c r="E500" s="1" t="n"/>
      <c r="F500" s="1" t="n"/>
      <c r="G500" s="1" t="n"/>
      <c r="H500" s="1" t="n"/>
      <c r="I500" s="1" t="n"/>
      <c r="J500" s="1" t="n"/>
      <c r="K500" s="1" t="n"/>
      <c r="L500" s="1" t="n"/>
      <c r="M500" s="1" t="n"/>
      <c r="N500" s="1" t="n"/>
      <c r="O500" s="1" t="n"/>
      <c r="P500" s="1" t="n"/>
      <c r="Q500" s="1" t="n"/>
      <c r="R500" s="1" t="n"/>
      <c r="S500" s="1" t="n"/>
      <c r="T500" s="1" t="n"/>
    </row>
    <row r="501" ht="15.75" customHeight="1" s="127">
      <c r="A501" s="1" t="n"/>
      <c r="B501" s="1" t="n"/>
      <c r="C501" s="1" t="n"/>
      <c r="D501" s="1" t="n"/>
      <c r="E501" s="1" t="n"/>
      <c r="F501" s="1" t="n"/>
      <c r="G501" s="1" t="n"/>
      <c r="H501" s="1" t="n"/>
      <c r="I501" s="1" t="n"/>
      <c r="J501" s="1" t="n"/>
      <c r="K501" s="1" t="n"/>
      <c r="L501" s="1" t="n"/>
      <c r="M501" s="1" t="n"/>
      <c r="N501" s="1" t="n"/>
      <c r="O501" s="1" t="n"/>
      <c r="P501" s="1" t="n"/>
      <c r="Q501" s="1" t="n"/>
      <c r="R501" s="1" t="n"/>
      <c r="S501" s="1" t="n"/>
      <c r="T501" s="1" t="n"/>
    </row>
    <row r="502" ht="15.75" customHeight="1" s="127">
      <c r="A502" s="1" t="n"/>
      <c r="B502" s="1" t="n"/>
      <c r="C502" s="1" t="n"/>
      <c r="D502" s="1" t="n"/>
      <c r="E502" s="1" t="n"/>
      <c r="F502" s="1" t="n"/>
      <c r="G502" s="1" t="n"/>
      <c r="H502" s="1" t="n"/>
      <c r="I502" s="1" t="n"/>
      <c r="J502" s="1" t="n"/>
      <c r="K502" s="1" t="n"/>
      <c r="L502" s="1" t="n"/>
      <c r="M502" s="1" t="n"/>
      <c r="N502" s="1" t="n"/>
      <c r="O502" s="1" t="n"/>
      <c r="P502" s="1" t="n"/>
      <c r="Q502" s="1" t="n"/>
      <c r="R502" s="1" t="n"/>
      <c r="S502" s="1" t="n"/>
      <c r="T502" s="1" t="n"/>
    </row>
    <row r="503" ht="15.75" customHeight="1" s="127">
      <c r="A503" s="1" t="n"/>
      <c r="B503" s="1" t="n"/>
      <c r="C503" s="1" t="n"/>
      <c r="D503" s="1" t="n"/>
      <c r="E503" s="1" t="n"/>
      <c r="F503" s="1" t="n"/>
      <c r="G503" s="1" t="n"/>
      <c r="H503" s="1" t="n"/>
      <c r="I503" s="1" t="n"/>
      <c r="J503" s="1" t="n"/>
      <c r="K503" s="1" t="n"/>
      <c r="L503" s="1" t="n"/>
      <c r="M503" s="1" t="n"/>
      <c r="N503" s="1" t="n"/>
      <c r="O503" s="1" t="n"/>
      <c r="P503" s="1" t="n"/>
      <c r="Q503" s="1" t="n"/>
      <c r="R503" s="1" t="n"/>
      <c r="S503" s="1" t="n"/>
      <c r="T503" s="1" t="n"/>
    </row>
    <row r="504" ht="15.75" customHeight="1" s="127">
      <c r="A504" s="1" t="n"/>
      <c r="B504" s="1" t="n"/>
      <c r="C504" s="1" t="n"/>
      <c r="D504" s="1" t="n"/>
      <c r="E504" s="1" t="n"/>
      <c r="F504" s="1" t="n"/>
      <c r="G504" s="1" t="n"/>
      <c r="H504" s="1" t="n"/>
      <c r="I504" s="1" t="n"/>
      <c r="J504" s="1" t="n"/>
      <c r="K504" s="1" t="n"/>
      <c r="L504" s="1" t="n"/>
      <c r="M504" s="1" t="n"/>
      <c r="N504" s="1" t="n"/>
      <c r="O504" s="1" t="n"/>
      <c r="P504" s="1" t="n"/>
      <c r="Q504" s="1" t="n"/>
      <c r="R504" s="1" t="n"/>
      <c r="S504" s="1" t="n"/>
      <c r="T504" s="1" t="n"/>
    </row>
    <row r="505" ht="15.75" customHeight="1" s="127">
      <c r="A505" s="1" t="n"/>
      <c r="B505" s="1" t="n"/>
      <c r="C505" s="1" t="n"/>
      <c r="D505" s="1" t="n"/>
      <c r="E505" s="1" t="n"/>
      <c r="F505" s="1" t="n"/>
      <c r="G505" s="1" t="n"/>
      <c r="H505" s="1" t="n"/>
      <c r="I505" s="1" t="n"/>
      <c r="J505" s="1" t="n"/>
      <c r="K505" s="1" t="n"/>
      <c r="L505" s="1" t="n"/>
      <c r="M505" s="1" t="n"/>
      <c r="N505" s="1" t="n"/>
      <c r="O505" s="1" t="n"/>
      <c r="P505" s="1" t="n"/>
      <c r="Q505" s="1" t="n"/>
      <c r="R505" s="1" t="n"/>
      <c r="S505" s="1" t="n"/>
      <c r="T505" s="1" t="n"/>
    </row>
    <row r="506" ht="15.75" customHeight="1" s="127">
      <c r="A506" s="1" t="n"/>
      <c r="B506" s="1" t="n"/>
      <c r="C506" s="1" t="n"/>
      <c r="D506" s="1" t="n"/>
      <c r="E506" s="1" t="n"/>
      <c r="F506" s="1" t="n"/>
      <c r="G506" s="1" t="n"/>
      <c r="H506" s="1" t="n"/>
      <c r="I506" s="1" t="n"/>
      <c r="J506" s="1" t="n"/>
      <c r="K506" s="1" t="n"/>
      <c r="L506" s="1" t="n"/>
      <c r="M506" s="1" t="n"/>
      <c r="N506" s="1" t="n"/>
      <c r="O506" s="1" t="n"/>
      <c r="P506" s="1" t="n"/>
      <c r="Q506" s="1" t="n"/>
      <c r="R506" s="1" t="n"/>
      <c r="S506" s="1" t="n"/>
      <c r="T506" s="1" t="n"/>
    </row>
    <row r="507" ht="15.75" customHeight="1" s="127">
      <c r="A507" s="1" t="n"/>
      <c r="B507" s="1" t="n"/>
      <c r="C507" s="1" t="n"/>
      <c r="D507" s="1" t="n"/>
      <c r="E507" s="1" t="n"/>
      <c r="F507" s="1" t="n"/>
      <c r="G507" s="1" t="n"/>
      <c r="H507" s="1" t="n"/>
      <c r="I507" s="1" t="n"/>
      <c r="J507" s="1" t="n"/>
      <c r="K507" s="1" t="n"/>
      <c r="L507" s="1" t="n"/>
      <c r="M507" s="1" t="n"/>
      <c r="N507" s="1" t="n"/>
      <c r="O507" s="1" t="n"/>
      <c r="P507" s="1" t="n"/>
      <c r="Q507" s="1" t="n"/>
      <c r="R507" s="1" t="n"/>
      <c r="S507" s="1" t="n"/>
      <c r="T507" s="1" t="n"/>
    </row>
    <row r="508" ht="15.75" customHeight="1" s="127">
      <c r="A508" s="1" t="n"/>
      <c r="B508" s="1" t="n"/>
      <c r="C508" s="1" t="n"/>
      <c r="D508" s="1" t="n"/>
      <c r="E508" s="1" t="n"/>
      <c r="F508" s="1" t="n"/>
      <c r="G508" s="1" t="n"/>
      <c r="H508" s="1" t="n"/>
      <c r="I508" s="1" t="n"/>
      <c r="J508" s="1" t="n"/>
      <c r="K508" s="1" t="n"/>
      <c r="L508" s="1" t="n"/>
      <c r="M508" s="1" t="n"/>
      <c r="N508" s="1" t="n"/>
      <c r="O508" s="1" t="n"/>
      <c r="P508" s="1" t="n"/>
      <c r="Q508" s="1" t="n"/>
      <c r="R508" s="1" t="n"/>
      <c r="S508" s="1" t="n"/>
      <c r="T508" s="1" t="n"/>
    </row>
    <row r="509" ht="15.75" customHeight="1" s="127">
      <c r="A509" s="1" t="n"/>
      <c r="B509" s="1" t="n"/>
      <c r="C509" s="1" t="n"/>
      <c r="D509" s="1" t="n"/>
      <c r="E509" s="1" t="n"/>
      <c r="F509" s="1" t="n"/>
      <c r="G509" s="1" t="n"/>
      <c r="H509" s="1" t="n"/>
      <c r="I509" s="1" t="n"/>
      <c r="J509" s="1" t="n"/>
      <c r="K509" s="1" t="n"/>
      <c r="L509" s="1" t="n"/>
      <c r="M509" s="1" t="n"/>
      <c r="N509" s="1" t="n"/>
      <c r="O509" s="1" t="n"/>
      <c r="P509" s="1" t="n"/>
      <c r="Q509" s="1" t="n"/>
      <c r="R509" s="1" t="n"/>
      <c r="S509" s="1" t="n"/>
      <c r="T509" s="1" t="n"/>
    </row>
    <row r="510" ht="15.75" customHeight="1" s="127">
      <c r="A510" s="1" t="n"/>
      <c r="B510" s="1" t="n"/>
      <c r="C510" s="1" t="n"/>
      <c r="D510" s="1" t="n"/>
      <c r="E510" s="1" t="n"/>
      <c r="F510" s="1" t="n"/>
      <c r="G510" s="1" t="n"/>
      <c r="H510" s="1" t="n"/>
      <c r="I510" s="1" t="n"/>
      <c r="J510" s="1" t="n"/>
      <c r="K510" s="1" t="n"/>
      <c r="L510" s="1" t="n"/>
      <c r="M510" s="1" t="n"/>
      <c r="N510" s="1" t="n"/>
      <c r="O510" s="1" t="n"/>
      <c r="P510" s="1" t="n"/>
      <c r="Q510" s="1" t="n"/>
      <c r="R510" s="1" t="n"/>
      <c r="S510" s="1" t="n"/>
      <c r="T510" s="1" t="n"/>
    </row>
    <row r="511" ht="15.75" customHeight="1" s="127">
      <c r="A511" s="1" t="n"/>
      <c r="B511" s="1" t="n"/>
      <c r="C511" s="1" t="n"/>
      <c r="D511" s="1" t="n"/>
      <c r="E511" s="1" t="n"/>
      <c r="F511" s="1" t="n"/>
      <c r="G511" s="1" t="n"/>
      <c r="H511" s="1" t="n"/>
      <c r="I511" s="1" t="n"/>
      <c r="J511" s="1" t="n"/>
      <c r="K511" s="1" t="n"/>
      <c r="L511" s="1" t="n"/>
      <c r="M511" s="1" t="n"/>
      <c r="N511" s="1" t="n"/>
      <c r="O511" s="1" t="n"/>
      <c r="P511" s="1" t="n"/>
      <c r="Q511" s="1" t="n"/>
      <c r="R511" s="1" t="n"/>
      <c r="S511" s="1" t="n"/>
      <c r="T511" s="1" t="n"/>
    </row>
    <row r="512" ht="15.75" customHeight="1" s="127">
      <c r="A512" s="1" t="n"/>
      <c r="B512" s="1" t="n"/>
      <c r="C512" s="1" t="n"/>
      <c r="D512" s="1" t="n"/>
      <c r="E512" s="1" t="n"/>
      <c r="F512" s="1" t="n"/>
      <c r="G512" s="1" t="n"/>
      <c r="H512" s="1" t="n"/>
      <c r="I512" s="1" t="n"/>
      <c r="J512" s="1" t="n"/>
      <c r="K512" s="1" t="n"/>
      <c r="L512" s="1" t="n"/>
      <c r="M512" s="1" t="n"/>
      <c r="N512" s="1" t="n"/>
      <c r="O512" s="1" t="n"/>
      <c r="P512" s="1" t="n"/>
      <c r="Q512" s="1" t="n"/>
      <c r="R512" s="1" t="n"/>
      <c r="S512" s="1" t="n"/>
      <c r="T512" s="1" t="n"/>
    </row>
    <row r="513" ht="15.75" customHeight="1" s="127">
      <c r="A513" s="1" t="n"/>
      <c r="B513" s="1" t="n"/>
      <c r="C513" s="1" t="n"/>
      <c r="D513" s="1" t="n"/>
      <c r="E513" s="1" t="n"/>
      <c r="F513" s="1" t="n"/>
      <c r="G513" s="1" t="n"/>
      <c r="H513" s="1" t="n"/>
      <c r="I513" s="1" t="n"/>
      <c r="J513" s="1" t="n"/>
      <c r="K513" s="1" t="n"/>
      <c r="L513" s="1" t="n"/>
      <c r="M513" s="1" t="n"/>
      <c r="N513" s="1" t="n"/>
      <c r="O513" s="1" t="n"/>
      <c r="P513" s="1" t="n"/>
      <c r="Q513" s="1" t="n"/>
      <c r="R513" s="1" t="n"/>
      <c r="S513" s="1" t="n"/>
      <c r="T513" s="1" t="n"/>
    </row>
    <row r="514" ht="15.75" customHeight="1" s="127">
      <c r="A514" s="1" t="n"/>
      <c r="B514" s="1" t="n"/>
      <c r="C514" s="1" t="n"/>
      <c r="D514" s="1" t="n"/>
      <c r="E514" s="1" t="n"/>
      <c r="F514" s="1" t="n"/>
      <c r="G514" s="1" t="n"/>
      <c r="H514" s="1" t="n"/>
      <c r="I514" s="1" t="n"/>
      <c r="J514" s="1" t="n"/>
      <c r="K514" s="1" t="n"/>
      <c r="L514" s="1" t="n"/>
      <c r="M514" s="1" t="n"/>
      <c r="N514" s="1" t="n"/>
      <c r="O514" s="1" t="n"/>
      <c r="P514" s="1" t="n"/>
      <c r="Q514" s="1" t="n"/>
      <c r="R514" s="1" t="n"/>
      <c r="S514" s="1" t="n"/>
      <c r="T514" s="1" t="n"/>
    </row>
    <row r="515" ht="15.75" customHeight="1" s="127">
      <c r="A515" s="1" t="n"/>
      <c r="B515" s="1" t="n"/>
      <c r="C515" s="1" t="n"/>
      <c r="D515" s="1" t="n"/>
      <c r="E515" s="1" t="n"/>
      <c r="F515" s="1" t="n"/>
      <c r="G515" s="1" t="n"/>
      <c r="H515" s="1" t="n"/>
      <c r="I515" s="1" t="n"/>
      <c r="J515" s="1" t="n"/>
      <c r="K515" s="1" t="n"/>
      <c r="L515" s="1" t="n"/>
      <c r="M515" s="1" t="n"/>
      <c r="N515" s="1" t="n"/>
      <c r="O515" s="1" t="n"/>
      <c r="P515" s="1" t="n"/>
      <c r="Q515" s="1" t="n"/>
      <c r="R515" s="1" t="n"/>
      <c r="S515" s="1" t="n"/>
      <c r="T515" s="1" t="n"/>
    </row>
    <row r="516" ht="15.75" customHeight="1" s="127">
      <c r="A516" s="1" t="n"/>
      <c r="B516" s="1" t="n"/>
      <c r="C516" s="1" t="n"/>
      <c r="D516" s="1" t="n"/>
      <c r="E516" s="1" t="n"/>
      <c r="F516" s="1" t="n"/>
      <c r="G516" s="1" t="n"/>
      <c r="H516" s="1" t="n"/>
      <c r="I516" s="1" t="n"/>
      <c r="J516" s="1" t="n"/>
      <c r="K516" s="1" t="n"/>
      <c r="L516" s="1" t="n"/>
      <c r="M516" s="1" t="n"/>
      <c r="N516" s="1" t="n"/>
      <c r="O516" s="1" t="n"/>
      <c r="P516" s="1" t="n"/>
      <c r="Q516" s="1" t="n"/>
      <c r="R516" s="1" t="n"/>
      <c r="S516" s="1" t="n"/>
      <c r="T516" s="1" t="n"/>
    </row>
    <row r="517" ht="15.75" customHeight="1" s="127">
      <c r="A517" s="1" t="n"/>
      <c r="B517" s="1" t="n"/>
      <c r="C517" s="1" t="n"/>
      <c r="D517" s="1" t="n"/>
      <c r="E517" s="1" t="n"/>
      <c r="F517" s="1" t="n"/>
      <c r="G517" s="1" t="n"/>
      <c r="H517" s="1" t="n"/>
      <c r="I517" s="1" t="n"/>
      <c r="J517" s="1" t="n"/>
      <c r="K517" s="1" t="n"/>
      <c r="L517" s="1" t="n"/>
      <c r="M517" s="1" t="n"/>
      <c r="N517" s="1" t="n"/>
      <c r="O517" s="1" t="n"/>
      <c r="P517" s="1" t="n"/>
      <c r="Q517" s="1" t="n"/>
      <c r="R517" s="1" t="n"/>
      <c r="S517" s="1" t="n"/>
      <c r="T517" s="1" t="n"/>
    </row>
    <row r="518" ht="15.75" customHeight="1" s="127">
      <c r="A518" s="1" t="n"/>
      <c r="B518" s="1" t="n"/>
      <c r="C518" s="1" t="n"/>
      <c r="D518" s="1" t="n"/>
      <c r="E518" s="1" t="n"/>
      <c r="F518" s="1" t="n"/>
      <c r="G518" s="1" t="n"/>
      <c r="H518" s="1" t="n"/>
      <c r="I518" s="1" t="n"/>
      <c r="J518" s="1" t="n"/>
      <c r="K518" s="1" t="n"/>
      <c r="L518" s="1" t="n"/>
      <c r="M518" s="1" t="n"/>
      <c r="N518" s="1" t="n"/>
      <c r="O518" s="1" t="n"/>
      <c r="P518" s="1" t="n"/>
      <c r="Q518" s="1" t="n"/>
      <c r="R518" s="1" t="n"/>
      <c r="S518" s="1" t="n"/>
      <c r="T518" s="1" t="n"/>
    </row>
    <row r="519" ht="15.75" customHeight="1" s="127">
      <c r="A519" s="1" t="n"/>
      <c r="B519" s="1" t="n"/>
      <c r="C519" s="1" t="n"/>
      <c r="D519" s="1" t="n"/>
      <c r="E519" s="1" t="n"/>
      <c r="F519" s="1" t="n"/>
      <c r="G519" s="1" t="n"/>
      <c r="H519" s="1" t="n"/>
      <c r="I519" s="1" t="n"/>
      <c r="J519" s="1" t="n"/>
      <c r="K519" s="1" t="n"/>
      <c r="L519" s="1" t="n"/>
      <c r="M519" s="1" t="n"/>
      <c r="N519" s="1" t="n"/>
      <c r="O519" s="1" t="n"/>
      <c r="P519" s="1" t="n"/>
      <c r="Q519" s="1" t="n"/>
      <c r="R519" s="1" t="n"/>
      <c r="S519" s="1" t="n"/>
      <c r="T519" s="1" t="n"/>
    </row>
    <row r="520" ht="15.75" customHeight="1" s="127">
      <c r="A520" s="1" t="n"/>
      <c r="B520" s="1" t="n"/>
      <c r="C520" s="1" t="n"/>
      <c r="D520" s="1" t="n"/>
      <c r="E520" s="1" t="n"/>
      <c r="F520" s="1" t="n"/>
      <c r="G520" s="1" t="n"/>
      <c r="H520" s="1" t="n"/>
      <c r="I520" s="1" t="n"/>
      <c r="J520" s="1" t="n"/>
      <c r="K520" s="1" t="n"/>
      <c r="L520" s="1" t="n"/>
      <c r="M520" s="1" t="n"/>
      <c r="N520" s="1" t="n"/>
      <c r="O520" s="1" t="n"/>
      <c r="P520" s="1" t="n"/>
      <c r="Q520" s="1" t="n"/>
      <c r="R520" s="1" t="n"/>
      <c r="S520" s="1" t="n"/>
      <c r="T520" s="1" t="n"/>
    </row>
    <row r="521" ht="15.75" customHeight="1" s="127">
      <c r="A521" s="1" t="n"/>
      <c r="B521" s="1" t="n"/>
      <c r="C521" s="1" t="n"/>
      <c r="D521" s="1" t="n"/>
      <c r="E521" s="1" t="n"/>
      <c r="F521" s="1" t="n"/>
      <c r="G521" s="1" t="n"/>
      <c r="H521" s="1" t="n"/>
      <c r="I521" s="1" t="n"/>
      <c r="J521" s="1" t="n"/>
      <c r="K521" s="1" t="n"/>
      <c r="L521" s="1" t="n"/>
      <c r="M521" s="1" t="n"/>
      <c r="N521" s="1" t="n"/>
      <c r="O521" s="1" t="n"/>
      <c r="P521" s="1" t="n"/>
      <c r="Q521" s="1" t="n"/>
      <c r="R521" s="1" t="n"/>
      <c r="S521" s="1" t="n"/>
      <c r="T521" s="1" t="n"/>
    </row>
    <row r="522" ht="15.75" customHeight="1" s="127">
      <c r="A522" s="1" t="n"/>
      <c r="B522" s="1" t="n"/>
      <c r="C522" s="1" t="n"/>
      <c r="D522" s="1" t="n"/>
      <c r="E522" s="1" t="n"/>
      <c r="F522" s="1" t="n"/>
      <c r="G522" s="1" t="n"/>
      <c r="H522" s="1" t="n"/>
      <c r="I522" s="1" t="n"/>
      <c r="J522" s="1" t="n"/>
      <c r="K522" s="1" t="n"/>
      <c r="L522" s="1" t="n"/>
      <c r="M522" s="1" t="n"/>
      <c r="N522" s="1" t="n"/>
      <c r="O522" s="1" t="n"/>
      <c r="P522" s="1" t="n"/>
      <c r="Q522" s="1" t="n"/>
      <c r="R522" s="1" t="n"/>
      <c r="S522" s="1" t="n"/>
      <c r="T522" s="1" t="n"/>
    </row>
    <row r="523" ht="15.75" customHeight="1" s="127">
      <c r="A523" s="1" t="n"/>
      <c r="B523" s="1" t="n"/>
      <c r="C523" s="1" t="n"/>
      <c r="D523" s="1" t="n"/>
      <c r="E523" s="1" t="n"/>
      <c r="F523" s="1" t="n"/>
      <c r="G523" s="1" t="n"/>
      <c r="H523" s="1" t="n"/>
      <c r="I523" s="1" t="n"/>
      <c r="J523" s="1" t="n"/>
      <c r="K523" s="1" t="n"/>
      <c r="L523" s="1" t="n"/>
      <c r="M523" s="1" t="n"/>
      <c r="N523" s="1" t="n"/>
      <c r="O523" s="1" t="n"/>
      <c r="P523" s="1" t="n"/>
      <c r="Q523" s="1" t="n"/>
      <c r="R523" s="1" t="n"/>
      <c r="S523" s="1" t="n"/>
      <c r="T523" s="1" t="n"/>
    </row>
    <row r="524" ht="15.75" customHeight="1" s="127">
      <c r="A524" s="1" t="n"/>
      <c r="B524" s="1" t="n"/>
      <c r="C524" s="1" t="n"/>
      <c r="D524" s="1" t="n"/>
      <c r="E524" s="1" t="n"/>
      <c r="F524" s="1" t="n"/>
      <c r="G524" s="1" t="n"/>
      <c r="H524" s="1" t="n"/>
      <c r="I524" s="1" t="n"/>
      <c r="J524" s="1" t="n"/>
      <c r="K524" s="1" t="n"/>
      <c r="L524" s="1" t="n"/>
      <c r="M524" s="1" t="n"/>
      <c r="N524" s="1" t="n"/>
      <c r="O524" s="1" t="n"/>
      <c r="P524" s="1" t="n"/>
      <c r="Q524" s="1" t="n"/>
      <c r="R524" s="1" t="n"/>
      <c r="S524" s="1" t="n"/>
      <c r="T524" s="1" t="n"/>
    </row>
    <row r="525" ht="15.75" customHeight="1" s="127">
      <c r="A525" s="1" t="n"/>
      <c r="B525" s="1" t="n"/>
      <c r="C525" s="1" t="n"/>
      <c r="D525" s="1" t="n"/>
      <c r="E525" s="1" t="n"/>
      <c r="F525" s="1" t="n"/>
      <c r="G525" s="1" t="n"/>
      <c r="H525" s="1" t="n"/>
      <c r="I525" s="1" t="n"/>
      <c r="J525" s="1" t="n"/>
      <c r="K525" s="1" t="n"/>
      <c r="L525" s="1" t="n"/>
      <c r="M525" s="1" t="n"/>
      <c r="N525" s="1" t="n"/>
      <c r="O525" s="1" t="n"/>
      <c r="P525" s="1" t="n"/>
      <c r="Q525" s="1" t="n"/>
      <c r="R525" s="1" t="n"/>
      <c r="S525" s="1" t="n"/>
      <c r="T525" s="1" t="n"/>
    </row>
    <row r="526" ht="15.75" customHeight="1" s="127">
      <c r="A526" s="1" t="n"/>
      <c r="B526" s="1" t="n"/>
      <c r="C526" s="1" t="n"/>
      <c r="D526" s="1" t="n"/>
      <c r="E526" s="1" t="n"/>
      <c r="F526" s="1" t="n"/>
      <c r="G526" s="1" t="n"/>
      <c r="H526" s="1" t="n"/>
      <c r="I526" s="1" t="n"/>
      <c r="J526" s="1" t="n"/>
      <c r="K526" s="1" t="n"/>
      <c r="L526" s="1" t="n"/>
      <c r="M526" s="1" t="n"/>
      <c r="N526" s="1" t="n"/>
      <c r="O526" s="1" t="n"/>
      <c r="P526" s="1" t="n"/>
      <c r="Q526" s="1" t="n"/>
      <c r="R526" s="1" t="n"/>
      <c r="S526" s="1" t="n"/>
      <c r="T526" s="1" t="n"/>
    </row>
    <row r="527" ht="15.75" customHeight="1" s="127">
      <c r="A527" s="1" t="n"/>
      <c r="B527" s="1" t="n"/>
      <c r="C527" s="1" t="n"/>
      <c r="D527" s="1" t="n"/>
      <c r="E527" s="1" t="n"/>
      <c r="F527" s="1" t="n"/>
      <c r="G527" s="1" t="n"/>
      <c r="H527" s="1" t="n"/>
      <c r="I527" s="1" t="n"/>
      <c r="J527" s="1" t="n"/>
      <c r="K527" s="1" t="n"/>
      <c r="L527" s="1" t="n"/>
      <c r="M527" s="1" t="n"/>
      <c r="N527" s="1" t="n"/>
      <c r="O527" s="1" t="n"/>
      <c r="P527" s="1" t="n"/>
      <c r="Q527" s="1" t="n"/>
      <c r="R527" s="1" t="n"/>
      <c r="S527" s="1" t="n"/>
      <c r="T527" s="1" t="n"/>
    </row>
    <row r="528" ht="15.75" customHeight="1" s="127">
      <c r="A528" s="1" t="n"/>
      <c r="B528" s="1" t="n"/>
      <c r="C528" s="1" t="n"/>
      <c r="D528" s="1" t="n"/>
      <c r="E528" s="1" t="n"/>
      <c r="F528" s="1" t="n"/>
      <c r="G528" s="1" t="n"/>
      <c r="H528" s="1" t="n"/>
      <c r="I528" s="1" t="n"/>
      <c r="J528" s="1" t="n"/>
      <c r="K528" s="1" t="n"/>
      <c r="L528" s="1" t="n"/>
      <c r="M528" s="1" t="n"/>
      <c r="N528" s="1" t="n"/>
      <c r="O528" s="1" t="n"/>
      <c r="P528" s="1" t="n"/>
      <c r="Q528" s="1" t="n"/>
      <c r="R528" s="1" t="n"/>
      <c r="S528" s="1" t="n"/>
      <c r="T528" s="1" t="n"/>
    </row>
    <row r="529" ht="15.75" customHeight="1" s="127">
      <c r="A529" s="1" t="n"/>
      <c r="B529" s="1" t="n"/>
      <c r="C529" s="1" t="n"/>
      <c r="D529" s="1" t="n"/>
      <c r="E529" s="1" t="n"/>
      <c r="F529" s="1" t="n"/>
      <c r="G529" s="1" t="n"/>
      <c r="H529" s="1" t="n"/>
      <c r="I529" s="1" t="n"/>
      <c r="J529" s="1" t="n"/>
      <c r="K529" s="1" t="n"/>
      <c r="L529" s="1" t="n"/>
      <c r="M529" s="1" t="n"/>
      <c r="N529" s="1" t="n"/>
      <c r="O529" s="1" t="n"/>
      <c r="P529" s="1" t="n"/>
      <c r="Q529" s="1" t="n"/>
      <c r="R529" s="1" t="n"/>
      <c r="S529" s="1" t="n"/>
      <c r="T529" s="1" t="n"/>
    </row>
    <row r="530" ht="15.75" customHeight="1" s="127">
      <c r="A530" s="1" t="n"/>
      <c r="B530" s="1" t="n"/>
      <c r="C530" s="1" t="n"/>
      <c r="D530" s="1" t="n"/>
      <c r="E530" s="1" t="n"/>
      <c r="F530" s="1" t="n"/>
      <c r="G530" s="1" t="n"/>
      <c r="H530" s="1" t="n"/>
      <c r="I530" s="1" t="n"/>
      <c r="J530" s="1" t="n"/>
      <c r="K530" s="1" t="n"/>
      <c r="L530" s="1" t="n"/>
      <c r="M530" s="1" t="n"/>
      <c r="N530" s="1" t="n"/>
      <c r="O530" s="1" t="n"/>
      <c r="P530" s="1" t="n"/>
      <c r="Q530" s="1" t="n"/>
      <c r="R530" s="1" t="n"/>
      <c r="S530" s="1" t="n"/>
      <c r="T530" s="1" t="n"/>
    </row>
    <row r="531" ht="15.75" customHeight="1" s="127">
      <c r="A531" s="1" t="n"/>
      <c r="B531" s="1" t="n"/>
      <c r="C531" s="1" t="n"/>
      <c r="D531" s="1" t="n"/>
      <c r="E531" s="1" t="n"/>
      <c r="F531" s="1" t="n"/>
      <c r="G531" s="1" t="n"/>
      <c r="H531" s="1" t="n"/>
      <c r="I531" s="1" t="n"/>
      <c r="J531" s="1" t="n"/>
      <c r="K531" s="1" t="n"/>
      <c r="L531" s="1" t="n"/>
      <c r="M531" s="1" t="n"/>
      <c r="N531" s="1" t="n"/>
      <c r="O531" s="1" t="n"/>
      <c r="P531" s="1" t="n"/>
      <c r="Q531" s="1" t="n"/>
      <c r="R531" s="1" t="n"/>
      <c r="S531" s="1" t="n"/>
      <c r="T531" s="1" t="n"/>
    </row>
    <row r="532" ht="15.75" customHeight="1" s="127">
      <c r="A532" s="1" t="n"/>
      <c r="B532" s="1" t="n"/>
      <c r="C532" s="1" t="n"/>
      <c r="D532" s="1" t="n"/>
      <c r="E532" s="1" t="n"/>
      <c r="F532" s="1" t="n"/>
      <c r="G532" s="1" t="n"/>
      <c r="H532" s="1" t="n"/>
      <c r="I532" s="1" t="n"/>
      <c r="J532" s="1" t="n"/>
      <c r="K532" s="1" t="n"/>
      <c r="L532" s="1" t="n"/>
      <c r="M532" s="1" t="n"/>
      <c r="N532" s="1" t="n"/>
      <c r="O532" s="1" t="n"/>
      <c r="P532" s="1" t="n"/>
      <c r="Q532" s="1" t="n"/>
      <c r="R532" s="1" t="n"/>
      <c r="S532" s="1" t="n"/>
      <c r="T532" s="1" t="n"/>
    </row>
    <row r="533" ht="15.75" customHeight="1" s="127">
      <c r="A533" s="1" t="n"/>
      <c r="B533" s="1" t="n"/>
      <c r="C533" s="1" t="n"/>
      <c r="D533" s="1" t="n"/>
      <c r="E533" s="1" t="n"/>
      <c r="F533" s="1" t="n"/>
      <c r="G533" s="1" t="n"/>
      <c r="H533" s="1" t="n"/>
      <c r="I533" s="1" t="n"/>
      <c r="J533" s="1" t="n"/>
      <c r="K533" s="1" t="n"/>
      <c r="L533" s="1" t="n"/>
      <c r="M533" s="1" t="n"/>
      <c r="N533" s="1" t="n"/>
      <c r="O533" s="1" t="n"/>
      <c r="P533" s="1" t="n"/>
      <c r="Q533" s="1" t="n"/>
      <c r="R533" s="1" t="n"/>
      <c r="S533" s="1" t="n"/>
      <c r="T533" s="1" t="n"/>
    </row>
    <row r="534" ht="15.75" customHeight="1" s="127">
      <c r="A534" s="1" t="n"/>
      <c r="B534" s="1" t="n"/>
      <c r="C534" s="1" t="n"/>
      <c r="D534" s="1" t="n"/>
      <c r="E534" s="1" t="n"/>
      <c r="F534" s="1" t="n"/>
      <c r="G534" s="1" t="n"/>
      <c r="H534" s="1" t="n"/>
      <c r="I534" s="1" t="n"/>
      <c r="J534" s="1" t="n"/>
      <c r="K534" s="1" t="n"/>
      <c r="L534" s="1" t="n"/>
      <c r="M534" s="1" t="n"/>
      <c r="N534" s="1" t="n"/>
      <c r="O534" s="1" t="n"/>
      <c r="P534" s="1" t="n"/>
      <c r="Q534" s="1" t="n"/>
      <c r="R534" s="1" t="n"/>
      <c r="S534" s="1" t="n"/>
      <c r="T534" s="1" t="n"/>
    </row>
    <row r="535" ht="15.75" customHeight="1" s="127">
      <c r="A535" s="1" t="n"/>
      <c r="B535" s="1" t="n"/>
      <c r="C535" s="1" t="n"/>
      <c r="D535" s="1" t="n"/>
      <c r="E535" s="1" t="n"/>
      <c r="F535" s="1" t="n"/>
      <c r="G535" s="1" t="n"/>
      <c r="H535" s="1" t="n"/>
      <c r="I535" s="1" t="n"/>
      <c r="J535" s="1" t="n"/>
      <c r="K535" s="1" t="n"/>
      <c r="L535" s="1" t="n"/>
      <c r="M535" s="1" t="n"/>
      <c r="N535" s="1" t="n"/>
      <c r="O535" s="1" t="n"/>
      <c r="P535" s="1" t="n"/>
      <c r="Q535" s="1" t="n"/>
      <c r="R535" s="1" t="n"/>
      <c r="S535" s="1" t="n"/>
      <c r="T535" s="1" t="n"/>
    </row>
    <row r="536" ht="15.75" customHeight="1" s="127">
      <c r="A536" s="1" t="n"/>
      <c r="B536" s="1" t="n"/>
      <c r="C536" s="1" t="n"/>
      <c r="D536" s="1" t="n"/>
      <c r="E536" s="1" t="n"/>
      <c r="F536" s="1" t="n"/>
      <c r="G536" s="1" t="n"/>
      <c r="H536" s="1" t="n"/>
      <c r="I536" s="1" t="n"/>
      <c r="J536" s="1" t="n"/>
      <c r="K536" s="1" t="n"/>
      <c r="L536" s="1" t="n"/>
      <c r="M536" s="1" t="n"/>
      <c r="N536" s="1" t="n"/>
      <c r="O536" s="1" t="n"/>
      <c r="P536" s="1" t="n"/>
      <c r="Q536" s="1" t="n"/>
      <c r="R536" s="1" t="n"/>
      <c r="S536" s="1" t="n"/>
      <c r="T536" s="1" t="n"/>
    </row>
    <row r="537" ht="15.75" customHeight="1" s="127">
      <c r="A537" s="1" t="n"/>
      <c r="B537" s="1" t="n"/>
      <c r="C537" s="1" t="n"/>
      <c r="D537" s="1" t="n"/>
      <c r="E537" s="1" t="n"/>
      <c r="F537" s="1" t="n"/>
      <c r="G537" s="1" t="n"/>
      <c r="H537" s="1" t="n"/>
      <c r="I537" s="1" t="n"/>
      <c r="J537" s="1" t="n"/>
      <c r="K537" s="1" t="n"/>
      <c r="L537" s="1" t="n"/>
      <c r="M537" s="1" t="n"/>
      <c r="N537" s="1" t="n"/>
      <c r="O537" s="1" t="n"/>
      <c r="P537" s="1" t="n"/>
      <c r="Q537" s="1" t="n"/>
      <c r="R537" s="1" t="n"/>
      <c r="S537" s="1" t="n"/>
      <c r="T537" s="1" t="n"/>
    </row>
    <row r="538" ht="15.75" customHeight="1" s="127">
      <c r="A538" s="1" t="n"/>
      <c r="B538" s="1" t="n"/>
      <c r="C538" s="1" t="n"/>
      <c r="D538" s="1" t="n"/>
      <c r="E538" s="1" t="n"/>
      <c r="F538" s="1" t="n"/>
      <c r="G538" s="1" t="n"/>
      <c r="H538" s="1" t="n"/>
      <c r="I538" s="1" t="n"/>
      <c r="J538" s="1" t="n"/>
      <c r="K538" s="1" t="n"/>
      <c r="L538" s="1" t="n"/>
      <c r="M538" s="1" t="n"/>
      <c r="N538" s="1" t="n"/>
      <c r="O538" s="1" t="n"/>
      <c r="P538" s="1" t="n"/>
      <c r="Q538" s="1" t="n"/>
      <c r="R538" s="1" t="n"/>
      <c r="S538" s="1" t="n"/>
      <c r="T538" s="1" t="n"/>
    </row>
    <row r="539" ht="15.75" customHeight="1" s="127">
      <c r="A539" s="1" t="n"/>
      <c r="B539" s="1" t="n"/>
      <c r="C539" s="1" t="n"/>
      <c r="D539" s="1" t="n"/>
      <c r="E539" s="1" t="n"/>
      <c r="F539" s="1" t="n"/>
      <c r="G539" s="1" t="n"/>
      <c r="H539" s="1" t="n"/>
      <c r="I539" s="1" t="n"/>
      <c r="J539" s="1" t="n"/>
      <c r="K539" s="1" t="n"/>
      <c r="L539" s="1" t="n"/>
      <c r="M539" s="1" t="n"/>
      <c r="N539" s="1" t="n"/>
      <c r="O539" s="1" t="n"/>
      <c r="P539" s="1" t="n"/>
      <c r="Q539" s="1" t="n"/>
      <c r="R539" s="1" t="n"/>
      <c r="S539" s="1" t="n"/>
      <c r="T539" s="1" t="n"/>
    </row>
    <row r="540" ht="15.75" customHeight="1" s="127">
      <c r="A540" s="1" t="n"/>
      <c r="B540" s="1" t="n"/>
      <c r="C540" s="1" t="n"/>
      <c r="D540" s="1" t="n"/>
      <c r="E540" s="1" t="n"/>
      <c r="F540" s="1" t="n"/>
      <c r="G540" s="1" t="n"/>
      <c r="H540" s="1" t="n"/>
      <c r="I540" s="1" t="n"/>
      <c r="J540" s="1" t="n"/>
      <c r="K540" s="1" t="n"/>
      <c r="L540" s="1" t="n"/>
      <c r="M540" s="1" t="n"/>
      <c r="N540" s="1" t="n"/>
      <c r="O540" s="1" t="n"/>
      <c r="P540" s="1" t="n"/>
      <c r="Q540" s="1" t="n"/>
      <c r="R540" s="1" t="n"/>
      <c r="S540" s="1" t="n"/>
      <c r="T540" s="1" t="n"/>
    </row>
    <row r="541" ht="15.75" customHeight="1" s="127">
      <c r="A541" s="1" t="n"/>
      <c r="B541" s="1" t="n"/>
      <c r="C541" s="1" t="n"/>
      <c r="D541" s="1" t="n"/>
      <c r="E541" s="1" t="n"/>
      <c r="F541" s="1" t="n"/>
      <c r="G541" s="1" t="n"/>
      <c r="H541" s="1" t="n"/>
      <c r="I541" s="1" t="n"/>
      <c r="J541" s="1" t="n"/>
      <c r="K541" s="1" t="n"/>
      <c r="L541" s="1" t="n"/>
      <c r="M541" s="1" t="n"/>
      <c r="N541" s="1" t="n"/>
      <c r="O541" s="1" t="n"/>
      <c r="P541" s="1" t="n"/>
      <c r="Q541" s="1" t="n"/>
      <c r="R541" s="1" t="n"/>
      <c r="S541" s="1" t="n"/>
      <c r="T541" s="1" t="n"/>
    </row>
    <row r="542" ht="15.75" customHeight="1" s="127">
      <c r="A542" s="1" t="n"/>
      <c r="B542" s="1" t="n"/>
      <c r="C542" s="1" t="n"/>
      <c r="D542" s="1" t="n"/>
      <c r="E542" s="1" t="n"/>
      <c r="F542" s="1" t="n"/>
      <c r="G542" s="1" t="n"/>
      <c r="H542" s="1" t="n"/>
      <c r="I542" s="1" t="n"/>
      <c r="J542" s="1" t="n"/>
      <c r="K542" s="1" t="n"/>
      <c r="L542" s="1" t="n"/>
      <c r="M542" s="1" t="n"/>
      <c r="N542" s="1" t="n"/>
      <c r="O542" s="1" t="n"/>
      <c r="P542" s="1" t="n"/>
      <c r="Q542" s="1" t="n"/>
      <c r="R542" s="1" t="n"/>
      <c r="S542" s="1" t="n"/>
      <c r="T542" s="1" t="n"/>
    </row>
    <row r="543" ht="15.75" customHeight="1" s="127">
      <c r="A543" s="1" t="n"/>
      <c r="B543" s="1" t="n"/>
      <c r="C543" s="1" t="n"/>
      <c r="D543" s="1" t="n"/>
      <c r="E543" s="1" t="n"/>
      <c r="F543" s="1" t="n"/>
      <c r="G543" s="1" t="n"/>
      <c r="H543" s="1" t="n"/>
      <c r="I543" s="1" t="n"/>
      <c r="J543" s="1" t="n"/>
      <c r="K543" s="1" t="n"/>
      <c r="L543" s="1" t="n"/>
      <c r="M543" s="1" t="n"/>
      <c r="N543" s="1" t="n"/>
      <c r="O543" s="1" t="n"/>
      <c r="P543" s="1" t="n"/>
      <c r="Q543" s="1" t="n"/>
      <c r="R543" s="1" t="n"/>
      <c r="S543" s="1" t="n"/>
      <c r="T543" s="1" t="n"/>
    </row>
    <row r="544" ht="15.75" customHeight="1" s="127">
      <c r="A544" s="1" t="n"/>
      <c r="B544" s="1" t="n"/>
      <c r="C544" s="1" t="n"/>
      <c r="D544" s="1" t="n"/>
      <c r="E544" s="1" t="n"/>
      <c r="F544" s="1" t="n"/>
      <c r="G544" s="1" t="n"/>
      <c r="H544" s="1" t="n"/>
      <c r="I544" s="1" t="n"/>
      <c r="J544" s="1" t="n"/>
      <c r="K544" s="1" t="n"/>
      <c r="L544" s="1" t="n"/>
      <c r="M544" s="1" t="n"/>
      <c r="N544" s="1" t="n"/>
      <c r="O544" s="1" t="n"/>
      <c r="P544" s="1" t="n"/>
      <c r="Q544" s="1" t="n"/>
      <c r="R544" s="1" t="n"/>
      <c r="S544" s="1" t="n"/>
      <c r="T544" s="1" t="n"/>
    </row>
    <row r="545" ht="15.75" customHeight="1" s="127">
      <c r="A545" s="1" t="n"/>
      <c r="B545" s="1" t="n"/>
      <c r="C545" s="1" t="n"/>
      <c r="D545" s="1" t="n"/>
      <c r="E545" s="1" t="n"/>
      <c r="F545" s="1" t="n"/>
      <c r="G545" s="1" t="n"/>
      <c r="H545" s="1" t="n"/>
      <c r="I545" s="1" t="n"/>
      <c r="J545" s="1" t="n"/>
      <c r="K545" s="1" t="n"/>
      <c r="L545" s="1" t="n"/>
      <c r="M545" s="1" t="n"/>
      <c r="N545" s="1" t="n"/>
      <c r="O545" s="1" t="n"/>
      <c r="P545" s="1" t="n"/>
      <c r="Q545" s="1" t="n"/>
      <c r="R545" s="1" t="n"/>
      <c r="S545" s="1" t="n"/>
      <c r="T545" s="1" t="n"/>
    </row>
    <row r="546" ht="15.75" customHeight="1" s="127">
      <c r="A546" s="1" t="n"/>
      <c r="B546" s="1" t="n"/>
      <c r="C546" s="1" t="n"/>
      <c r="D546" s="1" t="n"/>
      <c r="E546" s="1" t="n"/>
      <c r="F546" s="1" t="n"/>
      <c r="G546" s="1" t="n"/>
      <c r="H546" s="1" t="n"/>
      <c r="I546" s="1" t="n"/>
      <c r="J546" s="1" t="n"/>
      <c r="K546" s="1" t="n"/>
      <c r="L546" s="1" t="n"/>
      <c r="M546" s="1" t="n"/>
      <c r="N546" s="1" t="n"/>
      <c r="O546" s="1" t="n"/>
      <c r="P546" s="1" t="n"/>
      <c r="Q546" s="1" t="n"/>
      <c r="R546" s="1" t="n"/>
      <c r="S546" s="1" t="n"/>
      <c r="T546" s="1" t="n"/>
    </row>
    <row r="547" ht="15.75" customHeight="1" s="127">
      <c r="A547" s="1" t="n"/>
      <c r="B547" s="1" t="n"/>
      <c r="C547" s="1" t="n"/>
      <c r="D547" s="1" t="n"/>
      <c r="E547" s="1" t="n"/>
      <c r="F547" s="1" t="n"/>
      <c r="G547" s="1" t="n"/>
      <c r="H547" s="1" t="n"/>
      <c r="I547" s="1" t="n"/>
      <c r="J547" s="1" t="n"/>
      <c r="K547" s="1" t="n"/>
      <c r="L547" s="1" t="n"/>
      <c r="M547" s="1" t="n"/>
      <c r="N547" s="1" t="n"/>
      <c r="O547" s="1" t="n"/>
      <c r="P547" s="1" t="n"/>
      <c r="Q547" s="1" t="n"/>
      <c r="R547" s="1" t="n"/>
      <c r="S547" s="1" t="n"/>
      <c r="T547" s="1" t="n"/>
    </row>
    <row r="548" ht="15.75" customHeight="1" s="127">
      <c r="A548" s="1" t="n"/>
      <c r="B548" s="1" t="n"/>
      <c r="C548" s="1" t="n"/>
      <c r="D548" s="1" t="n"/>
      <c r="E548" s="1" t="n"/>
      <c r="F548" s="1" t="n"/>
      <c r="G548" s="1" t="n"/>
      <c r="H548" s="1" t="n"/>
      <c r="I548" s="1" t="n"/>
      <c r="J548" s="1" t="n"/>
      <c r="K548" s="1" t="n"/>
      <c r="L548" s="1" t="n"/>
      <c r="M548" s="1" t="n"/>
      <c r="N548" s="1" t="n"/>
      <c r="O548" s="1" t="n"/>
      <c r="P548" s="1" t="n"/>
      <c r="Q548" s="1" t="n"/>
      <c r="R548" s="1" t="n"/>
      <c r="S548" s="1" t="n"/>
      <c r="T548" s="1" t="n"/>
    </row>
    <row r="549" ht="15.75" customHeight="1" s="127">
      <c r="A549" s="1" t="n"/>
      <c r="B549" s="1" t="n"/>
      <c r="C549" s="1" t="n"/>
      <c r="D549" s="1" t="n"/>
      <c r="E549" s="1" t="n"/>
      <c r="F549" s="1" t="n"/>
      <c r="G549" s="1" t="n"/>
      <c r="H549" s="1" t="n"/>
      <c r="I549" s="1" t="n"/>
      <c r="J549" s="1" t="n"/>
      <c r="K549" s="1" t="n"/>
      <c r="L549" s="1" t="n"/>
      <c r="M549" s="1" t="n"/>
      <c r="N549" s="1" t="n"/>
      <c r="O549" s="1" t="n"/>
      <c r="P549" s="1" t="n"/>
      <c r="Q549" s="1" t="n"/>
      <c r="R549" s="1" t="n"/>
      <c r="S549" s="1" t="n"/>
      <c r="T549" s="1" t="n"/>
    </row>
    <row r="550" ht="15.75" customHeight="1" s="127">
      <c r="A550" s="1" t="n"/>
      <c r="B550" s="1" t="n"/>
      <c r="C550" s="1" t="n"/>
      <c r="D550" s="1" t="n"/>
      <c r="E550" s="1" t="n"/>
      <c r="F550" s="1" t="n"/>
      <c r="G550" s="1" t="n"/>
      <c r="H550" s="1" t="n"/>
      <c r="I550" s="1" t="n"/>
      <c r="J550" s="1" t="n"/>
      <c r="K550" s="1" t="n"/>
      <c r="L550" s="1" t="n"/>
      <c r="M550" s="1" t="n"/>
      <c r="N550" s="1" t="n"/>
      <c r="O550" s="1" t="n"/>
      <c r="P550" s="1" t="n"/>
      <c r="Q550" s="1" t="n"/>
      <c r="R550" s="1" t="n"/>
      <c r="S550" s="1" t="n"/>
      <c r="T550" s="1" t="n"/>
    </row>
    <row r="551" ht="15.75" customHeight="1" s="127">
      <c r="A551" s="1" t="n"/>
      <c r="B551" s="1" t="n"/>
      <c r="C551" s="1" t="n"/>
      <c r="D551" s="1" t="n"/>
      <c r="E551" s="1" t="n"/>
      <c r="F551" s="1" t="n"/>
      <c r="G551" s="1" t="n"/>
      <c r="H551" s="1" t="n"/>
      <c r="I551" s="1" t="n"/>
      <c r="J551" s="1" t="n"/>
      <c r="K551" s="1" t="n"/>
      <c r="L551" s="1" t="n"/>
      <c r="M551" s="1" t="n"/>
      <c r="N551" s="1" t="n"/>
      <c r="O551" s="1" t="n"/>
      <c r="P551" s="1" t="n"/>
      <c r="Q551" s="1" t="n"/>
      <c r="R551" s="1" t="n"/>
      <c r="S551" s="1" t="n"/>
      <c r="T551" s="1" t="n"/>
    </row>
    <row r="552" ht="15.75" customHeight="1" s="127">
      <c r="A552" s="1" t="n"/>
      <c r="B552" s="1" t="n"/>
      <c r="C552" s="1" t="n"/>
      <c r="D552" s="1" t="n"/>
      <c r="E552" s="1" t="n"/>
      <c r="F552" s="1" t="n"/>
      <c r="G552" s="1" t="n"/>
      <c r="H552" s="1" t="n"/>
      <c r="I552" s="1" t="n"/>
      <c r="J552" s="1" t="n"/>
      <c r="K552" s="1" t="n"/>
      <c r="L552" s="1" t="n"/>
      <c r="M552" s="1" t="n"/>
      <c r="N552" s="1" t="n"/>
      <c r="O552" s="1" t="n"/>
      <c r="P552" s="1" t="n"/>
      <c r="Q552" s="1" t="n"/>
      <c r="R552" s="1" t="n"/>
      <c r="S552" s="1" t="n"/>
      <c r="T552" s="1" t="n"/>
    </row>
    <row r="553" ht="15.75" customHeight="1" s="127">
      <c r="A553" s="1" t="n"/>
      <c r="B553" s="1" t="n"/>
      <c r="C553" s="1" t="n"/>
      <c r="D553" s="1" t="n"/>
      <c r="E553" s="1" t="n"/>
      <c r="F553" s="1" t="n"/>
      <c r="G553" s="1" t="n"/>
      <c r="H553" s="1" t="n"/>
      <c r="I553" s="1" t="n"/>
      <c r="J553" s="1" t="n"/>
      <c r="K553" s="1" t="n"/>
      <c r="L553" s="1" t="n"/>
      <c r="M553" s="1" t="n"/>
      <c r="N553" s="1" t="n"/>
      <c r="O553" s="1" t="n"/>
      <c r="P553" s="1" t="n"/>
      <c r="Q553" s="1" t="n"/>
      <c r="R553" s="1" t="n"/>
      <c r="S553" s="1" t="n"/>
      <c r="T553" s="1" t="n"/>
    </row>
    <row r="554" ht="15.75" customHeight="1" s="127">
      <c r="A554" s="1" t="n"/>
      <c r="B554" s="1" t="n"/>
      <c r="C554" s="1" t="n"/>
      <c r="D554" s="1" t="n"/>
      <c r="E554" s="1" t="n"/>
      <c r="F554" s="1" t="n"/>
      <c r="G554" s="1" t="n"/>
      <c r="H554" s="1" t="n"/>
      <c r="I554" s="1" t="n"/>
      <c r="J554" s="1" t="n"/>
      <c r="K554" s="1" t="n"/>
      <c r="L554" s="1" t="n"/>
      <c r="M554" s="1" t="n"/>
      <c r="N554" s="1" t="n"/>
      <c r="O554" s="1" t="n"/>
      <c r="P554" s="1" t="n"/>
      <c r="Q554" s="1" t="n"/>
      <c r="R554" s="1" t="n"/>
      <c r="S554" s="1" t="n"/>
      <c r="T554" s="1" t="n"/>
    </row>
    <row r="555" ht="15.75" customHeight="1" s="127">
      <c r="A555" s="1" t="n"/>
      <c r="B555" s="1" t="n"/>
      <c r="C555" s="1" t="n"/>
      <c r="D555" s="1" t="n"/>
      <c r="E555" s="1" t="n"/>
      <c r="F555" s="1" t="n"/>
      <c r="G555" s="1" t="n"/>
      <c r="H555" s="1" t="n"/>
      <c r="I555" s="1" t="n"/>
      <c r="J555" s="1" t="n"/>
      <c r="K555" s="1" t="n"/>
      <c r="L555" s="1" t="n"/>
      <c r="M555" s="1" t="n"/>
      <c r="N555" s="1" t="n"/>
      <c r="O555" s="1" t="n"/>
      <c r="P555" s="1" t="n"/>
      <c r="Q555" s="1" t="n"/>
      <c r="R555" s="1" t="n"/>
      <c r="S555" s="1" t="n"/>
      <c r="T555" s="1" t="n"/>
    </row>
    <row r="556" ht="15.75" customHeight="1" s="127">
      <c r="A556" s="1" t="n"/>
      <c r="B556" s="1" t="n"/>
      <c r="C556" s="1" t="n"/>
      <c r="D556" s="1" t="n"/>
      <c r="E556" s="1" t="n"/>
      <c r="F556" s="1" t="n"/>
      <c r="G556" s="1" t="n"/>
      <c r="H556" s="1" t="n"/>
      <c r="I556" s="1" t="n"/>
      <c r="J556" s="1" t="n"/>
      <c r="K556" s="1" t="n"/>
      <c r="L556" s="1" t="n"/>
      <c r="M556" s="1" t="n"/>
      <c r="N556" s="1" t="n"/>
      <c r="O556" s="1" t="n"/>
      <c r="P556" s="1" t="n"/>
      <c r="Q556" s="1" t="n"/>
      <c r="R556" s="1" t="n"/>
      <c r="S556" s="1" t="n"/>
      <c r="T556" s="1" t="n"/>
    </row>
    <row r="557" ht="15.75" customHeight="1" s="127">
      <c r="A557" s="1" t="n"/>
      <c r="B557" s="1" t="n"/>
      <c r="C557" s="1" t="n"/>
      <c r="D557" s="1" t="n"/>
      <c r="E557" s="1" t="n"/>
      <c r="F557" s="1" t="n"/>
      <c r="G557" s="1" t="n"/>
      <c r="H557" s="1" t="n"/>
      <c r="I557" s="1" t="n"/>
      <c r="J557" s="1" t="n"/>
      <c r="K557" s="1" t="n"/>
      <c r="L557" s="1" t="n"/>
      <c r="M557" s="1" t="n"/>
      <c r="N557" s="1" t="n"/>
      <c r="O557" s="1" t="n"/>
      <c r="P557" s="1" t="n"/>
      <c r="Q557" s="1" t="n"/>
      <c r="R557" s="1" t="n"/>
      <c r="S557" s="1" t="n"/>
      <c r="T557" s="1" t="n"/>
    </row>
    <row r="558" ht="15.75" customHeight="1" s="127">
      <c r="A558" s="1" t="n"/>
      <c r="B558" s="1" t="n"/>
      <c r="C558" s="1" t="n"/>
      <c r="D558" s="1" t="n"/>
      <c r="E558" s="1" t="n"/>
      <c r="F558" s="1" t="n"/>
      <c r="G558" s="1" t="n"/>
      <c r="H558" s="1" t="n"/>
      <c r="I558" s="1" t="n"/>
      <c r="J558" s="1" t="n"/>
      <c r="K558" s="1" t="n"/>
      <c r="L558" s="1" t="n"/>
      <c r="M558" s="1" t="n"/>
      <c r="N558" s="1" t="n"/>
      <c r="O558" s="1" t="n"/>
      <c r="P558" s="1" t="n"/>
      <c r="Q558" s="1" t="n"/>
      <c r="R558" s="1" t="n"/>
      <c r="S558" s="1" t="n"/>
      <c r="T558" s="1" t="n"/>
    </row>
    <row r="559" ht="15.75" customHeight="1" s="127">
      <c r="A559" s="1" t="n"/>
      <c r="B559" s="1" t="n"/>
      <c r="C559" s="1" t="n"/>
      <c r="D559" s="1" t="n"/>
      <c r="E559" s="1" t="n"/>
      <c r="F559" s="1" t="n"/>
      <c r="G559" s="1" t="n"/>
      <c r="H559" s="1" t="n"/>
      <c r="I559" s="1" t="n"/>
      <c r="J559" s="1" t="n"/>
      <c r="K559" s="1" t="n"/>
      <c r="L559" s="1" t="n"/>
      <c r="M559" s="1" t="n"/>
      <c r="N559" s="1" t="n"/>
      <c r="O559" s="1" t="n"/>
      <c r="P559" s="1" t="n"/>
      <c r="Q559" s="1" t="n"/>
      <c r="R559" s="1" t="n"/>
      <c r="S559" s="1" t="n"/>
      <c r="T559" s="1" t="n"/>
    </row>
    <row r="560" ht="15.75" customHeight="1" s="127">
      <c r="A560" s="1" t="n"/>
      <c r="B560" s="1" t="n"/>
      <c r="C560" s="1" t="n"/>
      <c r="D560" s="1" t="n"/>
      <c r="E560" s="1" t="n"/>
      <c r="F560" s="1" t="n"/>
      <c r="G560" s="1" t="n"/>
      <c r="H560" s="1" t="n"/>
      <c r="I560" s="1" t="n"/>
      <c r="J560" s="1" t="n"/>
      <c r="K560" s="1" t="n"/>
      <c r="L560" s="1" t="n"/>
      <c r="M560" s="1" t="n"/>
      <c r="N560" s="1" t="n"/>
      <c r="O560" s="1" t="n"/>
      <c r="P560" s="1" t="n"/>
      <c r="Q560" s="1" t="n"/>
      <c r="R560" s="1" t="n"/>
      <c r="S560" s="1" t="n"/>
      <c r="T560" s="1" t="n"/>
    </row>
    <row r="561" ht="15.75" customHeight="1" s="127">
      <c r="A561" s="1" t="n"/>
      <c r="B561" s="1" t="n"/>
      <c r="C561" s="1" t="n"/>
      <c r="D561" s="1" t="n"/>
      <c r="E561" s="1" t="n"/>
      <c r="F561" s="1" t="n"/>
      <c r="G561" s="1" t="n"/>
      <c r="H561" s="1" t="n"/>
      <c r="I561" s="1" t="n"/>
      <c r="J561" s="1" t="n"/>
      <c r="K561" s="1" t="n"/>
      <c r="L561" s="1" t="n"/>
      <c r="M561" s="1" t="n"/>
      <c r="N561" s="1" t="n"/>
      <c r="O561" s="1" t="n"/>
      <c r="P561" s="1" t="n"/>
      <c r="Q561" s="1" t="n"/>
      <c r="R561" s="1" t="n"/>
      <c r="S561" s="1" t="n"/>
      <c r="T561" s="1" t="n"/>
    </row>
    <row r="562" ht="15.75" customHeight="1" s="127">
      <c r="A562" s="1" t="n"/>
      <c r="B562" s="1" t="n"/>
      <c r="C562" s="1" t="n"/>
      <c r="D562" s="1" t="n"/>
      <c r="E562" s="1" t="n"/>
      <c r="F562" s="1" t="n"/>
      <c r="G562" s="1" t="n"/>
      <c r="H562" s="1" t="n"/>
      <c r="I562" s="1" t="n"/>
      <c r="J562" s="1" t="n"/>
      <c r="K562" s="1" t="n"/>
      <c r="L562" s="1" t="n"/>
      <c r="M562" s="1" t="n"/>
      <c r="N562" s="1" t="n"/>
      <c r="O562" s="1" t="n"/>
      <c r="P562" s="1" t="n"/>
      <c r="Q562" s="1" t="n"/>
      <c r="R562" s="1" t="n"/>
      <c r="S562" s="1" t="n"/>
      <c r="T562" s="1" t="n"/>
    </row>
    <row r="563" ht="15.75" customHeight="1" s="127">
      <c r="A563" s="1" t="n"/>
      <c r="B563" s="1" t="n"/>
      <c r="C563" s="1" t="n"/>
      <c r="D563" s="1" t="n"/>
      <c r="E563" s="1" t="n"/>
      <c r="F563" s="1" t="n"/>
      <c r="G563" s="1" t="n"/>
      <c r="H563" s="1" t="n"/>
      <c r="I563" s="1" t="n"/>
      <c r="J563" s="1" t="n"/>
      <c r="K563" s="1" t="n"/>
      <c r="L563" s="1" t="n"/>
      <c r="M563" s="1" t="n"/>
      <c r="N563" s="1" t="n"/>
      <c r="O563" s="1" t="n"/>
      <c r="P563" s="1" t="n"/>
      <c r="Q563" s="1" t="n"/>
      <c r="R563" s="1" t="n"/>
      <c r="S563" s="1" t="n"/>
      <c r="T563" s="1" t="n"/>
    </row>
    <row r="564" ht="15.75" customHeight="1" s="127">
      <c r="A564" s="1" t="n"/>
      <c r="B564" s="1" t="n"/>
      <c r="C564" s="1" t="n"/>
      <c r="D564" s="1" t="n"/>
      <c r="E564" s="1" t="n"/>
      <c r="F564" s="1" t="n"/>
      <c r="G564" s="1" t="n"/>
      <c r="H564" s="1" t="n"/>
      <c r="I564" s="1" t="n"/>
      <c r="J564" s="1" t="n"/>
      <c r="K564" s="1" t="n"/>
      <c r="L564" s="1" t="n"/>
      <c r="M564" s="1" t="n"/>
      <c r="N564" s="1" t="n"/>
      <c r="O564" s="1" t="n"/>
      <c r="P564" s="1" t="n"/>
      <c r="Q564" s="1" t="n"/>
      <c r="R564" s="1" t="n"/>
      <c r="S564" s="1" t="n"/>
      <c r="T564" s="1" t="n"/>
    </row>
    <row r="565" ht="15.75" customHeight="1" s="127">
      <c r="A565" s="1" t="n"/>
      <c r="B565" s="1" t="n"/>
      <c r="C565" s="1" t="n"/>
      <c r="D565" s="1" t="n"/>
      <c r="E565" s="1" t="n"/>
      <c r="F565" s="1" t="n"/>
      <c r="G565" s="1" t="n"/>
      <c r="H565" s="1" t="n"/>
      <c r="I565" s="1" t="n"/>
      <c r="J565" s="1" t="n"/>
      <c r="K565" s="1" t="n"/>
      <c r="L565" s="1" t="n"/>
      <c r="M565" s="1" t="n"/>
      <c r="N565" s="1" t="n"/>
      <c r="O565" s="1" t="n"/>
      <c r="P565" s="1" t="n"/>
      <c r="Q565" s="1" t="n"/>
      <c r="R565" s="1" t="n"/>
      <c r="S565" s="1" t="n"/>
      <c r="T565" s="1" t="n"/>
    </row>
    <row r="566" ht="15.75" customHeight="1" s="127">
      <c r="A566" s="1" t="n"/>
      <c r="B566" s="1" t="n"/>
      <c r="C566" s="1" t="n"/>
      <c r="D566" s="1" t="n"/>
      <c r="E566" s="1" t="n"/>
      <c r="F566" s="1" t="n"/>
      <c r="G566" s="1" t="n"/>
      <c r="H566" s="1" t="n"/>
      <c r="I566" s="1" t="n"/>
      <c r="J566" s="1" t="n"/>
      <c r="K566" s="1" t="n"/>
      <c r="L566" s="1" t="n"/>
      <c r="M566" s="1" t="n"/>
      <c r="N566" s="1" t="n"/>
      <c r="O566" s="1" t="n"/>
      <c r="P566" s="1" t="n"/>
      <c r="Q566" s="1" t="n"/>
      <c r="R566" s="1" t="n"/>
      <c r="S566" s="1" t="n"/>
      <c r="T566" s="1" t="n"/>
    </row>
    <row r="567" ht="15.75" customHeight="1" s="127">
      <c r="A567" s="1" t="n"/>
      <c r="B567" s="1" t="n"/>
      <c r="C567" s="1" t="n"/>
      <c r="D567" s="1" t="n"/>
      <c r="E567" s="1" t="n"/>
      <c r="F567" s="1" t="n"/>
      <c r="G567" s="1" t="n"/>
      <c r="H567" s="1" t="n"/>
      <c r="I567" s="1" t="n"/>
      <c r="J567" s="1" t="n"/>
      <c r="K567" s="1" t="n"/>
      <c r="L567" s="1" t="n"/>
      <c r="M567" s="1" t="n"/>
      <c r="N567" s="1" t="n"/>
      <c r="O567" s="1" t="n"/>
      <c r="P567" s="1" t="n"/>
      <c r="Q567" s="1" t="n"/>
      <c r="R567" s="1" t="n"/>
      <c r="S567" s="1" t="n"/>
      <c r="T567" s="1" t="n"/>
    </row>
    <row r="568" ht="15.75" customHeight="1" s="127">
      <c r="A568" s="1" t="n"/>
      <c r="B568" s="1" t="n"/>
      <c r="C568" s="1" t="n"/>
      <c r="D568" s="1" t="n"/>
      <c r="E568" s="1" t="n"/>
      <c r="F568" s="1" t="n"/>
      <c r="G568" s="1" t="n"/>
      <c r="H568" s="1" t="n"/>
      <c r="I568" s="1" t="n"/>
      <c r="J568" s="1" t="n"/>
      <c r="K568" s="1" t="n"/>
      <c r="L568" s="1" t="n"/>
      <c r="M568" s="1" t="n"/>
      <c r="N568" s="1" t="n"/>
      <c r="O568" s="1" t="n"/>
      <c r="P568" s="1" t="n"/>
      <c r="Q568" s="1" t="n"/>
      <c r="R568" s="1" t="n"/>
      <c r="S568" s="1" t="n"/>
      <c r="T568" s="1" t="n"/>
    </row>
    <row r="569" ht="15.75" customHeight="1" s="127">
      <c r="A569" s="1" t="n"/>
      <c r="B569" s="1" t="n"/>
      <c r="C569" s="1" t="n"/>
      <c r="D569" s="1" t="n"/>
      <c r="E569" s="1" t="n"/>
      <c r="F569" s="1" t="n"/>
      <c r="G569" s="1" t="n"/>
      <c r="H569" s="1" t="n"/>
      <c r="I569" s="1" t="n"/>
      <c r="J569" s="1" t="n"/>
      <c r="K569" s="1" t="n"/>
      <c r="L569" s="1" t="n"/>
      <c r="M569" s="1" t="n"/>
      <c r="N569" s="1" t="n"/>
      <c r="O569" s="1" t="n"/>
      <c r="P569" s="1" t="n"/>
      <c r="Q569" s="1" t="n"/>
      <c r="R569" s="1" t="n"/>
      <c r="S569" s="1" t="n"/>
      <c r="T569" s="1" t="n"/>
    </row>
    <row r="570" ht="15.75" customHeight="1" s="127">
      <c r="A570" s="1" t="n"/>
      <c r="B570" s="1" t="n"/>
      <c r="C570" s="1" t="n"/>
      <c r="D570" s="1" t="n"/>
      <c r="E570" s="1" t="n"/>
      <c r="F570" s="1" t="n"/>
      <c r="G570" s="1" t="n"/>
      <c r="H570" s="1" t="n"/>
      <c r="I570" s="1" t="n"/>
      <c r="J570" s="1" t="n"/>
      <c r="K570" s="1" t="n"/>
      <c r="L570" s="1" t="n"/>
      <c r="M570" s="1" t="n"/>
      <c r="N570" s="1" t="n"/>
      <c r="O570" s="1" t="n"/>
      <c r="P570" s="1" t="n"/>
      <c r="Q570" s="1" t="n"/>
      <c r="R570" s="1" t="n"/>
      <c r="S570" s="1" t="n"/>
      <c r="T570" s="1" t="n"/>
    </row>
    <row r="571" ht="15.75" customHeight="1" s="127">
      <c r="A571" s="1" t="n"/>
      <c r="B571" s="1" t="n"/>
      <c r="C571" s="1" t="n"/>
      <c r="D571" s="1" t="n"/>
      <c r="E571" s="1" t="n"/>
      <c r="F571" s="1" t="n"/>
      <c r="G571" s="1" t="n"/>
      <c r="H571" s="1" t="n"/>
      <c r="I571" s="1" t="n"/>
      <c r="J571" s="1" t="n"/>
      <c r="K571" s="1" t="n"/>
      <c r="L571" s="1" t="n"/>
      <c r="M571" s="1" t="n"/>
      <c r="N571" s="1" t="n"/>
      <c r="O571" s="1" t="n"/>
      <c r="P571" s="1" t="n"/>
      <c r="Q571" s="1" t="n"/>
      <c r="R571" s="1" t="n"/>
      <c r="S571" s="1" t="n"/>
      <c r="T571" s="1" t="n"/>
    </row>
    <row r="572" ht="15.75" customHeight="1" s="127">
      <c r="A572" s="1" t="n"/>
      <c r="B572" s="1" t="n"/>
      <c r="C572" s="1" t="n"/>
      <c r="D572" s="1" t="n"/>
      <c r="E572" s="1" t="n"/>
      <c r="F572" s="1" t="n"/>
      <c r="G572" s="1" t="n"/>
      <c r="H572" s="1" t="n"/>
      <c r="I572" s="1" t="n"/>
      <c r="J572" s="1" t="n"/>
      <c r="K572" s="1" t="n"/>
      <c r="L572" s="1" t="n"/>
      <c r="M572" s="1" t="n"/>
      <c r="N572" s="1" t="n"/>
      <c r="O572" s="1" t="n"/>
      <c r="P572" s="1" t="n"/>
      <c r="Q572" s="1" t="n"/>
      <c r="R572" s="1" t="n"/>
      <c r="S572" s="1" t="n"/>
      <c r="T572" s="1" t="n"/>
    </row>
    <row r="573" ht="15.75" customHeight="1" s="127">
      <c r="A573" s="1" t="n"/>
      <c r="B573" s="1" t="n"/>
      <c r="C573" s="1" t="n"/>
      <c r="D573" s="1" t="n"/>
      <c r="E573" s="1" t="n"/>
      <c r="F573" s="1" t="n"/>
      <c r="G573" s="1" t="n"/>
      <c r="H573" s="1" t="n"/>
      <c r="I573" s="1" t="n"/>
      <c r="J573" s="1" t="n"/>
      <c r="K573" s="1" t="n"/>
      <c r="L573" s="1" t="n"/>
      <c r="M573" s="1" t="n"/>
      <c r="N573" s="1" t="n"/>
      <c r="O573" s="1" t="n"/>
      <c r="P573" s="1" t="n"/>
      <c r="Q573" s="1" t="n"/>
      <c r="R573" s="1" t="n"/>
      <c r="S573" s="1" t="n"/>
      <c r="T573" s="1" t="n"/>
    </row>
    <row r="574" ht="15.75" customHeight="1" s="127">
      <c r="A574" s="1" t="n"/>
      <c r="B574" s="1" t="n"/>
      <c r="C574" s="1" t="n"/>
      <c r="D574" s="1" t="n"/>
      <c r="E574" s="1" t="n"/>
      <c r="F574" s="1" t="n"/>
      <c r="G574" s="1" t="n"/>
      <c r="H574" s="1" t="n"/>
      <c r="I574" s="1" t="n"/>
      <c r="J574" s="1" t="n"/>
      <c r="K574" s="1" t="n"/>
      <c r="L574" s="1" t="n"/>
      <c r="M574" s="1" t="n"/>
      <c r="N574" s="1" t="n"/>
      <c r="O574" s="1" t="n"/>
      <c r="P574" s="1" t="n"/>
      <c r="Q574" s="1" t="n"/>
      <c r="R574" s="1" t="n"/>
      <c r="S574" s="1" t="n"/>
      <c r="T574" s="1" t="n"/>
    </row>
    <row r="575" ht="15.75" customHeight="1" s="127">
      <c r="A575" s="1" t="n"/>
      <c r="B575" s="1" t="n"/>
      <c r="C575" s="1" t="n"/>
      <c r="D575" s="1" t="n"/>
      <c r="E575" s="1" t="n"/>
      <c r="F575" s="1" t="n"/>
      <c r="G575" s="1" t="n"/>
      <c r="H575" s="1" t="n"/>
      <c r="I575" s="1" t="n"/>
      <c r="J575" s="1" t="n"/>
      <c r="K575" s="1" t="n"/>
      <c r="L575" s="1" t="n"/>
      <c r="M575" s="1" t="n"/>
      <c r="N575" s="1" t="n"/>
      <c r="O575" s="1" t="n"/>
      <c r="P575" s="1" t="n"/>
      <c r="Q575" s="1" t="n"/>
      <c r="R575" s="1" t="n"/>
      <c r="S575" s="1" t="n"/>
      <c r="T575" s="1" t="n"/>
    </row>
    <row r="576" ht="15.75" customHeight="1" s="127">
      <c r="A576" s="1" t="n"/>
      <c r="B576" s="1" t="n"/>
      <c r="C576" s="1" t="n"/>
      <c r="D576" s="1" t="n"/>
      <c r="E576" s="1" t="n"/>
      <c r="F576" s="1" t="n"/>
      <c r="G576" s="1" t="n"/>
      <c r="H576" s="1" t="n"/>
      <c r="I576" s="1" t="n"/>
      <c r="J576" s="1" t="n"/>
      <c r="K576" s="1" t="n"/>
      <c r="L576" s="1" t="n"/>
      <c r="M576" s="1" t="n"/>
      <c r="N576" s="1" t="n"/>
      <c r="O576" s="1" t="n"/>
      <c r="P576" s="1" t="n"/>
      <c r="Q576" s="1" t="n"/>
      <c r="R576" s="1" t="n"/>
      <c r="S576" s="1" t="n"/>
      <c r="T576" s="1" t="n"/>
    </row>
    <row r="577" ht="15.75" customHeight="1" s="127">
      <c r="A577" s="1" t="n"/>
      <c r="B577" s="1" t="n"/>
      <c r="C577" s="1" t="n"/>
      <c r="D577" s="1" t="n"/>
      <c r="E577" s="1" t="n"/>
      <c r="F577" s="1" t="n"/>
      <c r="G577" s="1" t="n"/>
      <c r="H577" s="1" t="n"/>
      <c r="I577" s="1" t="n"/>
      <c r="J577" s="1" t="n"/>
      <c r="K577" s="1" t="n"/>
      <c r="L577" s="1" t="n"/>
      <c r="M577" s="1" t="n"/>
      <c r="N577" s="1" t="n"/>
      <c r="O577" s="1" t="n"/>
      <c r="P577" s="1" t="n"/>
      <c r="Q577" s="1" t="n"/>
      <c r="R577" s="1" t="n"/>
      <c r="S577" s="1" t="n"/>
      <c r="T577" s="1" t="n"/>
    </row>
    <row r="578" ht="15.75" customHeight="1" s="127">
      <c r="A578" s="1" t="n"/>
      <c r="B578" s="1" t="n"/>
      <c r="C578" s="1" t="n"/>
      <c r="D578" s="1" t="n"/>
      <c r="E578" s="1" t="n"/>
      <c r="F578" s="1" t="n"/>
      <c r="G578" s="1" t="n"/>
      <c r="H578" s="1" t="n"/>
      <c r="I578" s="1" t="n"/>
      <c r="J578" s="1" t="n"/>
      <c r="K578" s="1" t="n"/>
      <c r="L578" s="1" t="n"/>
      <c r="M578" s="1" t="n"/>
      <c r="N578" s="1" t="n"/>
      <c r="O578" s="1" t="n"/>
      <c r="P578" s="1" t="n"/>
      <c r="Q578" s="1" t="n"/>
      <c r="R578" s="1" t="n"/>
      <c r="S578" s="1" t="n"/>
      <c r="T578" s="1" t="n"/>
    </row>
    <row r="579" ht="15.75" customHeight="1" s="127">
      <c r="A579" s="1" t="n"/>
      <c r="B579" s="1" t="n"/>
      <c r="C579" s="1" t="n"/>
      <c r="D579" s="1" t="n"/>
      <c r="E579" s="1" t="n"/>
      <c r="F579" s="1" t="n"/>
      <c r="G579" s="1" t="n"/>
      <c r="H579" s="1" t="n"/>
      <c r="I579" s="1" t="n"/>
      <c r="J579" s="1" t="n"/>
      <c r="K579" s="1" t="n"/>
      <c r="L579" s="1" t="n"/>
      <c r="M579" s="1" t="n"/>
      <c r="N579" s="1" t="n"/>
      <c r="O579" s="1" t="n"/>
      <c r="P579" s="1" t="n"/>
      <c r="Q579" s="1" t="n"/>
      <c r="R579" s="1" t="n"/>
      <c r="S579" s="1" t="n"/>
      <c r="T579" s="1" t="n"/>
    </row>
    <row r="580" ht="15.75" customHeight="1" s="127">
      <c r="A580" s="1" t="n"/>
      <c r="B580" s="1" t="n"/>
      <c r="C580" s="1" t="n"/>
      <c r="D580" s="1" t="n"/>
      <c r="E580" s="1" t="n"/>
      <c r="F580" s="1" t="n"/>
      <c r="G580" s="1" t="n"/>
      <c r="H580" s="1" t="n"/>
      <c r="I580" s="1" t="n"/>
      <c r="J580" s="1" t="n"/>
      <c r="K580" s="1" t="n"/>
      <c r="L580" s="1" t="n"/>
      <c r="M580" s="1" t="n"/>
      <c r="N580" s="1" t="n"/>
      <c r="O580" s="1" t="n"/>
      <c r="P580" s="1" t="n"/>
      <c r="Q580" s="1" t="n"/>
      <c r="R580" s="1" t="n"/>
      <c r="S580" s="1" t="n"/>
      <c r="T580" s="1" t="n"/>
    </row>
    <row r="581" ht="15.75" customHeight="1" s="127">
      <c r="A581" s="1" t="n"/>
      <c r="B581" s="1" t="n"/>
      <c r="C581" s="1" t="n"/>
      <c r="D581" s="1" t="n"/>
      <c r="E581" s="1" t="n"/>
      <c r="F581" s="1" t="n"/>
      <c r="G581" s="1" t="n"/>
      <c r="H581" s="1" t="n"/>
      <c r="I581" s="1" t="n"/>
      <c r="J581" s="1" t="n"/>
      <c r="K581" s="1" t="n"/>
      <c r="L581" s="1" t="n"/>
      <c r="M581" s="1" t="n"/>
      <c r="N581" s="1" t="n"/>
      <c r="O581" s="1" t="n"/>
      <c r="P581" s="1" t="n"/>
      <c r="Q581" s="1" t="n"/>
      <c r="R581" s="1" t="n"/>
      <c r="S581" s="1" t="n"/>
      <c r="T581" s="1" t="n"/>
    </row>
    <row r="582" ht="15.75" customHeight="1" s="127">
      <c r="A582" s="1" t="n"/>
      <c r="B582" s="1" t="n"/>
      <c r="C582" s="1" t="n"/>
      <c r="D582" s="1" t="n"/>
      <c r="E582" s="1" t="n"/>
      <c r="F582" s="1" t="n"/>
      <c r="G582" s="1" t="n"/>
      <c r="H582" s="1" t="n"/>
      <c r="I582" s="1" t="n"/>
      <c r="J582" s="1" t="n"/>
      <c r="K582" s="1" t="n"/>
      <c r="L582" s="1" t="n"/>
      <c r="M582" s="1" t="n"/>
      <c r="N582" s="1" t="n"/>
      <c r="O582" s="1" t="n"/>
      <c r="P582" s="1" t="n"/>
      <c r="Q582" s="1" t="n"/>
      <c r="R582" s="1" t="n"/>
      <c r="S582" s="1" t="n"/>
      <c r="T582" s="1" t="n"/>
    </row>
    <row r="583" ht="15.75" customHeight="1" s="127">
      <c r="A583" s="1" t="n"/>
      <c r="B583" s="1" t="n"/>
      <c r="C583" s="1" t="n"/>
      <c r="D583" s="1" t="n"/>
      <c r="E583" s="1" t="n"/>
      <c r="F583" s="1" t="n"/>
      <c r="G583" s="1" t="n"/>
      <c r="H583" s="1" t="n"/>
      <c r="I583" s="1" t="n"/>
      <c r="J583" s="1" t="n"/>
      <c r="K583" s="1" t="n"/>
      <c r="L583" s="1" t="n"/>
      <c r="M583" s="1" t="n"/>
      <c r="N583" s="1" t="n"/>
      <c r="O583" s="1" t="n"/>
      <c r="P583" s="1" t="n"/>
      <c r="Q583" s="1" t="n"/>
      <c r="R583" s="1" t="n"/>
      <c r="S583" s="1" t="n"/>
      <c r="T583" s="1" t="n"/>
    </row>
    <row r="584" ht="15.75" customHeight="1" s="127">
      <c r="A584" s="1" t="n"/>
      <c r="B584" s="1" t="n"/>
      <c r="C584" s="1" t="n"/>
      <c r="D584" s="1" t="n"/>
      <c r="E584" s="1" t="n"/>
      <c r="F584" s="1" t="n"/>
      <c r="G584" s="1" t="n"/>
      <c r="H584" s="1" t="n"/>
      <c r="I584" s="1" t="n"/>
      <c r="J584" s="1" t="n"/>
      <c r="K584" s="1" t="n"/>
      <c r="L584" s="1" t="n"/>
      <c r="M584" s="1" t="n"/>
      <c r="N584" s="1" t="n"/>
      <c r="O584" s="1" t="n"/>
      <c r="P584" s="1" t="n"/>
      <c r="Q584" s="1" t="n"/>
      <c r="R584" s="1" t="n"/>
      <c r="S584" s="1" t="n"/>
      <c r="T584" s="1" t="n"/>
    </row>
    <row r="585" ht="15.75" customHeight="1" s="127">
      <c r="A585" s="1" t="n"/>
      <c r="B585" s="1" t="n"/>
      <c r="C585" s="1" t="n"/>
      <c r="D585" s="1" t="n"/>
      <c r="E585" s="1" t="n"/>
      <c r="F585" s="1" t="n"/>
      <c r="G585" s="1" t="n"/>
      <c r="H585" s="1" t="n"/>
      <c r="I585" s="1" t="n"/>
      <c r="J585" s="1" t="n"/>
      <c r="K585" s="1" t="n"/>
      <c r="L585" s="1" t="n"/>
      <c r="M585" s="1" t="n"/>
      <c r="N585" s="1" t="n"/>
      <c r="O585" s="1" t="n"/>
      <c r="P585" s="1" t="n"/>
      <c r="Q585" s="1" t="n"/>
      <c r="R585" s="1" t="n"/>
      <c r="S585" s="1" t="n"/>
      <c r="T585" s="1" t="n"/>
    </row>
    <row r="586" ht="15.75" customHeight="1" s="127">
      <c r="A586" s="1" t="n"/>
      <c r="B586" s="1" t="n"/>
      <c r="C586" s="1" t="n"/>
      <c r="D586" s="1" t="n"/>
      <c r="E586" s="1" t="n"/>
      <c r="F586" s="1" t="n"/>
      <c r="G586" s="1" t="n"/>
      <c r="H586" s="1" t="n"/>
      <c r="I586" s="1" t="n"/>
      <c r="J586" s="1" t="n"/>
      <c r="K586" s="1" t="n"/>
      <c r="L586" s="1" t="n"/>
      <c r="M586" s="1" t="n"/>
      <c r="N586" s="1" t="n"/>
      <c r="O586" s="1" t="n"/>
      <c r="P586" s="1" t="n"/>
      <c r="Q586" s="1" t="n"/>
      <c r="R586" s="1" t="n"/>
      <c r="S586" s="1" t="n"/>
      <c r="T586" s="1" t="n"/>
    </row>
    <row r="587" ht="15.75" customHeight="1" s="127">
      <c r="A587" s="1" t="n"/>
      <c r="B587" s="1" t="n"/>
      <c r="C587" s="1" t="n"/>
      <c r="D587" s="1" t="n"/>
      <c r="E587" s="1" t="n"/>
      <c r="F587" s="1" t="n"/>
      <c r="G587" s="1" t="n"/>
      <c r="H587" s="1" t="n"/>
      <c r="I587" s="1" t="n"/>
      <c r="J587" s="1" t="n"/>
      <c r="K587" s="1" t="n"/>
      <c r="L587" s="1" t="n"/>
      <c r="M587" s="1" t="n"/>
      <c r="N587" s="1" t="n"/>
      <c r="O587" s="1" t="n"/>
      <c r="P587" s="1" t="n"/>
      <c r="Q587" s="1" t="n"/>
      <c r="R587" s="1" t="n"/>
      <c r="S587" s="1" t="n"/>
      <c r="T587" s="1" t="n"/>
    </row>
    <row r="588" ht="15.75" customHeight="1" s="127">
      <c r="A588" s="1" t="n"/>
      <c r="B588" s="1" t="n"/>
      <c r="C588" s="1" t="n"/>
      <c r="D588" s="1" t="n"/>
      <c r="E588" s="1" t="n"/>
      <c r="F588" s="1" t="n"/>
      <c r="G588" s="1" t="n"/>
      <c r="H588" s="1" t="n"/>
      <c r="I588" s="1" t="n"/>
      <c r="J588" s="1" t="n"/>
      <c r="K588" s="1" t="n"/>
      <c r="L588" s="1" t="n"/>
      <c r="M588" s="1" t="n"/>
      <c r="N588" s="1" t="n"/>
      <c r="O588" s="1" t="n"/>
      <c r="P588" s="1" t="n"/>
      <c r="Q588" s="1" t="n"/>
      <c r="R588" s="1" t="n"/>
      <c r="S588" s="1" t="n"/>
      <c r="T588" s="1" t="n"/>
    </row>
    <row r="589" ht="15.75" customHeight="1" s="127">
      <c r="A589" s="1" t="n"/>
      <c r="B589" s="1" t="n"/>
      <c r="C589" s="1" t="n"/>
      <c r="D589" s="1" t="n"/>
      <c r="E589" s="1" t="n"/>
      <c r="F589" s="1" t="n"/>
      <c r="G589" s="1" t="n"/>
      <c r="H589" s="1" t="n"/>
      <c r="I589" s="1" t="n"/>
      <c r="J589" s="1" t="n"/>
      <c r="K589" s="1" t="n"/>
      <c r="L589" s="1" t="n"/>
      <c r="M589" s="1" t="n"/>
      <c r="N589" s="1" t="n"/>
      <c r="O589" s="1" t="n"/>
      <c r="P589" s="1" t="n"/>
      <c r="Q589" s="1" t="n"/>
      <c r="R589" s="1" t="n"/>
      <c r="S589" s="1" t="n"/>
      <c r="T589" s="1" t="n"/>
    </row>
    <row r="590" ht="15.75" customHeight="1" s="127">
      <c r="A590" s="1" t="n"/>
      <c r="B590" s="1" t="n"/>
      <c r="C590" s="1" t="n"/>
      <c r="D590" s="1" t="n"/>
      <c r="E590" s="1" t="n"/>
      <c r="F590" s="1" t="n"/>
      <c r="G590" s="1" t="n"/>
      <c r="H590" s="1" t="n"/>
      <c r="I590" s="1" t="n"/>
      <c r="J590" s="1" t="n"/>
      <c r="K590" s="1" t="n"/>
      <c r="L590" s="1" t="n"/>
      <c r="M590" s="1" t="n"/>
      <c r="N590" s="1" t="n"/>
      <c r="O590" s="1" t="n"/>
      <c r="P590" s="1" t="n"/>
      <c r="Q590" s="1" t="n"/>
      <c r="R590" s="1" t="n"/>
      <c r="S590" s="1" t="n"/>
      <c r="T590" s="1" t="n"/>
    </row>
    <row r="591" ht="15.75" customHeight="1" s="127">
      <c r="A591" s="1" t="n"/>
      <c r="B591" s="1" t="n"/>
      <c r="C591" s="1" t="n"/>
      <c r="D591" s="1" t="n"/>
      <c r="E591" s="1" t="n"/>
      <c r="F591" s="1" t="n"/>
      <c r="G591" s="1" t="n"/>
      <c r="H591" s="1" t="n"/>
      <c r="I591" s="1" t="n"/>
      <c r="J591" s="1" t="n"/>
      <c r="K591" s="1" t="n"/>
      <c r="L591" s="1" t="n"/>
      <c r="M591" s="1" t="n"/>
      <c r="N591" s="1" t="n"/>
      <c r="O591" s="1" t="n"/>
      <c r="P591" s="1" t="n"/>
      <c r="Q591" s="1" t="n"/>
      <c r="R591" s="1" t="n"/>
      <c r="S591" s="1" t="n"/>
      <c r="T591" s="1" t="n"/>
    </row>
    <row r="592" ht="15.75" customHeight="1" s="127">
      <c r="A592" s="1" t="n"/>
      <c r="B592" s="1" t="n"/>
      <c r="C592" s="1" t="n"/>
      <c r="D592" s="1" t="n"/>
      <c r="E592" s="1" t="n"/>
      <c r="F592" s="1" t="n"/>
      <c r="G592" s="1" t="n"/>
      <c r="H592" s="1" t="n"/>
      <c r="I592" s="1" t="n"/>
      <c r="J592" s="1" t="n"/>
      <c r="K592" s="1" t="n"/>
      <c r="L592" s="1" t="n"/>
      <c r="M592" s="1" t="n"/>
      <c r="N592" s="1" t="n"/>
      <c r="O592" s="1" t="n"/>
      <c r="P592" s="1" t="n"/>
      <c r="Q592" s="1" t="n"/>
      <c r="R592" s="1" t="n"/>
      <c r="S592" s="1" t="n"/>
      <c r="T592" s="1" t="n"/>
    </row>
    <row r="593" ht="15.75" customHeight="1" s="127">
      <c r="A593" s="1" t="n"/>
      <c r="B593" s="1" t="n"/>
      <c r="C593" s="1" t="n"/>
      <c r="D593" s="1" t="n"/>
      <c r="E593" s="1" t="n"/>
      <c r="F593" s="1" t="n"/>
      <c r="G593" s="1" t="n"/>
      <c r="H593" s="1" t="n"/>
      <c r="I593" s="1" t="n"/>
      <c r="J593" s="1" t="n"/>
      <c r="K593" s="1" t="n"/>
      <c r="L593" s="1" t="n"/>
      <c r="M593" s="1" t="n"/>
      <c r="N593" s="1" t="n"/>
      <c r="O593" s="1" t="n"/>
      <c r="P593" s="1" t="n"/>
      <c r="Q593" s="1" t="n"/>
      <c r="R593" s="1" t="n"/>
      <c r="S593" s="1" t="n"/>
      <c r="T593" s="1" t="n"/>
    </row>
    <row r="594" ht="15.75" customHeight="1" s="127">
      <c r="A594" s="1" t="n"/>
      <c r="B594" s="1" t="n"/>
      <c r="C594" s="1" t="n"/>
      <c r="D594" s="1" t="n"/>
      <c r="E594" s="1" t="n"/>
      <c r="F594" s="1" t="n"/>
      <c r="G594" s="1" t="n"/>
      <c r="H594" s="1" t="n"/>
      <c r="I594" s="1" t="n"/>
      <c r="J594" s="1" t="n"/>
      <c r="K594" s="1" t="n"/>
      <c r="L594" s="1" t="n"/>
      <c r="M594" s="1" t="n"/>
      <c r="N594" s="1" t="n"/>
      <c r="O594" s="1" t="n"/>
      <c r="P594" s="1" t="n"/>
      <c r="Q594" s="1" t="n"/>
      <c r="R594" s="1" t="n"/>
      <c r="S594" s="1" t="n"/>
      <c r="T594" s="1" t="n"/>
    </row>
    <row r="595" ht="15.75" customHeight="1" s="127">
      <c r="A595" s="1" t="n"/>
      <c r="B595" s="1" t="n"/>
      <c r="C595" s="1" t="n"/>
      <c r="D595" s="1" t="n"/>
      <c r="E595" s="1" t="n"/>
      <c r="F595" s="1" t="n"/>
      <c r="G595" s="1" t="n"/>
      <c r="H595" s="1" t="n"/>
      <c r="I595" s="1" t="n"/>
      <c r="J595" s="1" t="n"/>
      <c r="K595" s="1" t="n"/>
      <c r="L595" s="1" t="n"/>
      <c r="M595" s="1" t="n"/>
      <c r="N595" s="1" t="n"/>
      <c r="O595" s="1" t="n"/>
      <c r="P595" s="1" t="n"/>
      <c r="Q595" s="1" t="n"/>
      <c r="R595" s="1" t="n"/>
      <c r="S595" s="1" t="n"/>
      <c r="T595" s="1" t="n"/>
    </row>
    <row r="596" ht="15.75" customHeight="1" s="127">
      <c r="A596" s="1" t="n"/>
      <c r="B596" s="1" t="n"/>
      <c r="C596" s="1" t="n"/>
      <c r="D596" s="1" t="n"/>
      <c r="E596" s="1" t="n"/>
      <c r="F596" s="1" t="n"/>
      <c r="G596" s="1" t="n"/>
      <c r="H596" s="1" t="n"/>
      <c r="I596" s="1" t="n"/>
      <c r="J596" s="1" t="n"/>
      <c r="K596" s="1" t="n"/>
      <c r="L596" s="1" t="n"/>
      <c r="M596" s="1" t="n"/>
      <c r="N596" s="1" t="n"/>
      <c r="O596" s="1" t="n"/>
      <c r="P596" s="1" t="n"/>
      <c r="Q596" s="1" t="n"/>
      <c r="R596" s="1" t="n"/>
      <c r="S596" s="1" t="n"/>
      <c r="T596" s="1" t="n"/>
    </row>
    <row r="597" ht="15.75" customHeight="1" s="127">
      <c r="A597" s="1" t="n"/>
      <c r="B597" s="1" t="n"/>
      <c r="C597" s="1" t="n"/>
      <c r="D597" s="1" t="n"/>
      <c r="E597" s="1" t="n"/>
      <c r="F597" s="1" t="n"/>
      <c r="G597" s="1" t="n"/>
      <c r="H597" s="1" t="n"/>
      <c r="I597" s="1" t="n"/>
      <c r="J597" s="1" t="n"/>
      <c r="K597" s="1" t="n"/>
      <c r="L597" s="1" t="n"/>
      <c r="M597" s="1" t="n"/>
      <c r="N597" s="1" t="n"/>
      <c r="O597" s="1" t="n"/>
      <c r="P597" s="1" t="n"/>
      <c r="Q597" s="1" t="n"/>
      <c r="R597" s="1" t="n"/>
      <c r="S597" s="1" t="n"/>
      <c r="T597" s="1" t="n"/>
    </row>
    <row r="598" ht="15.75" customHeight="1" s="127">
      <c r="A598" s="1" t="n"/>
      <c r="B598" s="1" t="n"/>
      <c r="C598" s="1" t="n"/>
      <c r="D598" s="1" t="n"/>
      <c r="E598" s="1" t="n"/>
      <c r="F598" s="1" t="n"/>
      <c r="G598" s="1" t="n"/>
      <c r="H598" s="1" t="n"/>
      <c r="I598" s="1" t="n"/>
      <c r="J598" s="1" t="n"/>
      <c r="K598" s="1" t="n"/>
      <c r="L598" s="1" t="n"/>
      <c r="M598" s="1" t="n"/>
      <c r="N598" s="1" t="n"/>
      <c r="O598" s="1" t="n"/>
      <c r="P598" s="1" t="n"/>
      <c r="Q598" s="1" t="n"/>
      <c r="R598" s="1" t="n"/>
      <c r="S598" s="1" t="n"/>
      <c r="T598" s="1" t="n"/>
    </row>
    <row r="599" ht="15.75" customHeight="1" s="127">
      <c r="A599" s="1" t="n"/>
      <c r="B599" s="1" t="n"/>
      <c r="C599" s="1" t="n"/>
      <c r="D599" s="1" t="n"/>
      <c r="E599" s="1" t="n"/>
      <c r="F599" s="1" t="n"/>
      <c r="G599" s="1" t="n"/>
      <c r="H599" s="1" t="n"/>
      <c r="I599" s="1" t="n"/>
      <c r="J599" s="1" t="n"/>
      <c r="K599" s="1" t="n"/>
      <c r="L599" s="1" t="n"/>
      <c r="M599" s="1" t="n"/>
      <c r="N599" s="1" t="n"/>
      <c r="O599" s="1" t="n"/>
      <c r="P599" s="1" t="n"/>
      <c r="Q599" s="1" t="n"/>
      <c r="R599" s="1" t="n"/>
      <c r="S599" s="1" t="n"/>
      <c r="T599" s="1" t="n"/>
    </row>
    <row r="600" ht="15.75" customHeight="1" s="127">
      <c r="A600" s="1" t="n"/>
      <c r="B600" s="1" t="n"/>
      <c r="C600" s="1" t="n"/>
      <c r="D600" s="1" t="n"/>
      <c r="E600" s="1" t="n"/>
      <c r="F600" s="1" t="n"/>
      <c r="G600" s="1" t="n"/>
      <c r="H600" s="1" t="n"/>
      <c r="I600" s="1" t="n"/>
      <c r="J600" s="1" t="n"/>
      <c r="K600" s="1" t="n"/>
      <c r="L600" s="1" t="n"/>
      <c r="M600" s="1" t="n"/>
      <c r="N600" s="1" t="n"/>
      <c r="O600" s="1" t="n"/>
      <c r="P600" s="1" t="n"/>
      <c r="Q600" s="1" t="n"/>
      <c r="R600" s="1" t="n"/>
      <c r="S600" s="1" t="n"/>
      <c r="T600" s="1" t="n"/>
    </row>
    <row r="601" ht="15.75" customHeight="1" s="127">
      <c r="A601" s="1" t="n"/>
      <c r="B601" s="1" t="n"/>
      <c r="C601" s="1" t="n"/>
      <c r="D601" s="1" t="n"/>
      <c r="E601" s="1" t="n"/>
      <c r="F601" s="1" t="n"/>
      <c r="G601" s="1" t="n"/>
      <c r="H601" s="1" t="n"/>
      <c r="I601" s="1" t="n"/>
      <c r="J601" s="1" t="n"/>
      <c r="K601" s="1" t="n"/>
      <c r="L601" s="1" t="n"/>
      <c r="M601" s="1" t="n"/>
      <c r="N601" s="1" t="n"/>
      <c r="O601" s="1" t="n"/>
      <c r="P601" s="1" t="n"/>
      <c r="Q601" s="1" t="n"/>
      <c r="R601" s="1" t="n"/>
      <c r="S601" s="1" t="n"/>
      <c r="T601" s="1" t="n"/>
    </row>
    <row r="602" ht="15.75" customHeight="1" s="127">
      <c r="A602" s="1" t="n"/>
      <c r="B602" s="1" t="n"/>
      <c r="C602" s="1" t="n"/>
      <c r="D602" s="1" t="n"/>
      <c r="E602" s="1" t="n"/>
      <c r="F602" s="1" t="n"/>
      <c r="G602" s="1" t="n"/>
      <c r="H602" s="1" t="n"/>
      <c r="I602" s="1" t="n"/>
      <c r="J602" s="1" t="n"/>
      <c r="K602" s="1" t="n"/>
      <c r="L602" s="1" t="n"/>
      <c r="M602" s="1" t="n"/>
      <c r="N602" s="1" t="n"/>
      <c r="O602" s="1" t="n"/>
      <c r="P602" s="1" t="n"/>
      <c r="Q602" s="1" t="n"/>
      <c r="R602" s="1" t="n"/>
      <c r="S602" s="1" t="n"/>
      <c r="T602" s="1" t="n"/>
    </row>
    <row r="603" ht="15.75" customHeight="1" s="127">
      <c r="A603" s="1" t="n"/>
      <c r="B603" s="1" t="n"/>
      <c r="C603" s="1" t="n"/>
      <c r="D603" s="1" t="n"/>
      <c r="E603" s="1" t="n"/>
      <c r="F603" s="1" t="n"/>
      <c r="G603" s="1" t="n"/>
      <c r="H603" s="1" t="n"/>
      <c r="I603" s="1" t="n"/>
      <c r="J603" s="1" t="n"/>
      <c r="K603" s="1" t="n"/>
      <c r="L603" s="1" t="n"/>
      <c r="M603" s="1" t="n"/>
      <c r="N603" s="1" t="n"/>
      <c r="O603" s="1" t="n"/>
      <c r="P603" s="1" t="n"/>
      <c r="Q603" s="1" t="n"/>
      <c r="R603" s="1" t="n"/>
      <c r="S603" s="1" t="n"/>
      <c r="T603" s="1" t="n"/>
    </row>
    <row r="604" ht="15.75" customHeight="1" s="127">
      <c r="A604" s="1" t="n"/>
      <c r="B604" s="1" t="n"/>
      <c r="C604" s="1" t="n"/>
      <c r="D604" s="1" t="n"/>
      <c r="E604" s="1" t="n"/>
      <c r="F604" s="1" t="n"/>
      <c r="G604" s="1" t="n"/>
      <c r="H604" s="1" t="n"/>
      <c r="I604" s="1" t="n"/>
      <c r="J604" s="1" t="n"/>
      <c r="K604" s="1" t="n"/>
      <c r="L604" s="1" t="n"/>
      <c r="M604" s="1" t="n"/>
      <c r="N604" s="1" t="n"/>
      <c r="O604" s="1" t="n"/>
      <c r="P604" s="1" t="n"/>
      <c r="Q604" s="1" t="n"/>
      <c r="R604" s="1" t="n"/>
      <c r="S604" s="1" t="n"/>
      <c r="T604" s="1" t="n"/>
    </row>
    <row r="605" ht="15.75" customHeight="1" s="127">
      <c r="A605" s="1" t="n"/>
      <c r="B605" s="1" t="n"/>
      <c r="C605" s="1" t="n"/>
      <c r="D605" s="1" t="n"/>
      <c r="E605" s="1" t="n"/>
      <c r="F605" s="1" t="n"/>
      <c r="G605" s="1" t="n"/>
      <c r="H605" s="1" t="n"/>
      <c r="I605" s="1" t="n"/>
      <c r="J605" s="1" t="n"/>
      <c r="K605" s="1" t="n"/>
      <c r="L605" s="1" t="n"/>
      <c r="M605" s="1" t="n"/>
      <c r="N605" s="1" t="n"/>
      <c r="O605" s="1" t="n"/>
      <c r="P605" s="1" t="n"/>
      <c r="Q605" s="1" t="n"/>
      <c r="R605" s="1" t="n"/>
      <c r="S605" s="1" t="n"/>
      <c r="T605" s="1" t="n"/>
    </row>
    <row r="606" ht="15.75" customHeight="1" s="127">
      <c r="A606" s="1" t="n"/>
      <c r="B606" s="1" t="n"/>
      <c r="C606" s="1" t="n"/>
      <c r="D606" s="1" t="n"/>
      <c r="E606" s="1" t="n"/>
      <c r="F606" s="1" t="n"/>
      <c r="G606" s="1" t="n"/>
      <c r="H606" s="1" t="n"/>
      <c r="I606" s="1" t="n"/>
      <c r="J606" s="1" t="n"/>
      <c r="K606" s="1" t="n"/>
      <c r="L606" s="1" t="n"/>
      <c r="M606" s="1" t="n"/>
      <c r="N606" s="1" t="n"/>
      <c r="O606" s="1" t="n"/>
      <c r="P606" s="1" t="n"/>
      <c r="Q606" s="1" t="n"/>
      <c r="R606" s="1" t="n"/>
      <c r="S606" s="1" t="n"/>
      <c r="T606" s="1" t="n"/>
    </row>
    <row r="607" ht="15.75" customHeight="1" s="127">
      <c r="A607" s="1" t="n"/>
      <c r="B607" s="1" t="n"/>
      <c r="C607" s="1" t="n"/>
      <c r="D607" s="1" t="n"/>
      <c r="E607" s="1" t="n"/>
      <c r="F607" s="1" t="n"/>
      <c r="G607" s="1" t="n"/>
      <c r="H607" s="1" t="n"/>
      <c r="I607" s="1" t="n"/>
      <c r="J607" s="1" t="n"/>
      <c r="K607" s="1" t="n"/>
      <c r="L607" s="1" t="n"/>
      <c r="M607" s="1" t="n"/>
      <c r="N607" s="1" t="n"/>
      <c r="O607" s="1" t="n"/>
      <c r="P607" s="1" t="n"/>
      <c r="Q607" s="1" t="n"/>
      <c r="R607" s="1" t="n"/>
      <c r="S607" s="1" t="n"/>
      <c r="T607" s="1" t="n"/>
    </row>
    <row r="608" ht="15.75" customHeight="1" s="127">
      <c r="A608" s="1" t="n"/>
      <c r="B608" s="1" t="n"/>
      <c r="C608" s="1" t="n"/>
      <c r="D608" s="1" t="n"/>
      <c r="E608" s="1" t="n"/>
      <c r="F608" s="1" t="n"/>
      <c r="G608" s="1" t="n"/>
      <c r="H608" s="1" t="n"/>
      <c r="I608" s="1" t="n"/>
      <c r="J608" s="1" t="n"/>
      <c r="K608" s="1" t="n"/>
      <c r="L608" s="1" t="n"/>
      <c r="M608" s="1" t="n"/>
      <c r="N608" s="1" t="n"/>
      <c r="O608" s="1" t="n"/>
      <c r="P608" s="1" t="n"/>
      <c r="Q608" s="1" t="n"/>
      <c r="R608" s="1" t="n"/>
      <c r="S608" s="1" t="n"/>
      <c r="T608" s="1" t="n"/>
    </row>
    <row r="609" ht="15.75" customHeight="1" s="127">
      <c r="A609" s="1" t="n"/>
      <c r="B609" s="1" t="n"/>
      <c r="C609" s="1" t="n"/>
      <c r="D609" s="1" t="n"/>
      <c r="E609" s="1" t="n"/>
      <c r="F609" s="1" t="n"/>
      <c r="G609" s="1" t="n"/>
      <c r="H609" s="1" t="n"/>
      <c r="I609" s="1" t="n"/>
      <c r="J609" s="1" t="n"/>
      <c r="K609" s="1" t="n"/>
      <c r="L609" s="1" t="n"/>
      <c r="M609" s="1" t="n"/>
      <c r="N609" s="1" t="n"/>
      <c r="O609" s="1" t="n"/>
      <c r="P609" s="1" t="n"/>
      <c r="Q609" s="1" t="n"/>
      <c r="R609" s="1" t="n"/>
      <c r="S609" s="1" t="n"/>
      <c r="T609" s="1" t="n"/>
    </row>
    <row r="610" ht="15.75" customHeight="1" s="127">
      <c r="A610" s="1" t="n"/>
      <c r="B610" s="1" t="n"/>
      <c r="C610" s="1" t="n"/>
      <c r="D610" s="1" t="n"/>
      <c r="E610" s="1" t="n"/>
      <c r="F610" s="1" t="n"/>
      <c r="G610" s="1" t="n"/>
      <c r="H610" s="1" t="n"/>
      <c r="I610" s="1" t="n"/>
      <c r="J610" s="1" t="n"/>
      <c r="K610" s="1" t="n"/>
      <c r="L610" s="1" t="n"/>
      <c r="M610" s="1" t="n"/>
      <c r="N610" s="1" t="n"/>
      <c r="O610" s="1" t="n"/>
      <c r="P610" s="1" t="n"/>
      <c r="Q610" s="1" t="n"/>
      <c r="R610" s="1" t="n"/>
      <c r="S610" s="1" t="n"/>
      <c r="T610" s="1" t="n"/>
    </row>
    <row r="611" ht="15.75" customHeight="1" s="127">
      <c r="A611" s="1" t="n"/>
      <c r="B611" s="1" t="n"/>
      <c r="C611" s="1" t="n"/>
      <c r="D611" s="1" t="n"/>
      <c r="E611" s="1" t="n"/>
      <c r="F611" s="1" t="n"/>
      <c r="G611" s="1" t="n"/>
      <c r="H611" s="1" t="n"/>
      <c r="I611" s="1" t="n"/>
      <c r="J611" s="1" t="n"/>
      <c r="K611" s="1" t="n"/>
      <c r="L611" s="1" t="n"/>
      <c r="M611" s="1" t="n"/>
      <c r="N611" s="1" t="n"/>
      <c r="O611" s="1" t="n"/>
      <c r="P611" s="1" t="n"/>
      <c r="Q611" s="1" t="n"/>
      <c r="R611" s="1" t="n"/>
      <c r="S611" s="1" t="n"/>
      <c r="T611" s="1" t="n"/>
    </row>
    <row r="612" ht="15.75" customHeight="1" s="127">
      <c r="A612" s="1" t="n"/>
      <c r="B612" s="1" t="n"/>
      <c r="C612" s="1" t="n"/>
      <c r="D612" s="1" t="n"/>
      <c r="E612" s="1" t="n"/>
      <c r="F612" s="1" t="n"/>
      <c r="G612" s="1" t="n"/>
      <c r="H612" s="1" t="n"/>
      <c r="I612" s="1" t="n"/>
      <c r="J612" s="1" t="n"/>
      <c r="K612" s="1" t="n"/>
      <c r="L612" s="1" t="n"/>
      <c r="M612" s="1" t="n"/>
      <c r="N612" s="1" t="n"/>
      <c r="O612" s="1" t="n"/>
      <c r="P612" s="1" t="n"/>
      <c r="Q612" s="1" t="n"/>
      <c r="R612" s="1" t="n"/>
      <c r="S612" s="1" t="n"/>
      <c r="T612" s="1" t="n"/>
    </row>
    <row r="613" ht="15.75" customHeight="1" s="127">
      <c r="A613" s="1" t="n"/>
      <c r="B613" s="1" t="n"/>
      <c r="C613" s="1" t="n"/>
      <c r="D613" s="1" t="n"/>
      <c r="E613" s="1" t="n"/>
      <c r="F613" s="1" t="n"/>
      <c r="G613" s="1" t="n"/>
      <c r="H613" s="1" t="n"/>
      <c r="I613" s="1" t="n"/>
      <c r="J613" s="1" t="n"/>
      <c r="K613" s="1" t="n"/>
      <c r="L613" s="1" t="n"/>
      <c r="M613" s="1" t="n"/>
      <c r="N613" s="1" t="n"/>
      <c r="O613" s="1" t="n"/>
      <c r="P613" s="1" t="n"/>
      <c r="Q613" s="1" t="n"/>
      <c r="R613" s="1" t="n"/>
      <c r="S613" s="1" t="n"/>
      <c r="T613" s="1" t="n"/>
    </row>
    <row r="614" ht="15.75" customHeight="1" s="127">
      <c r="A614" s="1" t="n"/>
      <c r="B614" s="1" t="n"/>
      <c r="C614" s="1" t="n"/>
      <c r="D614" s="1" t="n"/>
      <c r="E614" s="1" t="n"/>
      <c r="F614" s="1" t="n"/>
      <c r="G614" s="1" t="n"/>
      <c r="H614" s="1" t="n"/>
      <c r="I614" s="1" t="n"/>
      <c r="J614" s="1" t="n"/>
      <c r="K614" s="1" t="n"/>
      <c r="L614" s="1" t="n"/>
      <c r="M614" s="1" t="n"/>
      <c r="N614" s="1" t="n"/>
      <c r="O614" s="1" t="n"/>
      <c r="P614" s="1" t="n"/>
      <c r="Q614" s="1" t="n"/>
      <c r="R614" s="1" t="n"/>
      <c r="S614" s="1" t="n"/>
      <c r="T614" s="1" t="n"/>
    </row>
    <row r="615" ht="15.75" customHeight="1" s="127">
      <c r="A615" s="1" t="n"/>
      <c r="B615" s="1" t="n"/>
      <c r="C615" s="1" t="n"/>
      <c r="D615" s="1" t="n"/>
      <c r="E615" s="1" t="n"/>
      <c r="F615" s="1" t="n"/>
      <c r="G615" s="1" t="n"/>
      <c r="H615" s="1" t="n"/>
      <c r="I615" s="1" t="n"/>
      <c r="J615" s="1" t="n"/>
      <c r="K615" s="1" t="n"/>
      <c r="L615" s="1" t="n"/>
      <c r="M615" s="1" t="n"/>
      <c r="N615" s="1" t="n"/>
      <c r="O615" s="1" t="n"/>
      <c r="P615" s="1" t="n"/>
      <c r="Q615" s="1" t="n"/>
      <c r="R615" s="1" t="n"/>
      <c r="S615" s="1" t="n"/>
      <c r="T615" s="1" t="n"/>
    </row>
    <row r="616" ht="15.75" customHeight="1" s="127">
      <c r="A616" s="1" t="n"/>
      <c r="B616" s="1" t="n"/>
      <c r="C616" s="1" t="n"/>
      <c r="D616" s="1" t="n"/>
      <c r="E616" s="1" t="n"/>
      <c r="F616" s="1" t="n"/>
      <c r="G616" s="1" t="n"/>
      <c r="H616" s="1" t="n"/>
      <c r="I616" s="1" t="n"/>
      <c r="J616" s="1" t="n"/>
      <c r="K616" s="1" t="n"/>
      <c r="L616" s="1" t="n"/>
      <c r="M616" s="1" t="n"/>
      <c r="N616" s="1" t="n"/>
      <c r="O616" s="1" t="n"/>
      <c r="P616" s="1" t="n"/>
      <c r="Q616" s="1" t="n"/>
      <c r="R616" s="1" t="n"/>
      <c r="S616" s="1" t="n"/>
      <c r="T616" s="1" t="n"/>
    </row>
    <row r="617" ht="15.75" customHeight="1" s="127">
      <c r="A617" s="1" t="n"/>
      <c r="B617" s="1" t="n"/>
      <c r="C617" s="1" t="n"/>
      <c r="D617" s="1" t="n"/>
      <c r="E617" s="1" t="n"/>
      <c r="F617" s="1" t="n"/>
      <c r="G617" s="1" t="n"/>
      <c r="H617" s="1" t="n"/>
      <c r="I617" s="1" t="n"/>
      <c r="J617" s="1" t="n"/>
      <c r="K617" s="1" t="n"/>
      <c r="L617" s="1" t="n"/>
      <c r="M617" s="1" t="n"/>
      <c r="N617" s="1" t="n"/>
      <c r="O617" s="1" t="n"/>
      <c r="P617" s="1" t="n"/>
      <c r="Q617" s="1" t="n"/>
      <c r="R617" s="1" t="n"/>
      <c r="S617" s="1" t="n"/>
      <c r="T617" s="1" t="n"/>
    </row>
    <row r="618" ht="15.75" customHeight="1" s="127">
      <c r="A618" s="1" t="n"/>
      <c r="B618" s="1" t="n"/>
      <c r="C618" s="1" t="n"/>
      <c r="D618" s="1" t="n"/>
      <c r="E618" s="1" t="n"/>
      <c r="F618" s="1" t="n"/>
      <c r="G618" s="1" t="n"/>
      <c r="H618" s="1" t="n"/>
      <c r="I618" s="1" t="n"/>
      <c r="J618" s="1" t="n"/>
      <c r="K618" s="1" t="n"/>
      <c r="L618" s="1" t="n"/>
      <c r="M618" s="1" t="n"/>
      <c r="N618" s="1" t="n"/>
      <c r="O618" s="1" t="n"/>
      <c r="P618" s="1" t="n"/>
      <c r="Q618" s="1" t="n"/>
      <c r="R618" s="1" t="n"/>
      <c r="S618" s="1" t="n"/>
      <c r="T618" s="1" t="n"/>
    </row>
    <row r="619" ht="15.75" customHeight="1" s="127">
      <c r="A619" s="1" t="n"/>
      <c r="B619" s="1" t="n"/>
      <c r="C619" s="1" t="n"/>
      <c r="D619" s="1" t="n"/>
      <c r="E619" s="1" t="n"/>
      <c r="F619" s="1" t="n"/>
      <c r="G619" s="1" t="n"/>
      <c r="H619" s="1" t="n"/>
      <c r="I619" s="1" t="n"/>
      <c r="J619" s="1" t="n"/>
      <c r="K619" s="1" t="n"/>
      <c r="L619" s="1" t="n"/>
      <c r="M619" s="1" t="n"/>
      <c r="N619" s="1" t="n"/>
      <c r="O619" s="1" t="n"/>
      <c r="P619" s="1" t="n"/>
      <c r="Q619" s="1" t="n"/>
      <c r="R619" s="1" t="n"/>
      <c r="S619" s="1" t="n"/>
      <c r="T619" s="1" t="n"/>
    </row>
    <row r="620" ht="15.75" customHeight="1" s="127">
      <c r="A620" s="1" t="n"/>
      <c r="B620" s="1" t="n"/>
      <c r="C620" s="1" t="n"/>
      <c r="D620" s="1" t="n"/>
      <c r="E620" s="1" t="n"/>
      <c r="F620" s="1" t="n"/>
      <c r="G620" s="1" t="n"/>
      <c r="H620" s="1" t="n"/>
      <c r="I620" s="1" t="n"/>
      <c r="J620" s="1" t="n"/>
      <c r="K620" s="1" t="n"/>
      <c r="L620" s="1" t="n"/>
      <c r="M620" s="1" t="n"/>
      <c r="N620" s="1" t="n"/>
      <c r="O620" s="1" t="n"/>
      <c r="P620" s="1" t="n"/>
      <c r="Q620" s="1" t="n"/>
      <c r="R620" s="1" t="n"/>
      <c r="S620" s="1" t="n"/>
      <c r="T620" s="1" t="n"/>
    </row>
    <row r="621" ht="15.75" customHeight="1" s="127">
      <c r="A621" s="1" t="n"/>
      <c r="B621" s="1" t="n"/>
      <c r="C621" s="1" t="n"/>
      <c r="D621" s="1" t="n"/>
      <c r="E621" s="1" t="n"/>
      <c r="F621" s="1" t="n"/>
      <c r="G621" s="1" t="n"/>
      <c r="H621" s="1" t="n"/>
      <c r="I621" s="1" t="n"/>
      <c r="J621" s="1" t="n"/>
      <c r="K621" s="1" t="n"/>
      <c r="L621" s="1" t="n"/>
      <c r="M621" s="1" t="n"/>
      <c r="N621" s="1" t="n"/>
      <c r="O621" s="1" t="n"/>
      <c r="P621" s="1" t="n"/>
      <c r="Q621" s="1" t="n"/>
      <c r="R621" s="1" t="n"/>
      <c r="S621" s="1" t="n"/>
      <c r="T621" s="1" t="n"/>
    </row>
    <row r="622" ht="15.75" customHeight="1" s="127">
      <c r="A622" s="1" t="n"/>
      <c r="B622" s="1" t="n"/>
      <c r="C622" s="1" t="n"/>
      <c r="D622" s="1" t="n"/>
      <c r="E622" s="1" t="n"/>
      <c r="F622" s="1" t="n"/>
      <c r="G622" s="1" t="n"/>
      <c r="H622" s="1" t="n"/>
      <c r="I622" s="1" t="n"/>
      <c r="J622" s="1" t="n"/>
      <c r="K622" s="1" t="n"/>
      <c r="L622" s="1" t="n"/>
      <c r="M622" s="1" t="n"/>
      <c r="N622" s="1" t="n"/>
      <c r="O622" s="1" t="n"/>
      <c r="P622" s="1" t="n"/>
      <c r="Q622" s="1" t="n"/>
      <c r="R622" s="1" t="n"/>
      <c r="S622" s="1" t="n"/>
      <c r="T622" s="1" t="n"/>
    </row>
    <row r="623" ht="15.75" customHeight="1" s="127">
      <c r="A623" s="1" t="n"/>
      <c r="B623" s="1" t="n"/>
      <c r="C623" s="1" t="n"/>
      <c r="D623" s="1" t="n"/>
      <c r="E623" s="1" t="n"/>
      <c r="F623" s="1" t="n"/>
      <c r="G623" s="1" t="n"/>
      <c r="H623" s="1" t="n"/>
      <c r="I623" s="1" t="n"/>
      <c r="J623" s="1" t="n"/>
      <c r="K623" s="1" t="n"/>
      <c r="L623" s="1" t="n"/>
      <c r="M623" s="1" t="n"/>
      <c r="N623" s="1" t="n"/>
      <c r="O623" s="1" t="n"/>
      <c r="P623" s="1" t="n"/>
      <c r="Q623" s="1" t="n"/>
      <c r="R623" s="1" t="n"/>
      <c r="S623" s="1" t="n"/>
      <c r="T623" s="1" t="n"/>
    </row>
    <row r="624" ht="15.75" customHeight="1" s="127">
      <c r="A624" s="1" t="n"/>
      <c r="B624" s="1" t="n"/>
      <c r="C624" s="1" t="n"/>
      <c r="D624" s="1" t="n"/>
      <c r="E624" s="1" t="n"/>
      <c r="F624" s="1" t="n"/>
      <c r="G624" s="1" t="n"/>
      <c r="H624" s="1" t="n"/>
      <c r="I624" s="1" t="n"/>
      <c r="J624" s="1" t="n"/>
      <c r="K624" s="1" t="n"/>
      <c r="L624" s="1" t="n"/>
      <c r="M624" s="1" t="n"/>
      <c r="N624" s="1" t="n"/>
      <c r="O624" s="1" t="n"/>
      <c r="P624" s="1" t="n"/>
      <c r="Q624" s="1" t="n"/>
      <c r="R624" s="1" t="n"/>
      <c r="S624" s="1" t="n"/>
      <c r="T624" s="1" t="n"/>
    </row>
    <row r="625" ht="15.75" customHeight="1" s="127">
      <c r="A625" s="1" t="n"/>
      <c r="B625" s="1" t="n"/>
      <c r="C625" s="1" t="n"/>
      <c r="D625" s="1" t="n"/>
      <c r="E625" s="1" t="n"/>
      <c r="F625" s="1" t="n"/>
      <c r="G625" s="1" t="n"/>
      <c r="H625" s="1" t="n"/>
      <c r="I625" s="1" t="n"/>
      <c r="J625" s="1" t="n"/>
      <c r="K625" s="1" t="n"/>
      <c r="L625" s="1" t="n"/>
      <c r="M625" s="1" t="n"/>
      <c r="N625" s="1" t="n"/>
      <c r="O625" s="1" t="n"/>
      <c r="P625" s="1" t="n"/>
      <c r="Q625" s="1" t="n"/>
      <c r="R625" s="1" t="n"/>
      <c r="S625" s="1" t="n"/>
      <c r="T625" s="1" t="n"/>
    </row>
    <row r="626" ht="15.75" customHeight="1" s="127">
      <c r="A626" s="1" t="n"/>
      <c r="B626" s="1" t="n"/>
      <c r="C626" s="1" t="n"/>
      <c r="D626" s="1" t="n"/>
      <c r="E626" s="1" t="n"/>
      <c r="F626" s="1" t="n"/>
      <c r="G626" s="1" t="n"/>
      <c r="H626" s="1" t="n"/>
      <c r="I626" s="1" t="n"/>
      <c r="J626" s="1" t="n"/>
      <c r="K626" s="1" t="n"/>
      <c r="L626" s="1" t="n"/>
      <c r="M626" s="1" t="n"/>
      <c r="N626" s="1" t="n"/>
      <c r="O626" s="1" t="n"/>
      <c r="P626" s="1" t="n"/>
      <c r="Q626" s="1" t="n"/>
      <c r="R626" s="1" t="n"/>
      <c r="S626" s="1" t="n"/>
      <c r="T626" s="1" t="n"/>
    </row>
    <row r="627" ht="15.75" customHeight="1" s="127">
      <c r="A627" s="1" t="n"/>
      <c r="B627" s="1" t="n"/>
      <c r="C627" s="1" t="n"/>
      <c r="D627" s="1" t="n"/>
      <c r="E627" s="1" t="n"/>
      <c r="F627" s="1" t="n"/>
      <c r="G627" s="1" t="n"/>
      <c r="H627" s="1" t="n"/>
      <c r="I627" s="1" t="n"/>
      <c r="J627" s="1" t="n"/>
      <c r="K627" s="1" t="n"/>
      <c r="L627" s="1" t="n"/>
      <c r="M627" s="1" t="n"/>
      <c r="N627" s="1" t="n"/>
      <c r="O627" s="1" t="n"/>
      <c r="P627" s="1" t="n"/>
      <c r="Q627" s="1" t="n"/>
      <c r="R627" s="1" t="n"/>
      <c r="S627" s="1" t="n"/>
      <c r="T627" s="1" t="n"/>
    </row>
    <row r="628" ht="15.75" customHeight="1" s="127">
      <c r="A628" s="1" t="n"/>
      <c r="B628" s="1" t="n"/>
      <c r="C628" s="1" t="n"/>
      <c r="D628" s="1" t="n"/>
      <c r="E628" s="1" t="n"/>
      <c r="F628" s="1" t="n"/>
      <c r="G628" s="1" t="n"/>
      <c r="H628" s="1" t="n"/>
      <c r="I628" s="1" t="n"/>
      <c r="J628" s="1" t="n"/>
      <c r="K628" s="1" t="n"/>
      <c r="L628" s="1" t="n"/>
      <c r="M628" s="1" t="n"/>
      <c r="N628" s="1" t="n"/>
      <c r="O628" s="1" t="n"/>
      <c r="P628" s="1" t="n"/>
      <c r="Q628" s="1" t="n"/>
      <c r="R628" s="1" t="n"/>
      <c r="S628" s="1" t="n"/>
      <c r="T628" s="1" t="n"/>
    </row>
    <row r="629" ht="15.75" customHeight="1" s="127">
      <c r="A629" s="1" t="n"/>
      <c r="B629" s="1" t="n"/>
      <c r="C629" s="1" t="n"/>
      <c r="D629" s="1" t="n"/>
      <c r="E629" s="1" t="n"/>
      <c r="F629" s="1" t="n"/>
      <c r="G629" s="1" t="n"/>
      <c r="H629" s="1" t="n"/>
      <c r="I629" s="1" t="n"/>
      <c r="J629" s="1" t="n"/>
      <c r="K629" s="1" t="n"/>
      <c r="L629" s="1" t="n"/>
      <c r="M629" s="1" t="n"/>
      <c r="N629" s="1" t="n"/>
      <c r="O629" s="1" t="n"/>
      <c r="P629" s="1" t="n"/>
      <c r="Q629" s="1" t="n"/>
      <c r="R629" s="1" t="n"/>
      <c r="S629" s="1" t="n"/>
      <c r="T629" s="1" t="n"/>
    </row>
    <row r="630" ht="15.75" customHeight="1" s="127">
      <c r="A630" s="1" t="n"/>
      <c r="B630" s="1" t="n"/>
      <c r="C630" s="1" t="n"/>
      <c r="D630" s="1" t="n"/>
      <c r="E630" s="1" t="n"/>
      <c r="F630" s="1" t="n"/>
      <c r="G630" s="1" t="n"/>
      <c r="H630" s="1" t="n"/>
      <c r="I630" s="1" t="n"/>
      <c r="J630" s="1" t="n"/>
      <c r="K630" s="1" t="n"/>
      <c r="L630" s="1" t="n"/>
      <c r="M630" s="1" t="n"/>
      <c r="N630" s="1" t="n"/>
      <c r="O630" s="1" t="n"/>
      <c r="P630" s="1" t="n"/>
      <c r="Q630" s="1" t="n"/>
      <c r="R630" s="1" t="n"/>
      <c r="S630" s="1" t="n"/>
      <c r="T630" s="1" t="n"/>
    </row>
    <row r="631" ht="15.75" customHeight="1" s="127">
      <c r="A631" s="1" t="n"/>
      <c r="B631" s="1" t="n"/>
      <c r="C631" s="1" t="n"/>
      <c r="D631" s="1" t="n"/>
      <c r="E631" s="1" t="n"/>
      <c r="F631" s="1" t="n"/>
      <c r="G631" s="1" t="n"/>
      <c r="H631" s="1" t="n"/>
      <c r="I631" s="1" t="n"/>
      <c r="J631" s="1" t="n"/>
      <c r="K631" s="1" t="n"/>
      <c r="L631" s="1" t="n"/>
      <c r="M631" s="1" t="n"/>
      <c r="N631" s="1" t="n"/>
      <c r="O631" s="1" t="n"/>
      <c r="P631" s="1" t="n"/>
      <c r="Q631" s="1" t="n"/>
      <c r="R631" s="1" t="n"/>
      <c r="S631" s="1" t="n"/>
      <c r="T631" s="1" t="n"/>
    </row>
    <row r="632" ht="15.75" customHeight="1" s="127">
      <c r="A632" s="1" t="n"/>
      <c r="B632" s="1" t="n"/>
      <c r="C632" s="1" t="n"/>
      <c r="D632" s="1" t="n"/>
      <c r="E632" s="1" t="n"/>
      <c r="F632" s="1" t="n"/>
      <c r="G632" s="1" t="n"/>
      <c r="H632" s="1" t="n"/>
      <c r="I632" s="1" t="n"/>
      <c r="J632" s="1" t="n"/>
      <c r="K632" s="1" t="n"/>
      <c r="L632" s="1" t="n"/>
      <c r="M632" s="1" t="n"/>
      <c r="N632" s="1" t="n"/>
      <c r="O632" s="1" t="n"/>
      <c r="P632" s="1" t="n"/>
      <c r="Q632" s="1" t="n"/>
      <c r="R632" s="1" t="n"/>
      <c r="S632" s="1" t="n"/>
      <c r="T632" s="1" t="n"/>
    </row>
    <row r="633" ht="15.75" customHeight="1" s="127">
      <c r="A633" s="1" t="n"/>
      <c r="B633" s="1" t="n"/>
      <c r="C633" s="1" t="n"/>
      <c r="D633" s="1" t="n"/>
      <c r="E633" s="1" t="n"/>
      <c r="F633" s="1" t="n"/>
      <c r="G633" s="1" t="n"/>
      <c r="H633" s="1" t="n"/>
      <c r="I633" s="1" t="n"/>
      <c r="J633" s="1" t="n"/>
      <c r="K633" s="1" t="n"/>
      <c r="L633" s="1" t="n"/>
      <c r="M633" s="1" t="n"/>
      <c r="N633" s="1" t="n"/>
      <c r="O633" s="1" t="n"/>
      <c r="P633" s="1" t="n"/>
      <c r="Q633" s="1" t="n"/>
      <c r="R633" s="1" t="n"/>
      <c r="S633" s="1" t="n"/>
      <c r="T633" s="1" t="n"/>
    </row>
    <row r="634" ht="15.75" customHeight="1" s="127">
      <c r="A634" s="1" t="n"/>
      <c r="B634" s="1" t="n"/>
      <c r="C634" s="1" t="n"/>
      <c r="D634" s="1" t="n"/>
      <c r="E634" s="1" t="n"/>
      <c r="F634" s="1" t="n"/>
      <c r="G634" s="1" t="n"/>
      <c r="H634" s="1" t="n"/>
      <c r="I634" s="1" t="n"/>
      <c r="J634" s="1" t="n"/>
      <c r="K634" s="1" t="n"/>
      <c r="L634" s="1" t="n"/>
      <c r="M634" s="1" t="n"/>
      <c r="N634" s="1" t="n"/>
      <c r="O634" s="1" t="n"/>
      <c r="P634" s="1" t="n"/>
      <c r="Q634" s="1" t="n"/>
      <c r="R634" s="1" t="n"/>
      <c r="S634" s="1" t="n"/>
      <c r="T634" s="1" t="n"/>
    </row>
    <row r="635" ht="15.75" customHeight="1" s="127">
      <c r="A635" s="1" t="n"/>
      <c r="B635" s="1" t="n"/>
      <c r="C635" s="1" t="n"/>
      <c r="D635" s="1" t="n"/>
      <c r="E635" s="1" t="n"/>
      <c r="F635" s="1" t="n"/>
      <c r="G635" s="1" t="n"/>
      <c r="H635" s="1" t="n"/>
      <c r="I635" s="1" t="n"/>
      <c r="J635" s="1" t="n"/>
      <c r="K635" s="1" t="n"/>
      <c r="L635" s="1" t="n"/>
      <c r="M635" s="1" t="n"/>
      <c r="N635" s="1" t="n"/>
      <c r="O635" s="1" t="n"/>
      <c r="P635" s="1" t="n"/>
      <c r="Q635" s="1" t="n"/>
      <c r="R635" s="1" t="n"/>
      <c r="S635" s="1" t="n"/>
      <c r="T635" s="1" t="n"/>
    </row>
    <row r="636" ht="15.75" customHeight="1" s="127">
      <c r="A636" s="1" t="n"/>
      <c r="B636" s="1" t="n"/>
      <c r="C636" s="1" t="n"/>
      <c r="D636" s="1" t="n"/>
      <c r="E636" s="1" t="n"/>
      <c r="F636" s="1" t="n"/>
      <c r="G636" s="1" t="n"/>
      <c r="H636" s="1" t="n"/>
      <c r="I636" s="1" t="n"/>
      <c r="J636" s="1" t="n"/>
      <c r="K636" s="1" t="n"/>
      <c r="L636" s="1" t="n"/>
      <c r="M636" s="1" t="n"/>
      <c r="N636" s="1" t="n"/>
      <c r="O636" s="1" t="n"/>
      <c r="P636" s="1" t="n"/>
      <c r="Q636" s="1" t="n"/>
      <c r="R636" s="1" t="n"/>
      <c r="S636" s="1" t="n"/>
      <c r="T636" s="1" t="n"/>
    </row>
    <row r="637" ht="15.75" customHeight="1" s="127">
      <c r="A637" s="1" t="n"/>
      <c r="B637" s="1" t="n"/>
      <c r="C637" s="1" t="n"/>
      <c r="D637" s="1" t="n"/>
      <c r="E637" s="1" t="n"/>
      <c r="F637" s="1" t="n"/>
      <c r="G637" s="1" t="n"/>
      <c r="H637" s="1" t="n"/>
      <c r="I637" s="1" t="n"/>
      <c r="J637" s="1" t="n"/>
      <c r="K637" s="1" t="n"/>
      <c r="L637" s="1" t="n"/>
      <c r="M637" s="1" t="n"/>
      <c r="N637" s="1" t="n"/>
      <c r="O637" s="1" t="n"/>
      <c r="P637" s="1" t="n"/>
      <c r="Q637" s="1" t="n"/>
      <c r="R637" s="1" t="n"/>
      <c r="S637" s="1" t="n"/>
      <c r="T637" s="1" t="n"/>
    </row>
    <row r="638" ht="15.75" customHeight="1" s="127">
      <c r="A638" s="1" t="n"/>
      <c r="B638" s="1" t="n"/>
      <c r="C638" s="1" t="n"/>
      <c r="D638" s="1" t="n"/>
      <c r="E638" s="1" t="n"/>
      <c r="F638" s="1" t="n"/>
      <c r="G638" s="1" t="n"/>
      <c r="H638" s="1" t="n"/>
      <c r="I638" s="1" t="n"/>
      <c r="J638" s="1" t="n"/>
      <c r="K638" s="1" t="n"/>
      <c r="L638" s="1" t="n"/>
      <c r="M638" s="1" t="n"/>
      <c r="N638" s="1" t="n"/>
      <c r="O638" s="1" t="n"/>
      <c r="P638" s="1" t="n"/>
      <c r="Q638" s="1" t="n"/>
      <c r="R638" s="1" t="n"/>
      <c r="S638" s="1" t="n"/>
      <c r="T638" s="1" t="n"/>
    </row>
    <row r="639" ht="15.75" customHeight="1" s="127">
      <c r="A639" s="1" t="n"/>
      <c r="B639" s="1" t="n"/>
      <c r="C639" s="1" t="n"/>
      <c r="D639" s="1" t="n"/>
      <c r="E639" s="1" t="n"/>
      <c r="F639" s="1" t="n"/>
      <c r="G639" s="1" t="n"/>
      <c r="H639" s="1" t="n"/>
      <c r="I639" s="1" t="n"/>
      <c r="J639" s="1" t="n"/>
      <c r="K639" s="1" t="n"/>
      <c r="L639" s="1" t="n"/>
      <c r="M639" s="1" t="n"/>
      <c r="N639" s="1" t="n"/>
      <c r="O639" s="1" t="n"/>
      <c r="P639" s="1" t="n"/>
      <c r="Q639" s="1" t="n"/>
      <c r="R639" s="1" t="n"/>
      <c r="S639" s="1" t="n"/>
      <c r="T639" s="1" t="n"/>
    </row>
    <row r="640" ht="15.75" customHeight="1" s="127">
      <c r="A640" s="1" t="n"/>
      <c r="B640" s="1" t="n"/>
      <c r="C640" s="1" t="n"/>
      <c r="D640" s="1" t="n"/>
      <c r="E640" s="1" t="n"/>
      <c r="F640" s="1" t="n"/>
      <c r="G640" s="1" t="n"/>
      <c r="H640" s="1" t="n"/>
      <c r="I640" s="1" t="n"/>
      <c r="J640" s="1" t="n"/>
      <c r="K640" s="1" t="n"/>
      <c r="L640" s="1" t="n"/>
      <c r="M640" s="1" t="n"/>
      <c r="N640" s="1" t="n"/>
      <c r="O640" s="1" t="n"/>
      <c r="P640" s="1" t="n"/>
      <c r="Q640" s="1" t="n"/>
      <c r="R640" s="1" t="n"/>
      <c r="S640" s="1" t="n"/>
      <c r="T640" s="1" t="n"/>
    </row>
    <row r="641" ht="15.75" customHeight="1" s="127">
      <c r="A641" s="1" t="n"/>
      <c r="B641" s="1" t="n"/>
      <c r="C641" s="1" t="n"/>
      <c r="D641" s="1" t="n"/>
      <c r="E641" s="1" t="n"/>
      <c r="F641" s="1" t="n"/>
      <c r="G641" s="1" t="n"/>
      <c r="H641" s="1" t="n"/>
      <c r="I641" s="1" t="n"/>
      <c r="J641" s="1" t="n"/>
      <c r="K641" s="1" t="n"/>
      <c r="L641" s="1" t="n"/>
      <c r="M641" s="1" t="n"/>
      <c r="N641" s="1" t="n"/>
      <c r="O641" s="1" t="n"/>
      <c r="P641" s="1" t="n"/>
      <c r="Q641" s="1" t="n"/>
      <c r="R641" s="1" t="n"/>
      <c r="S641" s="1" t="n"/>
      <c r="T641" s="1" t="n"/>
    </row>
    <row r="642" ht="15.75" customHeight="1" s="127">
      <c r="A642" s="1" t="n"/>
      <c r="B642" s="1" t="n"/>
      <c r="C642" s="1" t="n"/>
      <c r="D642" s="1" t="n"/>
      <c r="E642" s="1" t="n"/>
      <c r="F642" s="1" t="n"/>
      <c r="G642" s="1" t="n"/>
      <c r="H642" s="1" t="n"/>
      <c r="I642" s="1" t="n"/>
      <c r="J642" s="1" t="n"/>
      <c r="K642" s="1" t="n"/>
      <c r="L642" s="1" t="n"/>
      <c r="M642" s="1" t="n"/>
      <c r="N642" s="1" t="n"/>
      <c r="O642" s="1" t="n"/>
      <c r="P642" s="1" t="n"/>
      <c r="Q642" s="1" t="n"/>
      <c r="R642" s="1" t="n"/>
      <c r="S642" s="1" t="n"/>
      <c r="T642" s="1" t="n"/>
    </row>
    <row r="643" ht="15.75" customHeight="1" s="127">
      <c r="A643" s="1" t="n"/>
      <c r="B643" s="1" t="n"/>
      <c r="C643" s="1" t="n"/>
      <c r="D643" s="1" t="n"/>
      <c r="E643" s="1" t="n"/>
      <c r="F643" s="1" t="n"/>
      <c r="G643" s="1" t="n"/>
      <c r="H643" s="1" t="n"/>
      <c r="I643" s="1" t="n"/>
      <c r="J643" s="1" t="n"/>
      <c r="K643" s="1" t="n"/>
      <c r="L643" s="1" t="n"/>
      <c r="M643" s="1" t="n"/>
      <c r="N643" s="1" t="n"/>
      <c r="O643" s="1" t="n"/>
      <c r="P643" s="1" t="n"/>
      <c r="Q643" s="1" t="n"/>
      <c r="R643" s="1" t="n"/>
      <c r="S643" s="1" t="n"/>
      <c r="T643" s="1" t="n"/>
    </row>
    <row r="644" ht="15.75" customHeight="1" s="127">
      <c r="A644" s="1" t="n"/>
      <c r="B644" s="1" t="n"/>
      <c r="C644" s="1" t="n"/>
      <c r="D644" s="1" t="n"/>
      <c r="E644" s="1" t="n"/>
      <c r="F644" s="1" t="n"/>
      <c r="G644" s="1" t="n"/>
      <c r="H644" s="1" t="n"/>
      <c r="I644" s="1" t="n"/>
      <c r="J644" s="1" t="n"/>
      <c r="K644" s="1" t="n"/>
      <c r="L644" s="1" t="n"/>
      <c r="M644" s="1" t="n"/>
      <c r="N644" s="1" t="n"/>
      <c r="O644" s="1" t="n"/>
      <c r="P644" s="1" t="n"/>
      <c r="Q644" s="1" t="n"/>
      <c r="R644" s="1" t="n"/>
      <c r="S644" s="1" t="n"/>
      <c r="T644" s="1" t="n"/>
    </row>
    <row r="645" ht="15.75" customHeight="1" s="127">
      <c r="A645" s="1" t="n"/>
      <c r="B645" s="1" t="n"/>
      <c r="C645" s="1" t="n"/>
      <c r="D645" s="1" t="n"/>
      <c r="E645" s="1" t="n"/>
      <c r="F645" s="1" t="n"/>
      <c r="G645" s="1" t="n"/>
      <c r="H645" s="1" t="n"/>
      <c r="I645" s="1" t="n"/>
      <c r="J645" s="1" t="n"/>
      <c r="K645" s="1" t="n"/>
      <c r="L645" s="1" t="n"/>
      <c r="M645" s="1" t="n"/>
      <c r="N645" s="1" t="n"/>
      <c r="O645" s="1" t="n"/>
      <c r="P645" s="1" t="n"/>
      <c r="Q645" s="1" t="n"/>
      <c r="R645" s="1" t="n"/>
      <c r="S645" s="1" t="n"/>
      <c r="T645" s="1" t="n"/>
    </row>
    <row r="646" ht="15.75" customHeight="1" s="127">
      <c r="A646" s="1" t="n"/>
      <c r="B646" s="1" t="n"/>
      <c r="C646" s="1" t="n"/>
      <c r="D646" s="1" t="n"/>
      <c r="E646" s="1" t="n"/>
      <c r="F646" s="1" t="n"/>
      <c r="G646" s="1" t="n"/>
      <c r="H646" s="1" t="n"/>
      <c r="I646" s="1" t="n"/>
      <c r="J646" s="1" t="n"/>
      <c r="K646" s="1" t="n"/>
      <c r="L646" s="1" t="n"/>
      <c r="M646" s="1" t="n"/>
      <c r="N646" s="1" t="n"/>
      <c r="O646" s="1" t="n"/>
      <c r="P646" s="1" t="n"/>
      <c r="Q646" s="1" t="n"/>
      <c r="R646" s="1" t="n"/>
      <c r="S646" s="1" t="n"/>
      <c r="T646" s="1" t="n"/>
    </row>
    <row r="647" ht="15.75" customHeight="1" s="127">
      <c r="A647" s="1" t="n"/>
      <c r="B647" s="1" t="n"/>
      <c r="C647" s="1" t="n"/>
      <c r="D647" s="1" t="n"/>
      <c r="E647" s="1" t="n"/>
      <c r="F647" s="1" t="n"/>
      <c r="G647" s="1" t="n"/>
      <c r="H647" s="1" t="n"/>
      <c r="I647" s="1" t="n"/>
      <c r="J647" s="1" t="n"/>
      <c r="K647" s="1" t="n"/>
      <c r="L647" s="1" t="n"/>
      <c r="M647" s="1" t="n"/>
      <c r="N647" s="1" t="n"/>
      <c r="O647" s="1" t="n"/>
      <c r="P647" s="1" t="n"/>
      <c r="Q647" s="1" t="n"/>
      <c r="R647" s="1" t="n"/>
      <c r="S647" s="1" t="n"/>
      <c r="T647" s="1" t="n"/>
    </row>
    <row r="648" ht="15.75" customHeight="1" s="127">
      <c r="A648" s="1" t="n"/>
      <c r="B648" s="1" t="n"/>
      <c r="C648" s="1" t="n"/>
      <c r="D648" s="1" t="n"/>
      <c r="E648" s="1" t="n"/>
      <c r="F648" s="1" t="n"/>
      <c r="G648" s="1" t="n"/>
      <c r="H648" s="1" t="n"/>
      <c r="I648" s="1" t="n"/>
      <c r="J648" s="1" t="n"/>
      <c r="K648" s="1" t="n"/>
      <c r="L648" s="1" t="n"/>
      <c r="M648" s="1" t="n"/>
      <c r="N648" s="1" t="n"/>
      <c r="O648" s="1" t="n"/>
      <c r="P648" s="1" t="n"/>
      <c r="Q648" s="1" t="n"/>
      <c r="R648" s="1" t="n"/>
      <c r="S648" s="1" t="n"/>
      <c r="T648" s="1" t="n"/>
    </row>
    <row r="649" ht="15.75" customHeight="1" s="127">
      <c r="A649" s="1" t="n"/>
      <c r="B649" s="1" t="n"/>
      <c r="C649" s="1" t="n"/>
      <c r="D649" s="1" t="n"/>
      <c r="E649" s="1" t="n"/>
      <c r="F649" s="1" t="n"/>
      <c r="G649" s="1" t="n"/>
      <c r="H649" s="1" t="n"/>
      <c r="I649" s="1" t="n"/>
      <c r="J649" s="1" t="n"/>
      <c r="K649" s="1" t="n"/>
      <c r="L649" s="1" t="n"/>
      <c r="M649" s="1" t="n"/>
      <c r="N649" s="1" t="n"/>
      <c r="O649" s="1" t="n"/>
      <c r="P649" s="1" t="n"/>
      <c r="Q649" s="1" t="n"/>
      <c r="R649" s="1" t="n"/>
      <c r="S649" s="1" t="n"/>
      <c r="T649" s="1" t="n"/>
    </row>
    <row r="650" ht="15.75" customHeight="1" s="127">
      <c r="A650" s="1" t="n"/>
      <c r="B650" s="1" t="n"/>
      <c r="C650" s="1" t="n"/>
      <c r="D650" s="1" t="n"/>
      <c r="E650" s="1" t="n"/>
      <c r="F650" s="1" t="n"/>
      <c r="G650" s="1" t="n"/>
      <c r="H650" s="1" t="n"/>
      <c r="I650" s="1" t="n"/>
      <c r="J650" s="1" t="n"/>
      <c r="K650" s="1" t="n"/>
      <c r="L650" s="1" t="n"/>
      <c r="M650" s="1" t="n"/>
      <c r="N650" s="1" t="n"/>
      <c r="O650" s="1" t="n"/>
      <c r="P650" s="1" t="n"/>
      <c r="Q650" s="1" t="n"/>
      <c r="R650" s="1" t="n"/>
      <c r="S650" s="1" t="n"/>
      <c r="T650" s="1" t="n"/>
    </row>
    <row r="651" ht="15.75" customHeight="1" s="127">
      <c r="A651" s="1" t="n"/>
      <c r="B651" s="1" t="n"/>
      <c r="C651" s="1" t="n"/>
      <c r="D651" s="1" t="n"/>
      <c r="E651" s="1" t="n"/>
      <c r="F651" s="1" t="n"/>
      <c r="G651" s="1" t="n"/>
      <c r="H651" s="1" t="n"/>
      <c r="I651" s="1" t="n"/>
      <c r="J651" s="1" t="n"/>
      <c r="K651" s="1" t="n"/>
      <c r="L651" s="1" t="n"/>
      <c r="M651" s="1" t="n"/>
      <c r="N651" s="1" t="n"/>
      <c r="O651" s="1" t="n"/>
      <c r="P651" s="1" t="n"/>
      <c r="Q651" s="1" t="n"/>
      <c r="R651" s="1" t="n"/>
      <c r="S651" s="1" t="n"/>
      <c r="T651" s="1" t="n"/>
    </row>
    <row r="652" ht="15.75" customHeight="1" s="127">
      <c r="A652" s="1" t="n"/>
      <c r="B652" s="1" t="n"/>
      <c r="C652" s="1" t="n"/>
      <c r="D652" s="1" t="n"/>
      <c r="E652" s="1" t="n"/>
      <c r="F652" s="1" t="n"/>
      <c r="G652" s="1" t="n"/>
      <c r="H652" s="1" t="n"/>
      <c r="I652" s="1" t="n"/>
      <c r="J652" s="1" t="n"/>
      <c r="K652" s="1" t="n"/>
      <c r="L652" s="1" t="n"/>
      <c r="M652" s="1" t="n"/>
      <c r="N652" s="1" t="n"/>
      <c r="O652" s="1" t="n"/>
      <c r="P652" s="1" t="n"/>
      <c r="Q652" s="1" t="n"/>
      <c r="R652" s="1" t="n"/>
      <c r="S652" s="1" t="n"/>
      <c r="T652" s="1" t="n"/>
    </row>
    <row r="653" ht="15.75" customHeight="1" s="127">
      <c r="A653" s="1" t="n"/>
      <c r="B653" s="1" t="n"/>
      <c r="C653" s="1" t="n"/>
      <c r="D653" s="1" t="n"/>
      <c r="E653" s="1" t="n"/>
      <c r="F653" s="1" t="n"/>
      <c r="G653" s="1" t="n"/>
      <c r="H653" s="1" t="n"/>
      <c r="I653" s="1" t="n"/>
      <c r="J653" s="1" t="n"/>
      <c r="K653" s="1" t="n"/>
      <c r="L653" s="1" t="n"/>
      <c r="M653" s="1" t="n"/>
      <c r="N653" s="1" t="n"/>
      <c r="O653" s="1" t="n"/>
      <c r="P653" s="1" t="n"/>
      <c r="Q653" s="1" t="n"/>
      <c r="R653" s="1" t="n"/>
      <c r="S653" s="1" t="n"/>
      <c r="T653" s="1" t="n"/>
    </row>
    <row r="654" ht="15.75" customHeight="1" s="127">
      <c r="A654" s="1" t="n"/>
      <c r="B654" s="1" t="n"/>
      <c r="C654" s="1" t="n"/>
      <c r="D654" s="1" t="n"/>
      <c r="E654" s="1" t="n"/>
      <c r="F654" s="1" t="n"/>
      <c r="G654" s="1" t="n"/>
      <c r="H654" s="1" t="n"/>
      <c r="I654" s="1" t="n"/>
      <c r="J654" s="1" t="n"/>
      <c r="K654" s="1" t="n"/>
      <c r="L654" s="1" t="n"/>
      <c r="M654" s="1" t="n"/>
      <c r="N654" s="1" t="n"/>
      <c r="O654" s="1" t="n"/>
      <c r="P654" s="1" t="n"/>
      <c r="Q654" s="1" t="n"/>
      <c r="R654" s="1" t="n"/>
      <c r="S654" s="1" t="n"/>
      <c r="T654" s="1" t="n"/>
    </row>
    <row r="655" ht="15.75" customHeight="1" s="127">
      <c r="A655" s="1" t="n"/>
      <c r="B655" s="1" t="n"/>
      <c r="C655" s="1" t="n"/>
      <c r="D655" s="1" t="n"/>
      <c r="E655" s="1" t="n"/>
      <c r="F655" s="1" t="n"/>
      <c r="G655" s="1" t="n"/>
      <c r="H655" s="1" t="n"/>
      <c r="I655" s="1" t="n"/>
      <c r="J655" s="1" t="n"/>
      <c r="K655" s="1" t="n"/>
      <c r="L655" s="1" t="n"/>
      <c r="M655" s="1" t="n"/>
      <c r="N655" s="1" t="n"/>
      <c r="O655" s="1" t="n"/>
      <c r="P655" s="1" t="n"/>
      <c r="Q655" s="1" t="n"/>
      <c r="R655" s="1" t="n"/>
      <c r="S655" s="1" t="n"/>
      <c r="T655" s="1" t="n"/>
    </row>
    <row r="656" ht="15.75" customHeight="1" s="127">
      <c r="A656" s="1" t="n"/>
      <c r="B656" s="1" t="n"/>
      <c r="C656" s="1" t="n"/>
      <c r="D656" s="1" t="n"/>
      <c r="E656" s="1" t="n"/>
      <c r="F656" s="1" t="n"/>
      <c r="G656" s="1" t="n"/>
      <c r="H656" s="1" t="n"/>
      <c r="I656" s="1" t="n"/>
      <c r="J656" s="1" t="n"/>
      <c r="K656" s="1" t="n"/>
      <c r="L656" s="1" t="n"/>
      <c r="M656" s="1" t="n"/>
      <c r="N656" s="1" t="n"/>
      <c r="O656" s="1" t="n"/>
      <c r="P656" s="1" t="n"/>
      <c r="Q656" s="1" t="n"/>
      <c r="R656" s="1" t="n"/>
      <c r="S656" s="1" t="n"/>
      <c r="T656" s="1" t="n"/>
    </row>
    <row r="657" ht="15.75" customHeight="1" s="127">
      <c r="A657" s="1" t="n"/>
      <c r="B657" s="1" t="n"/>
      <c r="C657" s="1" t="n"/>
      <c r="D657" s="1" t="n"/>
      <c r="E657" s="1" t="n"/>
      <c r="F657" s="1" t="n"/>
      <c r="G657" s="1" t="n"/>
      <c r="H657" s="1" t="n"/>
      <c r="I657" s="1" t="n"/>
      <c r="J657" s="1" t="n"/>
      <c r="K657" s="1" t="n"/>
      <c r="L657" s="1" t="n"/>
      <c r="M657" s="1" t="n"/>
      <c r="N657" s="1" t="n"/>
      <c r="O657" s="1" t="n"/>
      <c r="P657" s="1" t="n"/>
      <c r="Q657" s="1" t="n"/>
      <c r="R657" s="1" t="n"/>
      <c r="S657" s="1" t="n"/>
      <c r="T657" s="1" t="n"/>
    </row>
    <row r="658" ht="15.75" customHeight="1" s="127">
      <c r="A658" s="1" t="n"/>
      <c r="B658" s="1" t="n"/>
      <c r="C658" s="1" t="n"/>
      <c r="D658" s="1" t="n"/>
      <c r="E658" s="1" t="n"/>
      <c r="F658" s="1" t="n"/>
      <c r="G658" s="1" t="n"/>
      <c r="H658" s="1" t="n"/>
      <c r="I658" s="1" t="n"/>
      <c r="J658" s="1" t="n"/>
      <c r="K658" s="1" t="n"/>
      <c r="L658" s="1" t="n"/>
      <c r="M658" s="1" t="n"/>
      <c r="N658" s="1" t="n"/>
      <c r="O658" s="1" t="n"/>
      <c r="P658" s="1" t="n"/>
      <c r="Q658" s="1" t="n"/>
      <c r="R658" s="1" t="n"/>
      <c r="S658" s="1" t="n"/>
      <c r="T658" s="1" t="n"/>
    </row>
    <row r="659" ht="15.75" customHeight="1" s="127">
      <c r="A659" s="1" t="n"/>
      <c r="B659" s="1" t="n"/>
      <c r="C659" s="1" t="n"/>
      <c r="D659" s="1" t="n"/>
      <c r="E659" s="1" t="n"/>
      <c r="F659" s="1" t="n"/>
      <c r="G659" s="1" t="n"/>
      <c r="H659" s="1" t="n"/>
      <c r="I659" s="1" t="n"/>
      <c r="J659" s="1" t="n"/>
      <c r="K659" s="1" t="n"/>
      <c r="L659" s="1" t="n"/>
      <c r="M659" s="1" t="n"/>
      <c r="N659" s="1" t="n"/>
      <c r="O659" s="1" t="n"/>
      <c r="P659" s="1" t="n"/>
      <c r="Q659" s="1" t="n"/>
      <c r="R659" s="1" t="n"/>
      <c r="S659" s="1" t="n"/>
      <c r="T659" s="1" t="n"/>
    </row>
    <row r="660" ht="15.75" customHeight="1" s="127">
      <c r="A660" s="1" t="n"/>
      <c r="B660" s="1" t="n"/>
      <c r="C660" s="1" t="n"/>
      <c r="D660" s="1" t="n"/>
      <c r="E660" s="1" t="n"/>
      <c r="F660" s="1" t="n"/>
      <c r="G660" s="1" t="n"/>
      <c r="H660" s="1" t="n"/>
      <c r="I660" s="1" t="n"/>
      <c r="J660" s="1" t="n"/>
      <c r="K660" s="1" t="n"/>
      <c r="L660" s="1" t="n"/>
      <c r="M660" s="1" t="n"/>
      <c r="N660" s="1" t="n"/>
      <c r="O660" s="1" t="n"/>
      <c r="P660" s="1" t="n"/>
      <c r="Q660" s="1" t="n"/>
      <c r="R660" s="1" t="n"/>
      <c r="S660" s="1" t="n"/>
      <c r="T660" s="1" t="n"/>
    </row>
    <row r="661" ht="15.75" customHeight="1" s="127">
      <c r="A661" s="1" t="n"/>
      <c r="B661" s="1" t="n"/>
      <c r="C661" s="1" t="n"/>
      <c r="D661" s="1" t="n"/>
      <c r="E661" s="1" t="n"/>
      <c r="F661" s="1" t="n"/>
      <c r="G661" s="1" t="n"/>
      <c r="H661" s="1" t="n"/>
      <c r="I661" s="1" t="n"/>
      <c r="J661" s="1" t="n"/>
      <c r="K661" s="1" t="n"/>
      <c r="L661" s="1" t="n"/>
      <c r="M661" s="1" t="n"/>
      <c r="N661" s="1" t="n"/>
      <c r="O661" s="1" t="n"/>
      <c r="P661" s="1" t="n"/>
      <c r="Q661" s="1" t="n"/>
      <c r="R661" s="1" t="n"/>
      <c r="S661" s="1" t="n"/>
      <c r="T661" s="1" t="n"/>
    </row>
    <row r="662" ht="15.75" customHeight="1" s="127">
      <c r="A662" s="1" t="n"/>
      <c r="B662" s="1" t="n"/>
      <c r="C662" s="1" t="n"/>
      <c r="D662" s="1" t="n"/>
      <c r="E662" s="1" t="n"/>
      <c r="F662" s="1" t="n"/>
      <c r="G662" s="1" t="n"/>
      <c r="H662" s="1" t="n"/>
      <c r="I662" s="1" t="n"/>
      <c r="J662" s="1" t="n"/>
      <c r="K662" s="1" t="n"/>
      <c r="L662" s="1" t="n"/>
      <c r="M662" s="1" t="n"/>
      <c r="N662" s="1" t="n"/>
      <c r="O662" s="1" t="n"/>
      <c r="P662" s="1" t="n"/>
      <c r="Q662" s="1" t="n"/>
      <c r="R662" s="1" t="n"/>
      <c r="S662" s="1" t="n"/>
      <c r="T662" s="1" t="n"/>
    </row>
    <row r="663" ht="15.75" customHeight="1" s="127">
      <c r="A663" s="1" t="n"/>
      <c r="B663" s="1" t="n"/>
      <c r="C663" s="1" t="n"/>
      <c r="D663" s="1" t="n"/>
      <c r="E663" s="1" t="n"/>
      <c r="F663" s="1" t="n"/>
      <c r="G663" s="1" t="n"/>
      <c r="H663" s="1" t="n"/>
      <c r="I663" s="1" t="n"/>
      <c r="J663" s="1" t="n"/>
      <c r="K663" s="1" t="n"/>
      <c r="L663" s="1" t="n"/>
      <c r="M663" s="1" t="n"/>
      <c r="N663" s="1" t="n"/>
      <c r="O663" s="1" t="n"/>
      <c r="P663" s="1" t="n"/>
      <c r="Q663" s="1" t="n"/>
      <c r="R663" s="1" t="n"/>
      <c r="S663" s="1" t="n"/>
      <c r="T663" s="1" t="n"/>
    </row>
    <row r="664" ht="15.75" customHeight="1" s="127">
      <c r="A664" s="1" t="n"/>
      <c r="B664" s="1" t="n"/>
      <c r="C664" s="1" t="n"/>
      <c r="D664" s="1" t="n"/>
      <c r="E664" s="1" t="n"/>
      <c r="F664" s="1" t="n"/>
      <c r="G664" s="1" t="n"/>
      <c r="H664" s="1" t="n"/>
      <c r="I664" s="1" t="n"/>
      <c r="J664" s="1" t="n"/>
      <c r="K664" s="1" t="n"/>
      <c r="L664" s="1" t="n"/>
      <c r="M664" s="1" t="n"/>
      <c r="N664" s="1" t="n"/>
      <c r="O664" s="1" t="n"/>
      <c r="P664" s="1" t="n"/>
      <c r="Q664" s="1" t="n"/>
      <c r="R664" s="1" t="n"/>
      <c r="S664" s="1" t="n"/>
      <c r="T664" s="1" t="n"/>
    </row>
    <row r="665" ht="15.75" customHeight="1" s="127">
      <c r="A665" s="1" t="n"/>
      <c r="B665" s="1" t="n"/>
      <c r="C665" s="1" t="n"/>
      <c r="D665" s="1" t="n"/>
      <c r="E665" s="1" t="n"/>
      <c r="F665" s="1" t="n"/>
      <c r="G665" s="1" t="n"/>
      <c r="H665" s="1" t="n"/>
      <c r="I665" s="1" t="n"/>
      <c r="J665" s="1" t="n"/>
      <c r="K665" s="1" t="n"/>
      <c r="L665" s="1" t="n"/>
      <c r="M665" s="1" t="n"/>
      <c r="N665" s="1" t="n"/>
      <c r="O665" s="1" t="n"/>
      <c r="P665" s="1" t="n"/>
      <c r="Q665" s="1" t="n"/>
      <c r="R665" s="1" t="n"/>
      <c r="S665" s="1" t="n"/>
      <c r="T665" s="1" t="n"/>
    </row>
    <row r="666" ht="15.75" customHeight="1" s="127">
      <c r="A666" s="1" t="n"/>
      <c r="B666" s="1" t="n"/>
      <c r="C666" s="1" t="n"/>
      <c r="D666" s="1" t="n"/>
      <c r="E666" s="1" t="n"/>
      <c r="F666" s="1" t="n"/>
      <c r="G666" s="1" t="n"/>
      <c r="H666" s="1" t="n"/>
      <c r="I666" s="1" t="n"/>
      <c r="J666" s="1" t="n"/>
      <c r="K666" s="1" t="n"/>
      <c r="L666" s="1" t="n"/>
      <c r="M666" s="1" t="n"/>
      <c r="N666" s="1" t="n"/>
      <c r="O666" s="1" t="n"/>
      <c r="P666" s="1" t="n"/>
      <c r="Q666" s="1" t="n"/>
      <c r="R666" s="1" t="n"/>
      <c r="S666" s="1" t="n"/>
      <c r="T666" s="1" t="n"/>
    </row>
    <row r="667" ht="15.75" customHeight="1" s="127">
      <c r="A667" s="1" t="n"/>
      <c r="B667" s="1" t="n"/>
      <c r="C667" s="1" t="n"/>
      <c r="D667" s="1" t="n"/>
      <c r="E667" s="1" t="n"/>
      <c r="F667" s="1" t="n"/>
      <c r="G667" s="1" t="n"/>
      <c r="H667" s="1" t="n"/>
      <c r="I667" s="1" t="n"/>
      <c r="J667" s="1" t="n"/>
      <c r="K667" s="1" t="n"/>
      <c r="L667" s="1" t="n"/>
      <c r="M667" s="1" t="n"/>
      <c r="N667" s="1" t="n"/>
      <c r="O667" s="1" t="n"/>
      <c r="P667" s="1" t="n"/>
      <c r="Q667" s="1" t="n"/>
      <c r="R667" s="1" t="n"/>
      <c r="S667" s="1" t="n"/>
      <c r="T667" s="1" t="n"/>
    </row>
    <row r="668" ht="15.75" customHeight="1" s="127">
      <c r="A668" s="1" t="n"/>
      <c r="B668" s="1" t="n"/>
      <c r="C668" s="1" t="n"/>
      <c r="D668" s="1" t="n"/>
      <c r="E668" s="1" t="n"/>
      <c r="F668" s="1" t="n"/>
      <c r="G668" s="1" t="n"/>
      <c r="H668" s="1" t="n"/>
      <c r="I668" s="1" t="n"/>
      <c r="J668" s="1" t="n"/>
      <c r="K668" s="1" t="n"/>
      <c r="L668" s="1" t="n"/>
      <c r="M668" s="1" t="n"/>
      <c r="N668" s="1" t="n"/>
      <c r="O668" s="1" t="n"/>
      <c r="P668" s="1" t="n"/>
      <c r="Q668" s="1" t="n"/>
      <c r="R668" s="1" t="n"/>
      <c r="S668" s="1" t="n"/>
      <c r="T668" s="1" t="n"/>
    </row>
    <row r="669" ht="15.75" customHeight="1" s="127">
      <c r="A669" s="1" t="n"/>
      <c r="B669" s="1" t="n"/>
      <c r="C669" s="1" t="n"/>
      <c r="D669" s="1" t="n"/>
      <c r="E669" s="1" t="n"/>
      <c r="F669" s="1" t="n"/>
      <c r="G669" s="1" t="n"/>
      <c r="H669" s="1" t="n"/>
      <c r="I669" s="1" t="n"/>
      <c r="J669" s="1" t="n"/>
      <c r="K669" s="1" t="n"/>
      <c r="L669" s="1" t="n"/>
      <c r="M669" s="1" t="n"/>
      <c r="N669" s="1" t="n"/>
      <c r="O669" s="1" t="n"/>
      <c r="P669" s="1" t="n"/>
      <c r="Q669" s="1" t="n"/>
      <c r="R669" s="1" t="n"/>
      <c r="S669" s="1" t="n"/>
      <c r="T669" s="1" t="n"/>
    </row>
    <row r="670" ht="15.75" customHeight="1" s="127">
      <c r="A670" s="1" t="n"/>
      <c r="B670" s="1" t="n"/>
      <c r="C670" s="1" t="n"/>
      <c r="D670" s="1" t="n"/>
      <c r="E670" s="1" t="n"/>
      <c r="F670" s="1" t="n"/>
      <c r="G670" s="1" t="n"/>
      <c r="H670" s="1" t="n"/>
      <c r="I670" s="1" t="n"/>
      <c r="J670" s="1" t="n"/>
      <c r="K670" s="1" t="n"/>
      <c r="L670" s="1" t="n"/>
      <c r="M670" s="1" t="n"/>
      <c r="N670" s="1" t="n"/>
      <c r="O670" s="1" t="n"/>
      <c r="P670" s="1" t="n"/>
      <c r="Q670" s="1" t="n"/>
      <c r="R670" s="1" t="n"/>
      <c r="S670" s="1" t="n"/>
      <c r="T670" s="1" t="n"/>
    </row>
    <row r="671" ht="15.75" customHeight="1" s="127">
      <c r="A671" s="1" t="n"/>
      <c r="B671" s="1" t="n"/>
      <c r="C671" s="1" t="n"/>
      <c r="D671" s="1" t="n"/>
      <c r="E671" s="1" t="n"/>
      <c r="F671" s="1" t="n"/>
      <c r="G671" s="1" t="n"/>
      <c r="H671" s="1" t="n"/>
      <c r="I671" s="1" t="n"/>
      <c r="J671" s="1" t="n"/>
      <c r="K671" s="1" t="n"/>
      <c r="L671" s="1" t="n"/>
      <c r="M671" s="1" t="n"/>
      <c r="N671" s="1" t="n"/>
      <c r="O671" s="1" t="n"/>
      <c r="P671" s="1" t="n"/>
      <c r="Q671" s="1" t="n"/>
      <c r="R671" s="1" t="n"/>
      <c r="S671" s="1" t="n"/>
      <c r="T671" s="1" t="n"/>
    </row>
    <row r="672" ht="15.75" customHeight="1" s="127">
      <c r="A672" s="1" t="n"/>
      <c r="B672" s="1" t="n"/>
      <c r="C672" s="1" t="n"/>
      <c r="D672" s="1" t="n"/>
      <c r="E672" s="1" t="n"/>
      <c r="F672" s="1" t="n"/>
      <c r="G672" s="1" t="n"/>
      <c r="H672" s="1" t="n"/>
      <c r="I672" s="1" t="n"/>
      <c r="J672" s="1" t="n"/>
      <c r="K672" s="1" t="n"/>
      <c r="L672" s="1" t="n"/>
      <c r="M672" s="1" t="n"/>
      <c r="N672" s="1" t="n"/>
      <c r="O672" s="1" t="n"/>
      <c r="P672" s="1" t="n"/>
      <c r="Q672" s="1" t="n"/>
      <c r="R672" s="1" t="n"/>
      <c r="S672" s="1" t="n"/>
      <c r="T672" s="1" t="n"/>
    </row>
    <row r="673" ht="15.75" customHeight="1" s="127">
      <c r="A673" s="1" t="n"/>
      <c r="B673" s="1" t="n"/>
      <c r="C673" s="1" t="n"/>
      <c r="D673" s="1" t="n"/>
      <c r="E673" s="1" t="n"/>
      <c r="F673" s="1" t="n"/>
      <c r="G673" s="1" t="n"/>
      <c r="H673" s="1" t="n"/>
      <c r="I673" s="1" t="n"/>
      <c r="J673" s="1" t="n"/>
      <c r="K673" s="1" t="n"/>
      <c r="L673" s="1" t="n"/>
      <c r="M673" s="1" t="n"/>
      <c r="N673" s="1" t="n"/>
      <c r="O673" s="1" t="n"/>
      <c r="P673" s="1" t="n"/>
      <c r="Q673" s="1" t="n"/>
      <c r="R673" s="1" t="n"/>
      <c r="S673" s="1" t="n"/>
      <c r="T673" s="1" t="n"/>
    </row>
    <row r="674" ht="15.75" customHeight="1" s="127">
      <c r="A674" s="1" t="n"/>
      <c r="B674" s="1" t="n"/>
      <c r="C674" s="1" t="n"/>
      <c r="D674" s="1" t="n"/>
      <c r="E674" s="1" t="n"/>
      <c r="F674" s="1" t="n"/>
      <c r="G674" s="1" t="n"/>
      <c r="H674" s="1" t="n"/>
      <c r="I674" s="1" t="n"/>
      <c r="J674" s="1" t="n"/>
      <c r="K674" s="1" t="n"/>
      <c r="L674" s="1" t="n"/>
      <c r="M674" s="1" t="n"/>
      <c r="N674" s="1" t="n"/>
      <c r="O674" s="1" t="n"/>
      <c r="P674" s="1" t="n"/>
      <c r="Q674" s="1" t="n"/>
      <c r="R674" s="1" t="n"/>
      <c r="S674" s="1" t="n"/>
      <c r="T674" s="1" t="n"/>
    </row>
    <row r="675" ht="15.75" customHeight="1" s="127">
      <c r="A675" s="1" t="n"/>
      <c r="B675" s="1" t="n"/>
      <c r="C675" s="1" t="n"/>
      <c r="D675" s="1" t="n"/>
      <c r="E675" s="1" t="n"/>
      <c r="F675" s="1" t="n"/>
      <c r="G675" s="1" t="n"/>
      <c r="H675" s="1" t="n"/>
      <c r="I675" s="1" t="n"/>
      <c r="J675" s="1" t="n"/>
      <c r="K675" s="1" t="n"/>
      <c r="L675" s="1" t="n"/>
      <c r="M675" s="1" t="n"/>
      <c r="N675" s="1" t="n"/>
      <c r="O675" s="1" t="n"/>
      <c r="P675" s="1" t="n"/>
      <c r="Q675" s="1" t="n"/>
      <c r="R675" s="1" t="n"/>
      <c r="S675" s="1" t="n"/>
      <c r="T675" s="1" t="n"/>
    </row>
    <row r="676" ht="15.75" customHeight="1" s="127">
      <c r="A676" s="1" t="n"/>
      <c r="B676" s="1" t="n"/>
      <c r="C676" s="1" t="n"/>
      <c r="D676" s="1" t="n"/>
      <c r="E676" s="1" t="n"/>
      <c r="F676" s="1" t="n"/>
      <c r="G676" s="1" t="n"/>
      <c r="H676" s="1" t="n"/>
      <c r="I676" s="1" t="n"/>
      <c r="J676" s="1" t="n"/>
      <c r="K676" s="1" t="n"/>
      <c r="L676" s="1" t="n"/>
      <c r="M676" s="1" t="n"/>
      <c r="N676" s="1" t="n"/>
      <c r="O676" s="1" t="n"/>
      <c r="P676" s="1" t="n"/>
      <c r="Q676" s="1" t="n"/>
      <c r="R676" s="1" t="n"/>
      <c r="S676" s="1" t="n"/>
      <c r="T676" s="1" t="n"/>
    </row>
    <row r="677" ht="15.75" customHeight="1" s="127">
      <c r="A677" s="1" t="n"/>
      <c r="B677" s="1" t="n"/>
      <c r="C677" s="1" t="n"/>
      <c r="D677" s="1" t="n"/>
      <c r="E677" s="1" t="n"/>
      <c r="F677" s="1" t="n"/>
      <c r="G677" s="1" t="n"/>
      <c r="H677" s="1" t="n"/>
      <c r="I677" s="1" t="n"/>
      <c r="J677" s="1" t="n"/>
      <c r="K677" s="1" t="n"/>
      <c r="L677" s="1" t="n"/>
      <c r="M677" s="1" t="n"/>
      <c r="N677" s="1" t="n"/>
      <c r="O677" s="1" t="n"/>
      <c r="P677" s="1" t="n"/>
      <c r="Q677" s="1" t="n"/>
      <c r="R677" s="1" t="n"/>
      <c r="S677" s="1" t="n"/>
      <c r="T677" s="1" t="n"/>
    </row>
    <row r="678" ht="15.75" customHeight="1" s="127">
      <c r="A678" s="1" t="n"/>
      <c r="B678" s="1" t="n"/>
      <c r="C678" s="1" t="n"/>
      <c r="D678" s="1" t="n"/>
      <c r="E678" s="1" t="n"/>
      <c r="F678" s="1" t="n"/>
      <c r="G678" s="1" t="n"/>
      <c r="H678" s="1" t="n"/>
      <c r="I678" s="1" t="n"/>
      <c r="J678" s="1" t="n"/>
      <c r="K678" s="1" t="n"/>
      <c r="L678" s="1" t="n"/>
      <c r="M678" s="1" t="n"/>
      <c r="N678" s="1" t="n"/>
      <c r="O678" s="1" t="n"/>
      <c r="P678" s="1" t="n"/>
      <c r="Q678" s="1" t="n"/>
      <c r="R678" s="1" t="n"/>
      <c r="S678" s="1" t="n"/>
      <c r="T678" s="1" t="n"/>
    </row>
    <row r="679" ht="15.75" customHeight="1" s="127">
      <c r="A679" s="1" t="n"/>
      <c r="B679" s="1" t="n"/>
      <c r="C679" s="1" t="n"/>
      <c r="D679" s="1" t="n"/>
      <c r="E679" s="1" t="n"/>
      <c r="F679" s="1" t="n"/>
      <c r="G679" s="1" t="n"/>
      <c r="H679" s="1" t="n"/>
      <c r="I679" s="1" t="n"/>
      <c r="J679" s="1" t="n"/>
      <c r="K679" s="1" t="n"/>
      <c r="L679" s="1" t="n"/>
      <c r="M679" s="1" t="n"/>
      <c r="N679" s="1" t="n"/>
      <c r="O679" s="1" t="n"/>
      <c r="P679" s="1" t="n"/>
      <c r="Q679" s="1" t="n"/>
      <c r="R679" s="1" t="n"/>
      <c r="S679" s="1" t="n"/>
      <c r="T679" s="1" t="n"/>
    </row>
    <row r="680" ht="15.75" customHeight="1" s="127">
      <c r="A680" s="1" t="n"/>
      <c r="B680" s="1" t="n"/>
      <c r="C680" s="1" t="n"/>
      <c r="D680" s="1" t="n"/>
      <c r="E680" s="1" t="n"/>
      <c r="F680" s="1" t="n"/>
      <c r="G680" s="1" t="n"/>
      <c r="H680" s="1" t="n"/>
      <c r="I680" s="1" t="n"/>
      <c r="J680" s="1" t="n"/>
      <c r="K680" s="1" t="n"/>
      <c r="L680" s="1" t="n"/>
      <c r="M680" s="1" t="n"/>
      <c r="N680" s="1" t="n"/>
      <c r="O680" s="1" t="n"/>
      <c r="P680" s="1" t="n"/>
      <c r="Q680" s="1" t="n"/>
      <c r="R680" s="1" t="n"/>
      <c r="S680" s="1" t="n"/>
      <c r="T680" s="1" t="n"/>
    </row>
    <row r="681" ht="15.75" customHeight="1" s="127">
      <c r="A681" s="1" t="n"/>
      <c r="B681" s="1" t="n"/>
      <c r="C681" s="1" t="n"/>
      <c r="D681" s="1" t="n"/>
      <c r="E681" s="1" t="n"/>
      <c r="F681" s="1" t="n"/>
      <c r="G681" s="1" t="n"/>
      <c r="H681" s="1" t="n"/>
      <c r="I681" s="1" t="n"/>
      <c r="J681" s="1" t="n"/>
      <c r="K681" s="1" t="n"/>
      <c r="L681" s="1" t="n"/>
      <c r="M681" s="1" t="n"/>
      <c r="N681" s="1" t="n"/>
      <c r="O681" s="1" t="n"/>
      <c r="P681" s="1" t="n"/>
      <c r="Q681" s="1" t="n"/>
      <c r="R681" s="1" t="n"/>
      <c r="S681" s="1" t="n"/>
      <c r="T681" s="1" t="n"/>
    </row>
    <row r="682" ht="15.75" customHeight="1" s="127">
      <c r="A682" s="1" t="n"/>
      <c r="B682" s="1" t="n"/>
      <c r="C682" s="1" t="n"/>
      <c r="D682" s="1" t="n"/>
      <c r="E682" s="1" t="n"/>
      <c r="F682" s="1" t="n"/>
      <c r="G682" s="1" t="n"/>
      <c r="H682" s="1" t="n"/>
      <c r="I682" s="1" t="n"/>
      <c r="J682" s="1" t="n"/>
      <c r="K682" s="1" t="n"/>
      <c r="L682" s="1" t="n"/>
      <c r="M682" s="1" t="n"/>
      <c r="N682" s="1" t="n"/>
      <c r="O682" s="1" t="n"/>
      <c r="P682" s="1" t="n"/>
      <c r="Q682" s="1" t="n"/>
      <c r="R682" s="1" t="n"/>
      <c r="S682" s="1" t="n"/>
      <c r="T682" s="1" t="n"/>
    </row>
    <row r="683" ht="15.75" customHeight="1" s="127">
      <c r="A683" s="1" t="n"/>
      <c r="B683" s="1" t="n"/>
      <c r="C683" s="1" t="n"/>
      <c r="D683" s="1" t="n"/>
      <c r="E683" s="1" t="n"/>
      <c r="F683" s="1" t="n"/>
      <c r="G683" s="1" t="n"/>
      <c r="H683" s="1" t="n"/>
      <c r="I683" s="1" t="n"/>
      <c r="J683" s="1" t="n"/>
      <c r="K683" s="1" t="n"/>
      <c r="L683" s="1" t="n"/>
      <c r="M683" s="1" t="n"/>
      <c r="N683" s="1" t="n"/>
      <c r="O683" s="1" t="n"/>
      <c r="P683" s="1" t="n"/>
      <c r="Q683" s="1" t="n"/>
      <c r="R683" s="1" t="n"/>
      <c r="S683" s="1" t="n"/>
      <c r="T683" s="1" t="n"/>
    </row>
    <row r="684" ht="15.75" customHeight="1" s="127">
      <c r="A684" s="1" t="n"/>
      <c r="B684" s="1" t="n"/>
      <c r="C684" s="1" t="n"/>
      <c r="D684" s="1" t="n"/>
      <c r="E684" s="1" t="n"/>
      <c r="F684" s="1" t="n"/>
      <c r="G684" s="1" t="n"/>
      <c r="H684" s="1" t="n"/>
      <c r="I684" s="1" t="n"/>
      <c r="J684" s="1" t="n"/>
      <c r="K684" s="1" t="n"/>
      <c r="L684" s="1" t="n"/>
      <c r="M684" s="1" t="n"/>
      <c r="N684" s="1" t="n"/>
      <c r="O684" s="1" t="n"/>
      <c r="P684" s="1" t="n"/>
      <c r="Q684" s="1" t="n"/>
      <c r="R684" s="1" t="n"/>
      <c r="S684" s="1" t="n"/>
      <c r="T684" s="1" t="n"/>
    </row>
    <row r="685" ht="15.75" customHeight="1" s="127">
      <c r="A685" s="1" t="n"/>
      <c r="B685" s="1" t="n"/>
      <c r="C685" s="1" t="n"/>
      <c r="D685" s="1" t="n"/>
      <c r="E685" s="1" t="n"/>
      <c r="F685" s="1" t="n"/>
      <c r="G685" s="1" t="n"/>
      <c r="H685" s="1" t="n"/>
      <c r="I685" s="1" t="n"/>
      <c r="J685" s="1" t="n"/>
      <c r="K685" s="1" t="n"/>
      <c r="L685" s="1" t="n"/>
      <c r="M685" s="1" t="n"/>
      <c r="N685" s="1" t="n"/>
      <c r="O685" s="1" t="n"/>
      <c r="P685" s="1" t="n"/>
      <c r="Q685" s="1" t="n"/>
      <c r="R685" s="1" t="n"/>
      <c r="S685" s="1" t="n"/>
      <c r="T685" s="1" t="n"/>
    </row>
    <row r="686" ht="15.75" customHeight="1" s="127">
      <c r="A686" s="1" t="n"/>
      <c r="B686" s="1" t="n"/>
      <c r="C686" s="1" t="n"/>
      <c r="D686" s="1" t="n"/>
      <c r="E686" s="1" t="n"/>
      <c r="F686" s="1" t="n"/>
      <c r="G686" s="1" t="n"/>
      <c r="H686" s="1" t="n"/>
      <c r="I686" s="1" t="n"/>
      <c r="J686" s="1" t="n"/>
      <c r="K686" s="1" t="n"/>
      <c r="L686" s="1" t="n"/>
      <c r="M686" s="1" t="n"/>
      <c r="N686" s="1" t="n"/>
      <c r="O686" s="1" t="n"/>
      <c r="P686" s="1" t="n"/>
      <c r="Q686" s="1" t="n"/>
      <c r="R686" s="1" t="n"/>
      <c r="S686" s="1" t="n"/>
      <c r="T686" s="1" t="n"/>
    </row>
    <row r="687" ht="15.75" customHeight="1" s="127">
      <c r="A687" s="1" t="n"/>
      <c r="B687" s="1" t="n"/>
      <c r="C687" s="1" t="n"/>
      <c r="D687" s="1" t="n"/>
      <c r="E687" s="1" t="n"/>
      <c r="F687" s="1" t="n"/>
      <c r="G687" s="1" t="n"/>
      <c r="H687" s="1" t="n"/>
      <c r="I687" s="1" t="n"/>
      <c r="J687" s="1" t="n"/>
      <c r="K687" s="1" t="n"/>
      <c r="L687" s="1" t="n"/>
      <c r="M687" s="1" t="n"/>
      <c r="N687" s="1" t="n"/>
      <c r="O687" s="1" t="n"/>
      <c r="P687" s="1" t="n"/>
      <c r="Q687" s="1" t="n"/>
      <c r="R687" s="1" t="n"/>
      <c r="S687" s="1" t="n"/>
      <c r="T687" s="1" t="n"/>
    </row>
    <row r="688" ht="15.75" customHeight="1" s="127">
      <c r="A688" s="1" t="n"/>
      <c r="B688" s="1" t="n"/>
      <c r="C688" s="1" t="n"/>
      <c r="D688" s="1" t="n"/>
      <c r="E688" s="1" t="n"/>
      <c r="F688" s="1" t="n"/>
      <c r="G688" s="1" t="n"/>
      <c r="H688" s="1" t="n"/>
      <c r="I688" s="1" t="n"/>
      <c r="J688" s="1" t="n"/>
      <c r="K688" s="1" t="n"/>
      <c r="L688" s="1" t="n"/>
      <c r="M688" s="1" t="n"/>
      <c r="N688" s="1" t="n"/>
      <c r="O688" s="1" t="n"/>
      <c r="P688" s="1" t="n"/>
      <c r="Q688" s="1" t="n"/>
      <c r="R688" s="1" t="n"/>
      <c r="S688" s="1" t="n"/>
      <c r="T688" s="1" t="n"/>
    </row>
    <row r="689" ht="15.75" customHeight="1" s="127">
      <c r="A689" s="1" t="n"/>
      <c r="B689" s="1" t="n"/>
      <c r="C689" s="1" t="n"/>
      <c r="D689" s="1" t="n"/>
      <c r="E689" s="1" t="n"/>
      <c r="F689" s="1" t="n"/>
      <c r="G689" s="1" t="n"/>
      <c r="H689" s="1" t="n"/>
      <c r="I689" s="1" t="n"/>
      <c r="J689" s="1" t="n"/>
      <c r="K689" s="1" t="n"/>
      <c r="L689" s="1" t="n"/>
      <c r="M689" s="1" t="n"/>
      <c r="N689" s="1" t="n"/>
      <c r="O689" s="1" t="n"/>
      <c r="P689" s="1" t="n"/>
      <c r="Q689" s="1" t="n"/>
      <c r="R689" s="1" t="n"/>
      <c r="S689" s="1" t="n"/>
      <c r="T689" s="1" t="n"/>
    </row>
    <row r="690" ht="15.75" customHeight="1" s="127">
      <c r="A690" s="1" t="n"/>
      <c r="B690" s="1" t="n"/>
      <c r="C690" s="1" t="n"/>
      <c r="D690" s="1" t="n"/>
      <c r="E690" s="1" t="n"/>
      <c r="F690" s="1" t="n"/>
      <c r="G690" s="1" t="n"/>
      <c r="H690" s="1" t="n"/>
      <c r="I690" s="1" t="n"/>
      <c r="J690" s="1" t="n"/>
      <c r="K690" s="1" t="n"/>
      <c r="L690" s="1" t="n"/>
      <c r="M690" s="1" t="n"/>
      <c r="N690" s="1" t="n"/>
      <c r="O690" s="1" t="n"/>
      <c r="P690" s="1" t="n"/>
      <c r="Q690" s="1" t="n"/>
      <c r="R690" s="1" t="n"/>
      <c r="S690" s="1" t="n"/>
      <c r="T690" s="1" t="n"/>
    </row>
    <row r="691" ht="15.75" customHeight="1" s="127">
      <c r="A691" s="1" t="n"/>
      <c r="B691" s="1" t="n"/>
      <c r="C691" s="1" t="n"/>
      <c r="D691" s="1" t="n"/>
      <c r="E691" s="1" t="n"/>
      <c r="F691" s="1" t="n"/>
      <c r="G691" s="1" t="n"/>
      <c r="H691" s="1" t="n"/>
      <c r="I691" s="1" t="n"/>
      <c r="J691" s="1" t="n"/>
      <c r="K691" s="1" t="n"/>
      <c r="L691" s="1" t="n"/>
      <c r="M691" s="1" t="n"/>
      <c r="N691" s="1" t="n"/>
      <c r="O691" s="1" t="n"/>
      <c r="P691" s="1" t="n"/>
      <c r="Q691" s="1" t="n"/>
      <c r="R691" s="1" t="n"/>
      <c r="S691" s="1" t="n"/>
      <c r="T691" s="1" t="n"/>
    </row>
    <row r="692" ht="15.75" customHeight="1" s="127">
      <c r="A692" s="1" t="n"/>
      <c r="B692" s="1" t="n"/>
      <c r="C692" s="1" t="n"/>
      <c r="D692" s="1" t="n"/>
      <c r="E692" s="1" t="n"/>
      <c r="F692" s="1" t="n"/>
      <c r="G692" s="1" t="n"/>
      <c r="H692" s="1" t="n"/>
      <c r="I692" s="1" t="n"/>
      <c r="J692" s="1" t="n"/>
      <c r="K692" s="1" t="n"/>
      <c r="L692" s="1" t="n"/>
      <c r="M692" s="1" t="n"/>
      <c r="N692" s="1" t="n"/>
      <c r="O692" s="1" t="n"/>
      <c r="P692" s="1" t="n"/>
      <c r="Q692" s="1" t="n"/>
      <c r="R692" s="1" t="n"/>
      <c r="S692" s="1" t="n"/>
      <c r="T692" s="1" t="n"/>
    </row>
    <row r="693" ht="15.75" customHeight="1" s="127">
      <c r="A693" s="1" t="n"/>
      <c r="B693" s="1" t="n"/>
      <c r="C693" s="1" t="n"/>
      <c r="D693" s="1" t="n"/>
      <c r="E693" s="1" t="n"/>
      <c r="F693" s="1" t="n"/>
      <c r="G693" s="1" t="n"/>
      <c r="H693" s="1" t="n"/>
      <c r="I693" s="1" t="n"/>
      <c r="J693" s="1" t="n"/>
      <c r="K693" s="1" t="n"/>
      <c r="L693" s="1" t="n"/>
      <c r="M693" s="1" t="n"/>
      <c r="N693" s="1" t="n"/>
      <c r="O693" s="1" t="n"/>
      <c r="P693" s="1" t="n"/>
      <c r="Q693" s="1" t="n"/>
      <c r="R693" s="1" t="n"/>
      <c r="S693" s="1" t="n"/>
      <c r="T693" s="1" t="n"/>
    </row>
    <row r="694" ht="15.75" customHeight="1" s="127">
      <c r="A694" s="1" t="n"/>
      <c r="B694" s="1" t="n"/>
      <c r="C694" s="1" t="n"/>
      <c r="D694" s="1" t="n"/>
      <c r="E694" s="1" t="n"/>
      <c r="F694" s="1" t="n"/>
      <c r="G694" s="1" t="n"/>
      <c r="H694" s="1" t="n"/>
      <c r="I694" s="1" t="n"/>
      <c r="J694" s="1" t="n"/>
      <c r="K694" s="1" t="n"/>
      <c r="L694" s="1" t="n"/>
      <c r="M694" s="1" t="n"/>
      <c r="N694" s="1" t="n"/>
      <c r="O694" s="1" t="n"/>
      <c r="P694" s="1" t="n"/>
      <c r="Q694" s="1" t="n"/>
      <c r="R694" s="1" t="n"/>
      <c r="S694" s="1" t="n"/>
      <c r="T694" s="1" t="n"/>
    </row>
    <row r="695" ht="15.75" customHeight="1" s="127">
      <c r="A695" s="1" t="n"/>
      <c r="B695" s="1" t="n"/>
      <c r="C695" s="1" t="n"/>
      <c r="D695" s="1" t="n"/>
      <c r="E695" s="1" t="n"/>
      <c r="F695" s="1" t="n"/>
      <c r="G695" s="1" t="n"/>
      <c r="H695" s="1" t="n"/>
      <c r="I695" s="1" t="n"/>
      <c r="J695" s="1" t="n"/>
      <c r="K695" s="1" t="n"/>
      <c r="L695" s="1" t="n"/>
      <c r="M695" s="1" t="n"/>
      <c r="N695" s="1" t="n"/>
      <c r="O695" s="1" t="n"/>
      <c r="P695" s="1" t="n"/>
      <c r="Q695" s="1" t="n"/>
      <c r="R695" s="1" t="n"/>
      <c r="S695" s="1" t="n"/>
      <c r="T695" s="1" t="n"/>
    </row>
    <row r="696" ht="15.75" customHeight="1" s="127">
      <c r="A696" s="1" t="n"/>
      <c r="B696" s="1" t="n"/>
      <c r="C696" s="1" t="n"/>
      <c r="D696" s="1" t="n"/>
      <c r="E696" s="1" t="n"/>
      <c r="F696" s="1" t="n"/>
      <c r="G696" s="1" t="n"/>
      <c r="H696" s="1" t="n"/>
      <c r="I696" s="1" t="n"/>
      <c r="J696" s="1" t="n"/>
      <c r="K696" s="1" t="n"/>
      <c r="L696" s="1" t="n"/>
      <c r="M696" s="1" t="n"/>
      <c r="N696" s="1" t="n"/>
      <c r="O696" s="1" t="n"/>
      <c r="P696" s="1" t="n"/>
      <c r="Q696" s="1" t="n"/>
      <c r="R696" s="1" t="n"/>
      <c r="S696" s="1" t="n"/>
      <c r="T696" s="1" t="n"/>
    </row>
    <row r="697" ht="15.75" customHeight="1" s="127">
      <c r="A697" s="1" t="n"/>
      <c r="B697" s="1" t="n"/>
      <c r="C697" s="1" t="n"/>
      <c r="D697" s="1" t="n"/>
      <c r="E697" s="1" t="n"/>
      <c r="F697" s="1" t="n"/>
      <c r="G697" s="1" t="n"/>
      <c r="H697" s="1" t="n"/>
      <c r="I697" s="1" t="n"/>
      <c r="J697" s="1" t="n"/>
      <c r="K697" s="1" t="n"/>
      <c r="L697" s="1" t="n"/>
      <c r="M697" s="1" t="n"/>
      <c r="N697" s="1" t="n"/>
      <c r="O697" s="1" t="n"/>
      <c r="P697" s="1" t="n"/>
      <c r="Q697" s="1" t="n"/>
      <c r="R697" s="1" t="n"/>
      <c r="S697" s="1" t="n"/>
      <c r="T697" s="1" t="n"/>
    </row>
    <row r="698" ht="15.75" customHeight="1" s="127">
      <c r="A698" s="1" t="n"/>
      <c r="B698" s="1" t="n"/>
      <c r="C698" s="1" t="n"/>
      <c r="D698" s="1" t="n"/>
      <c r="E698" s="1" t="n"/>
      <c r="F698" s="1" t="n"/>
      <c r="G698" s="1" t="n"/>
      <c r="H698" s="1" t="n"/>
      <c r="I698" s="1" t="n"/>
      <c r="J698" s="1" t="n"/>
      <c r="K698" s="1" t="n"/>
      <c r="L698" s="1" t="n"/>
      <c r="M698" s="1" t="n"/>
      <c r="N698" s="1" t="n"/>
      <c r="O698" s="1" t="n"/>
      <c r="P698" s="1" t="n"/>
      <c r="Q698" s="1" t="n"/>
      <c r="R698" s="1" t="n"/>
      <c r="S698" s="1" t="n"/>
      <c r="T698" s="1" t="n"/>
    </row>
    <row r="699" ht="15.75" customHeight="1" s="127">
      <c r="A699" s="1" t="n"/>
      <c r="B699" s="1" t="n"/>
      <c r="C699" s="1" t="n"/>
      <c r="D699" s="1" t="n"/>
      <c r="E699" s="1" t="n"/>
      <c r="F699" s="1" t="n"/>
      <c r="G699" s="1" t="n"/>
      <c r="H699" s="1" t="n"/>
      <c r="I699" s="1" t="n"/>
      <c r="J699" s="1" t="n"/>
      <c r="K699" s="1" t="n"/>
      <c r="L699" s="1" t="n"/>
      <c r="M699" s="1" t="n"/>
      <c r="N699" s="1" t="n"/>
      <c r="O699" s="1" t="n"/>
      <c r="P699" s="1" t="n"/>
      <c r="Q699" s="1" t="n"/>
      <c r="R699" s="1" t="n"/>
      <c r="S699" s="1" t="n"/>
      <c r="T699" s="1" t="n"/>
    </row>
    <row r="700" ht="15.75" customHeight="1" s="127">
      <c r="A700" s="1" t="n"/>
      <c r="B700" s="1" t="n"/>
      <c r="C700" s="1" t="n"/>
      <c r="D700" s="1" t="n"/>
      <c r="E700" s="1" t="n"/>
      <c r="F700" s="1" t="n"/>
      <c r="G700" s="1" t="n"/>
      <c r="H700" s="1" t="n"/>
      <c r="I700" s="1" t="n"/>
      <c r="J700" s="1" t="n"/>
      <c r="K700" s="1" t="n"/>
      <c r="L700" s="1" t="n"/>
      <c r="M700" s="1" t="n"/>
      <c r="N700" s="1" t="n"/>
      <c r="O700" s="1" t="n"/>
      <c r="P700" s="1" t="n"/>
      <c r="Q700" s="1" t="n"/>
      <c r="R700" s="1" t="n"/>
      <c r="S700" s="1" t="n"/>
      <c r="T700" s="1" t="n"/>
    </row>
    <row r="701" ht="15.75" customHeight="1" s="127">
      <c r="A701" s="1" t="n"/>
      <c r="B701" s="1" t="n"/>
      <c r="C701" s="1" t="n"/>
      <c r="D701" s="1" t="n"/>
      <c r="E701" s="1" t="n"/>
      <c r="F701" s="1" t="n"/>
      <c r="G701" s="1" t="n"/>
      <c r="H701" s="1" t="n"/>
      <c r="I701" s="1" t="n"/>
      <c r="J701" s="1" t="n"/>
      <c r="K701" s="1" t="n"/>
      <c r="L701" s="1" t="n"/>
      <c r="M701" s="1" t="n"/>
      <c r="N701" s="1" t="n"/>
      <c r="O701" s="1" t="n"/>
      <c r="P701" s="1" t="n"/>
      <c r="Q701" s="1" t="n"/>
      <c r="R701" s="1" t="n"/>
      <c r="S701" s="1" t="n"/>
      <c r="T701" s="1" t="n"/>
    </row>
    <row r="702" ht="15.75" customHeight="1" s="127">
      <c r="A702" s="1" t="n"/>
      <c r="B702" s="1" t="n"/>
      <c r="C702" s="1" t="n"/>
      <c r="D702" s="1" t="n"/>
      <c r="E702" s="1" t="n"/>
      <c r="F702" s="1" t="n"/>
      <c r="G702" s="1" t="n"/>
      <c r="H702" s="1" t="n"/>
      <c r="I702" s="1" t="n"/>
      <c r="J702" s="1" t="n"/>
      <c r="K702" s="1" t="n"/>
      <c r="L702" s="1" t="n"/>
      <c r="M702" s="1" t="n"/>
      <c r="N702" s="1" t="n"/>
      <c r="O702" s="1" t="n"/>
      <c r="P702" s="1" t="n"/>
      <c r="Q702" s="1" t="n"/>
      <c r="R702" s="1" t="n"/>
      <c r="S702" s="1" t="n"/>
      <c r="T702" s="1" t="n"/>
    </row>
    <row r="703" ht="15.75" customHeight="1" s="127">
      <c r="A703" s="1" t="n"/>
      <c r="B703" s="1" t="n"/>
      <c r="C703" s="1" t="n"/>
      <c r="D703" s="1" t="n"/>
      <c r="E703" s="1" t="n"/>
      <c r="F703" s="1" t="n"/>
      <c r="G703" s="1" t="n"/>
      <c r="H703" s="1" t="n"/>
      <c r="I703" s="1" t="n"/>
      <c r="J703" s="1" t="n"/>
      <c r="K703" s="1" t="n"/>
      <c r="L703" s="1" t="n"/>
      <c r="M703" s="1" t="n"/>
      <c r="N703" s="1" t="n"/>
      <c r="O703" s="1" t="n"/>
      <c r="P703" s="1" t="n"/>
      <c r="Q703" s="1" t="n"/>
      <c r="R703" s="1" t="n"/>
      <c r="S703" s="1" t="n"/>
      <c r="T703" s="1" t="n"/>
    </row>
    <row r="704" ht="15.75" customHeight="1" s="127">
      <c r="A704" s="1" t="n"/>
      <c r="B704" s="1" t="n"/>
      <c r="C704" s="1" t="n"/>
      <c r="D704" s="1" t="n"/>
      <c r="E704" s="1" t="n"/>
      <c r="F704" s="1" t="n"/>
      <c r="G704" s="1" t="n"/>
      <c r="H704" s="1" t="n"/>
      <c r="I704" s="1" t="n"/>
      <c r="J704" s="1" t="n"/>
      <c r="K704" s="1" t="n"/>
      <c r="L704" s="1" t="n"/>
      <c r="M704" s="1" t="n"/>
      <c r="N704" s="1" t="n"/>
      <c r="O704" s="1" t="n"/>
      <c r="P704" s="1" t="n"/>
      <c r="Q704" s="1" t="n"/>
      <c r="R704" s="1" t="n"/>
      <c r="S704" s="1" t="n"/>
      <c r="T704" s="1" t="n"/>
    </row>
    <row r="705" ht="15.75" customHeight="1" s="127">
      <c r="A705" s="1" t="n"/>
      <c r="B705" s="1" t="n"/>
      <c r="C705" s="1" t="n"/>
      <c r="D705" s="1" t="n"/>
      <c r="E705" s="1" t="n"/>
      <c r="F705" s="1" t="n"/>
      <c r="G705" s="1" t="n"/>
      <c r="H705" s="1" t="n"/>
      <c r="I705" s="1" t="n"/>
      <c r="J705" s="1" t="n"/>
      <c r="K705" s="1" t="n"/>
      <c r="L705" s="1" t="n"/>
      <c r="M705" s="1" t="n"/>
      <c r="N705" s="1" t="n"/>
      <c r="O705" s="1" t="n"/>
      <c r="P705" s="1" t="n"/>
      <c r="Q705" s="1" t="n"/>
      <c r="R705" s="1" t="n"/>
      <c r="S705" s="1" t="n"/>
      <c r="T705" s="1" t="n"/>
    </row>
    <row r="706" ht="15.75" customHeight="1" s="127">
      <c r="A706" s="1" t="n"/>
      <c r="B706" s="1" t="n"/>
      <c r="C706" s="1" t="n"/>
      <c r="D706" s="1" t="n"/>
      <c r="E706" s="1" t="n"/>
      <c r="F706" s="1" t="n"/>
      <c r="G706" s="1" t="n"/>
      <c r="H706" s="1" t="n"/>
      <c r="I706" s="1" t="n"/>
      <c r="J706" s="1" t="n"/>
      <c r="K706" s="1" t="n"/>
      <c r="L706" s="1" t="n"/>
      <c r="M706" s="1" t="n"/>
      <c r="N706" s="1" t="n"/>
      <c r="O706" s="1" t="n"/>
      <c r="P706" s="1" t="n"/>
      <c r="Q706" s="1" t="n"/>
      <c r="R706" s="1" t="n"/>
      <c r="S706" s="1" t="n"/>
      <c r="T706" s="1" t="n"/>
    </row>
    <row r="707" ht="15.75" customHeight="1" s="127">
      <c r="A707" s="1" t="n"/>
      <c r="B707" s="1" t="n"/>
      <c r="C707" s="1" t="n"/>
      <c r="D707" s="1" t="n"/>
      <c r="E707" s="1" t="n"/>
      <c r="F707" s="1" t="n"/>
      <c r="G707" s="1" t="n"/>
      <c r="H707" s="1" t="n"/>
      <c r="I707" s="1" t="n"/>
      <c r="J707" s="1" t="n"/>
      <c r="K707" s="1" t="n"/>
      <c r="L707" s="1" t="n"/>
      <c r="M707" s="1" t="n"/>
      <c r="N707" s="1" t="n"/>
      <c r="O707" s="1" t="n"/>
      <c r="P707" s="1" t="n"/>
      <c r="Q707" s="1" t="n"/>
      <c r="R707" s="1" t="n"/>
      <c r="S707" s="1" t="n"/>
      <c r="T707" s="1" t="n"/>
    </row>
    <row r="708" ht="15.75" customHeight="1" s="127">
      <c r="A708" s="1" t="n"/>
      <c r="B708" s="1" t="n"/>
      <c r="C708" s="1" t="n"/>
      <c r="D708" s="1" t="n"/>
      <c r="E708" s="1" t="n"/>
      <c r="F708" s="1" t="n"/>
      <c r="G708" s="1" t="n"/>
      <c r="H708" s="1" t="n"/>
      <c r="I708" s="1" t="n"/>
      <c r="J708" s="1" t="n"/>
      <c r="K708" s="1" t="n"/>
      <c r="L708" s="1" t="n"/>
      <c r="M708" s="1" t="n"/>
      <c r="N708" s="1" t="n"/>
      <c r="O708" s="1" t="n"/>
      <c r="P708" s="1" t="n"/>
      <c r="Q708" s="1" t="n"/>
      <c r="R708" s="1" t="n"/>
      <c r="S708" s="1" t="n"/>
      <c r="T708" s="1" t="n"/>
    </row>
    <row r="709" ht="15.75" customHeight="1" s="127">
      <c r="A709" s="1" t="n"/>
      <c r="B709" s="1" t="n"/>
      <c r="C709" s="1" t="n"/>
      <c r="D709" s="1" t="n"/>
      <c r="E709" s="1" t="n"/>
      <c r="F709" s="1" t="n"/>
      <c r="G709" s="1" t="n"/>
      <c r="H709" s="1" t="n"/>
      <c r="I709" s="1" t="n"/>
      <c r="J709" s="1" t="n"/>
      <c r="K709" s="1" t="n"/>
      <c r="L709" s="1" t="n"/>
      <c r="M709" s="1" t="n"/>
      <c r="N709" s="1" t="n"/>
      <c r="O709" s="1" t="n"/>
      <c r="P709" s="1" t="n"/>
      <c r="Q709" s="1" t="n"/>
      <c r="R709" s="1" t="n"/>
      <c r="S709" s="1" t="n"/>
      <c r="T709" s="1" t="n"/>
    </row>
    <row r="710" ht="15.75" customHeight="1" s="127">
      <c r="A710" s="1" t="n"/>
      <c r="B710" s="1" t="n"/>
      <c r="C710" s="1" t="n"/>
      <c r="D710" s="1" t="n"/>
      <c r="E710" s="1" t="n"/>
      <c r="F710" s="1" t="n"/>
      <c r="G710" s="1" t="n"/>
      <c r="H710" s="1" t="n"/>
      <c r="I710" s="1" t="n"/>
      <c r="J710" s="1" t="n"/>
      <c r="K710" s="1" t="n"/>
      <c r="L710" s="1" t="n"/>
      <c r="M710" s="1" t="n"/>
      <c r="N710" s="1" t="n"/>
      <c r="O710" s="1" t="n"/>
      <c r="P710" s="1" t="n"/>
      <c r="Q710" s="1" t="n"/>
      <c r="R710" s="1" t="n"/>
      <c r="S710" s="1" t="n"/>
      <c r="T710" s="1" t="n"/>
    </row>
    <row r="711" ht="15.75" customHeight="1" s="127">
      <c r="A711" s="1" t="n"/>
      <c r="B711" s="1" t="n"/>
      <c r="C711" s="1" t="n"/>
      <c r="D711" s="1" t="n"/>
      <c r="E711" s="1" t="n"/>
      <c r="F711" s="1" t="n"/>
      <c r="G711" s="1" t="n"/>
      <c r="H711" s="1" t="n"/>
      <c r="I711" s="1" t="n"/>
      <c r="J711" s="1" t="n"/>
      <c r="K711" s="1" t="n"/>
      <c r="L711" s="1" t="n"/>
      <c r="M711" s="1" t="n"/>
      <c r="N711" s="1" t="n"/>
      <c r="O711" s="1" t="n"/>
      <c r="P711" s="1" t="n"/>
      <c r="Q711" s="1" t="n"/>
      <c r="R711" s="1" t="n"/>
      <c r="S711" s="1" t="n"/>
      <c r="T711" s="1" t="n"/>
    </row>
    <row r="712" ht="15.75" customHeight="1" s="127">
      <c r="A712" s="1" t="n"/>
      <c r="B712" s="1" t="n"/>
      <c r="C712" s="1" t="n"/>
      <c r="D712" s="1" t="n"/>
      <c r="E712" s="1" t="n"/>
      <c r="F712" s="1" t="n"/>
      <c r="G712" s="1" t="n"/>
      <c r="H712" s="1" t="n"/>
      <c r="I712" s="1" t="n"/>
      <c r="J712" s="1" t="n"/>
      <c r="K712" s="1" t="n"/>
      <c r="L712" s="1" t="n"/>
      <c r="M712" s="1" t="n"/>
      <c r="N712" s="1" t="n"/>
      <c r="O712" s="1" t="n"/>
      <c r="P712" s="1" t="n"/>
      <c r="Q712" s="1" t="n"/>
      <c r="R712" s="1" t="n"/>
      <c r="S712" s="1" t="n"/>
      <c r="T712" s="1" t="n"/>
    </row>
    <row r="713" ht="15.75" customHeight="1" s="127">
      <c r="A713" s="1" t="n"/>
      <c r="B713" s="1" t="n"/>
      <c r="C713" s="1" t="n"/>
      <c r="D713" s="1" t="n"/>
      <c r="E713" s="1" t="n"/>
      <c r="F713" s="1" t="n"/>
      <c r="G713" s="1" t="n"/>
      <c r="H713" s="1" t="n"/>
      <c r="I713" s="1" t="n"/>
      <c r="J713" s="1" t="n"/>
      <c r="K713" s="1" t="n"/>
      <c r="L713" s="1" t="n"/>
      <c r="M713" s="1" t="n"/>
      <c r="N713" s="1" t="n"/>
      <c r="O713" s="1" t="n"/>
      <c r="P713" s="1" t="n"/>
      <c r="Q713" s="1" t="n"/>
      <c r="R713" s="1" t="n"/>
      <c r="S713" s="1" t="n"/>
      <c r="T713" s="1" t="n"/>
    </row>
    <row r="714" ht="15.75" customHeight="1" s="127">
      <c r="A714" s="1" t="n"/>
      <c r="B714" s="1" t="n"/>
      <c r="C714" s="1" t="n"/>
      <c r="D714" s="1" t="n"/>
      <c r="E714" s="1" t="n"/>
      <c r="F714" s="1" t="n"/>
      <c r="G714" s="1" t="n"/>
      <c r="H714" s="1" t="n"/>
      <c r="I714" s="1" t="n"/>
      <c r="J714" s="1" t="n"/>
      <c r="K714" s="1" t="n"/>
      <c r="L714" s="1" t="n"/>
      <c r="M714" s="1" t="n"/>
      <c r="N714" s="1" t="n"/>
      <c r="O714" s="1" t="n"/>
      <c r="P714" s="1" t="n"/>
      <c r="Q714" s="1" t="n"/>
      <c r="R714" s="1" t="n"/>
      <c r="S714" s="1" t="n"/>
      <c r="T714" s="1" t="n"/>
    </row>
    <row r="715" ht="15.75" customHeight="1" s="127">
      <c r="A715" s="1" t="n"/>
      <c r="B715" s="1" t="n"/>
      <c r="C715" s="1" t="n"/>
      <c r="D715" s="1" t="n"/>
      <c r="E715" s="1" t="n"/>
      <c r="F715" s="1" t="n"/>
      <c r="G715" s="1" t="n"/>
      <c r="H715" s="1" t="n"/>
      <c r="I715" s="1" t="n"/>
      <c r="J715" s="1" t="n"/>
      <c r="K715" s="1" t="n"/>
      <c r="L715" s="1" t="n"/>
      <c r="M715" s="1" t="n"/>
      <c r="N715" s="1" t="n"/>
      <c r="O715" s="1" t="n"/>
      <c r="P715" s="1" t="n"/>
      <c r="Q715" s="1" t="n"/>
      <c r="R715" s="1" t="n"/>
      <c r="S715" s="1" t="n"/>
      <c r="T715" s="1" t="n"/>
    </row>
    <row r="716" ht="15.75" customHeight="1" s="127">
      <c r="A716" s="1" t="n"/>
      <c r="B716" s="1" t="n"/>
      <c r="C716" s="1" t="n"/>
      <c r="D716" s="1" t="n"/>
      <c r="E716" s="1" t="n"/>
      <c r="F716" s="1" t="n"/>
      <c r="G716" s="1" t="n"/>
      <c r="H716" s="1" t="n"/>
      <c r="I716" s="1" t="n"/>
      <c r="J716" s="1" t="n"/>
      <c r="K716" s="1" t="n"/>
      <c r="L716" s="1" t="n"/>
      <c r="M716" s="1" t="n"/>
      <c r="N716" s="1" t="n"/>
      <c r="O716" s="1" t="n"/>
      <c r="P716" s="1" t="n"/>
      <c r="Q716" s="1" t="n"/>
      <c r="R716" s="1" t="n"/>
      <c r="S716" s="1" t="n"/>
      <c r="T716" s="1" t="n"/>
    </row>
    <row r="717" ht="15.75" customHeight="1" s="127">
      <c r="A717" s="1" t="n"/>
      <c r="B717" s="1" t="n"/>
      <c r="C717" s="1" t="n"/>
      <c r="D717" s="1" t="n"/>
      <c r="E717" s="1" t="n"/>
      <c r="F717" s="1" t="n"/>
      <c r="G717" s="1" t="n"/>
      <c r="H717" s="1" t="n"/>
      <c r="I717" s="1" t="n"/>
      <c r="J717" s="1" t="n"/>
      <c r="K717" s="1" t="n"/>
      <c r="L717" s="1" t="n"/>
      <c r="M717" s="1" t="n"/>
      <c r="N717" s="1" t="n"/>
      <c r="O717" s="1" t="n"/>
      <c r="P717" s="1" t="n"/>
      <c r="Q717" s="1" t="n"/>
      <c r="R717" s="1" t="n"/>
      <c r="S717" s="1" t="n"/>
      <c r="T717" s="1" t="n"/>
    </row>
    <row r="718" ht="15.75" customHeight="1" s="127">
      <c r="A718" s="1" t="n"/>
      <c r="B718" s="1" t="n"/>
      <c r="C718" s="1" t="n"/>
      <c r="D718" s="1" t="n"/>
      <c r="E718" s="1" t="n"/>
      <c r="F718" s="1" t="n"/>
      <c r="G718" s="1" t="n"/>
      <c r="H718" s="1" t="n"/>
      <c r="I718" s="1" t="n"/>
      <c r="J718" s="1" t="n"/>
      <c r="K718" s="1" t="n"/>
      <c r="L718" s="1" t="n"/>
      <c r="M718" s="1" t="n"/>
      <c r="N718" s="1" t="n"/>
      <c r="O718" s="1" t="n"/>
      <c r="P718" s="1" t="n"/>
      <c r="Q718" s="1" t="n"/>
      <c r="R718" s="1" t="n"/>
      <c r="S718" s="1" t="n"/>
      <c r="T718" s="1" t="n"/>
    </row>
    <row r="719" ht="15.75" customHeight="1" s="127">
      <c r="A719" s="1" t="n"/>
      <c r="B719" s="1" t="n"/>
      <c r="C719" s="1" t="n"/>
      <c r="D719" s="1" t="n"/>
      <c r="E719" s="1" t="n"/>
      <c r="F719" s="1" t="n"/>
      <c r="G719" s="1" t="n"/>
      <c r="H719" s="1" t="n"/>
      <c r="I719" s="1" t="n"/>
      <c r="J719" s="1" t="n"/>
      <c r="K719" s="1" t="n"/>
      <c r="L719" s="1" t="n"/>
      <c r="M719" s="1" t="n"/>
      <c r="N719" s="1" t="n"/>
      <c r="O719" s="1" t="n"/>
      <c r="P719" s="1" t="n"/>
      <c r="Q719" s="1" t="n"/>
      <c r="R719" s="1" t="n"/>
      <c r="S719" s="1" t="n"/>
      <c r="T719" s="1" t="n"/>
    </row>
    <row r="720" ht="15.75" customHeight="1" s="127">
      <c r="A720" s="1" t="n"/>
      <c r="B720" s="1" t="n"/>
      <c r="C720" s="1" t="n"/>
      <c r="D720" s="1" t="n"/>
      <c r="E720" s="1" t="n"/>
      <c r="F720" s="1" t="n"/>
      <c r="G720" s="1" t="n"/>
      <c r="H720" s="1" t="n"/>
      <c r="I720" s="1" t="n"/>
      <c r="J720" s="1" t="n"/>
      <c r="K720" s="1" t="n"/>
      <c r="L720" s="1" t="n"/>
      <c r="M720" s="1" t="n"/>
      <c r="N720" s="1" t="n"/>
      <c r="O720" s="1" t="n"/>
      <c r="P720" s="1" t="n"/>
      <c r="Q720" s="1" t="n"/>
      <c r="R720" s="1" t="n"/>
      <c r="S720" s="1" t="n"/>
      <c r="T720" s="1" t="n"/>
    </row>
    <row r="721" ht="15.75" customHeight="1" s="127">
      <c r="A721" s="1" t="n"/>
      <c r="B721" s="1" t="n"/>
      <c r="C721" s="1" t="n"/>
      <c r="D721" s="1" t="n"/>
      <c r="E721" s="1" t="n"/>
      <c r="F721" s="1" t="n"/>
      <c r="G721" s="1" t="n"/>
      <c r="H721" s="1" t="n"/>
      <c r="I721" s="1" t="n"/>
      <c r="J721" s="1" t="n"/>
      <c r="K721" s="1" t="n"/>
      <c r="L721" s="1" t="n"/>
      <c r="M721" s="1" t="n"/>
      <c r="N721" s="1" t="n"/>
      <c r="O721" s="1" t="n"/>
      <c r="P721" s="1" t="n"/>
      <c r="Q721" s="1" t="n"/>
      <c r="R721" s="1" t="n"/>
      <c r="S721" s="1" t="n"/>
      <c r="T721" s="1" t="n"/>
    </row>
    <row r="722" ht="15.75" customHeight="1" s="127">
      <c r="A722" s="1" t="n"/>
      <c r="B722" s="1" t="n"/>
      <c r="C722" s="1" t="n"/>
      <c r="D722" s="1" t="n"/>
      <c r="E722" s="1" t="n"/>
      <c r="F722" s="1" t="n"/>
      <c r="G722" s="1" t="n"/>
      <c r="H722" s="1" t="n"/>
      <c r="I722" s="1" t="n"/>
      <c r="J722" s="1" t="n"/>
      <c r="K722" s="1" t="n"/>
      <c r="L722" s="1" t="n"/>
      <c r="M722" s="1" t="n"/>
      <c r="N722" s="1" t="n"/>
      <c r="O722" s="1" t="n"/>
      <c r="P722" s="1" t="n"/>
      <c r="Q722" s="1" t="n"/>
      <c r="R722" s="1" t="n"/>
      <c r="S722" s="1" t="n"/>
      <c r="T722" s="1" t="n"/>
    </row>
    <row r="723" ht="15.75" customHeight="1" s="127">
      <c r="A723" s="1" t="n"/>
      <c r="B723" s="1" t="n"/>
      <c r="C723" s="1" t="n"/>
      <c r="D723" s="1" t="n"/>
      <c r="E723" s="1" t="n"/>
      <c r="F723" s="1" t="n"/>
      <c r="G723" s="1" t="n"/>
      <c r="H723" s="1" t="n"/>
      <c r="I723" s="1" t="n"/>
      <c r="J723" s="1" t="n"/>
      <c r="K723" s="1" t="n"/>
      <c r="L723" s="1" t="n"/>
      <c r="M723" s="1" t="n"/>
      <c r="N723" s="1" t="n"/>
      <c r="O723" s="1" t="n"/>
      <c r="P723" s="1" t="n"/>
      <c r="Q723" s="1" t="n"/>
      <c r="R723" s="1" t="n"/>
      <c r="S723" s="1" t="n"/>
      <c r="T723" s="1" t="n"/>
    </row>
    <row r="724" ht="15.75" customHeight="1" s="127">
      <c r="A724" s="1" t="n"/>
      <c r="B724" s="1" t="n"/>
      <c r="C724" s="1" t="n"/>
      <c r="D724" s="1" t="n"/>
      <c r="E724" s="1" t="n"/>
      <c r="F724" s="1" t="n"/>
      <c r="G724" s="1" t="n"/>
      <c r="H724" s="1" t="n"/>
      <c r="I724" s="1" t="n"/>
      <c r="J724" s="1" t="n"/>
      <c r="K724" s="1" t="n"/>
      <c r="L724" s="1" t="n"/>
      <c r="M724" s="1" t="n"/>
      <c r="N724" s="1" t="n"/>
      <c r="O724" s="1" t="n"/>
      <c r="P724" s="1" t="n"/>
      <c r="Q724" s="1" t="n"/>
      <c r="R724" s="1" t="n"/>
      <c r="S724" s="1" t="n"/>
      <c r="T724" s="1" t="n"/>
    </row>
    <row r="725" ht="15.75" customHeight="1" s="127">
      <c r="A725" s="1" t="n"/>
      <c r="B725" s="1" t="n"/>
      <c r="C725" s="1" t="n"/>
      <c r="D725" s="1" t="n"/>
      <c r="E725" s="1" t="n"/>
      <c r="F725" s="1" t="n"/>
      <c r="G725" s="1" t="n"/>
      <c r="H725" s="1" t="n"/>
      <c r="I725" s="1" t="n"/>
      <c r="J725" s="1" t="n"/>
      <c r="K725" s="1" t="n"/>
      <c r="L725" s="1" t="n"/>
      <c r="M725" s="1" t="n"/>
      <c r="N725" s="1" t="n"/>
      <c r="O725" s="1" t="n"/>
      <c r="P725" s="1" t="n"/>
      <c r="Q725" s="1" t="n"/>
      <c r="R725" s="1" t="n"/>
      <c r="S725" s="1" t="n"/>
      <c r="T725" s="1" t="n"/>
    </row>
    <row r="726" ht="15.75" customHeight="1" s="127">
      <c r="A726" s="1" t="n"/>
      <c r="B726" s="1" t="n"/>
      <c r="C726" s="1" t="n"/>
      <c r="D726" s="1" t="n"/>
      <c r="E726" s="1" t="n"/>
      <c r="F726" s="1" t="n"/>
      <c r="G726" s="1" t="n"/>
      <c r="H726" s="1" t="n"/>
      <c r="I726" s="1" t="n"/>
      <c r="J726" s="1" t="n"/>
      <c r="K726" s="1" t="n"/>
      <c r="L726" s="1" t="n"/>
      <c r="M726" s="1" t="n"/>
      <c r="N726" s="1" t="n"/>
      <c r="O726" s="1" t="n"/>
      <c r="P726" s="1" t="n"/>
      <c r="Q726" s="1" t="n"/>
      <c r="R726" s="1" t="n"/>
      <c r="S726" s="1" t="n"/>
      <c r="T726" s="1" t="n"/>
    </row>
    <row r="727" ht="15.75" customHeight="1" s="127">
      <c r="A727" s="1" t="n"/>
      <c r="B727" s="1" t="n"/>
      <c r="C727" s="1" t="n"/>
      <c r="D727" s="1" t="n"/>
      <c r="E727" s="1" t="n"/>
      <c r="F727" s="1" t="n"/>
      <c r="G727" s="1" t="n"/>
      <c r="H727" s="1" t="n"/>
      <c r="I727" s="1" t="n"/>
      <c r="J727" s="1" t="n"/>
      <c r="K727" s="1" t="n"/>
      <c r="L727" s="1" t="n"/>
      <c r="M727" s="1" t="n"/>
      <c r="N727" s="1" t="n"/>
      <c r="O727" s="1" t="n"/>
      <c r="P727" s="1" t="n"/>
      <c r="Q727" s="1" t="n"/>
      <c r="R727" s="1" t="n"/>
      <c r="S727" s="1" t="n"/>
      <c r="T727" s="1" t="n"/>
    </row>
    <row r="728" ht="15.75" customHeight="1" s="127">
      <c r="A728" s="1" t="n"/>
      <c r="B728" s="1" t="n"/>
      <c r="C728" s="1" t="n"/>
      <c r="D728" s="1" t="n"/>
      <c r="E728" s="1" t="n"/>
      <c r="F728" s="1" t="n"/>
      <c r="G728" s="1" t="n"/>
      <c r="H728" s="1" t="n"/>
      <c r="I728" s="1" t="n"/>
      <c r="J728" s="1" t="n"/>
      <c r="K728" s="1" t="n"/>
      <c r="L728" s="1" t="n"/>
      <c r="M728" s="1" t="n"/>
      <c r="N728" s="1" t="n"/>
      <c r="O728" s="1" t="n"/>
      <c r="P728" s="1" t="n"/>
      <c r="Q728" s="1" t="n"/>
      <c r="R728" s="1" t="n"/>
      <c r="S728" s="1" t="n"/>
      <c r="T728" s="1" t="n"/>
    </row>
    <row r="729" ht="15.75" customHeight="1" s="127">
      <c r="A729" s="1" t="n"/>
      <c r="B729" s="1" t="n"/>
      <c r="C729" s="1" t="n"/>
      <c r="D729" s="1" t="n"/>
      <c r="E729" s="1" t="n"/>
      <c r="F729" s="1" t="n"/>
      <c r="G729" s="1" t="n"/>
      <c r="H729" s="1" t="n"/>
      <c r="I729" s="1" t="n"/>
      <c r="J729" s="1" t="n"/>
      <c r="K729" s="1" t="n"/>
      <c r="L729" s="1" t="n"/>
      <c r="M729" s="1" t="n"/>
      <c r="N729" s="1" t="n"/>
      <c r="O729" s="1" t="n"/>
      <c r="P729" s="1" t="n"/>
      <c r="Q729" s="1" t="n"/>
      <c r="R729" s="1" t="n"/>
      <c r="S729" s="1" t="n"/>
      <c r="T729" s="1" t="n"/>
    </row>
    <row r="730" ht="15.75" customHeight="1" s="127">
      <c r="A730" s="1" t="n"/>
      <c r="B730" s="1" t="n"/>
      <c r="C730" s="1" t="n"/>
      <c r="D730" s="1" t="n"/>
      <c r="E730" s="1" t="n"/>
      <c r="F730" s="1" t="n"/>
      <c r="G730" s="1" t="n"/>
      <c r="H730" s="1" t="n"/>
      <c r="I730" s="1" t="n"/>
      <c r="J730" s="1" t="n"/>
      <c r="K730" s="1" t="n"/>
      <c r="L730" s="1" t="n"/>
      <c r="M730" s="1" t="n"/>
      <c r="N730" s="1" t="n"/>
      <c r="O730" s="1" t="n"/>
      <c r="P730" s="1" t="n"/>
      <c r="Q730" s="1" t="n"/>
      <c r="R730" s="1" t="n"/>
      <c r="S730" s="1" t="n"/>
      <c r="T730" s="1" t="n"/>
    </row>
    <row r="731" ht="15.75" customHeight="1" s="127">
      <c r="A731" s="1" t="n"/>
      <c r="B731" s="1" t="n"/>
      <c r="C731" s="1" t="n"/>
      <c r="D731" s="1" t="n"/>
      <c r="E731" s="1" t="n"/>
      <c r="F731" s="1" t="n"/>
      <c r="G731" s="1" t="n"/>
      <c r="H731" s="1" t="n"/>
      <c r="I731" s="1" t="n"/>
      <c r="J731" s="1" t="n"/>
      <c r="K731" s="1" t="n"/>
      <c r="L731" s="1" t="n"/>
      <c r="M731" s="1" t="n"/>
      <c r="N731" s="1" t="n"/>
      <c r="O731" s="1" t="n"/>
      <c r="P731" s="1" t="n"/>
      <c r="Q731" s="1" t="n"/>
      <c r="R731" s="1" t="n"/>
      <c r="S731" s="1" t="n"/>
      <c r="T731" s="1" t="n"/>
    </row>
    <row r="732" ht="15.75" customHeight="1" s="127">
      <c r="A732" s="1" t="n"/>
      <c r="B732" s="1" t="n"/>
      <c r="C732" s="1" t="n"/>
      <c r="D732" s="1" t="n"/>
      <c r="E732" s="1" t="n"/>
      <c r="F732" s="1" t="n"/>
      <c r="G732" s="1" t="n"/>
      <c r="H732" s="1" t="n"/>
      <c r="I732" s="1" t="n"/>
      <c r="J732" s="1" t="n"/>
      <c r="K732" s="1" t="n"/>
      <c r="L732" s="1" t="n"/>
      <c r="M732" s="1" t="n"/>
      <c r="N732" s="1" t="n"/>
      <c r="O732" s="1" t="n"/>
      <c r="P732" s="1" t="n"/>
      <c r="Q732" s="1" t="n"/>
      <c r="R732" s="1" t="n"/>
      <c r="S732" s="1" t="n"/>
      <c r="T732" s="1" t="n"/>
    </row>
    <row r="733" ht="15.75" customHeight="1" s="127">
      <c r="A733" s="1" t="n"/>
      <c r="B733" s="1" t="n"/>
      <c r="C733" s="1" t="n"/>
      <c r="D733" s="1" t="n"/>
      <c r="E733" s="1" t="n"/>
      <c r="F733" s="1" t="n"/>
      <c r="G733" s="1" t="n"/>
      <c r="H733" s="1" t="n"/>
      <c r="I733" s="1" t="n"/>
      <c r="J733" s="1" t="n"/>
      <c r="K733" s="1" t="n"/>
      <c r="L733" s="1" t="n"/>
      <c r="M733" s="1" t="n"/>
      <c r="N733" s="1" t="n"/>
      <c r="O733" s="1" t="n"/>
      <c r="P733" s="1" t="n"/>
      <c r="Q733" s="1" t="n"/>
      <c r="R733" s="1" t="n"/>
      <c r="S733" s="1" t="n"/>
      <c r="T733" s="1" t="n"/>
    </row>
    <row r="734" ht="15.75" customHeight="1" s="127">
      <c r="A734" s="1" t="n"/>
      <c r="B734" s="1" t="n"/>
      <c r="C734" s="1" t="n"/>
      <c r="D734" s="1" t="n"/>
      <c r="E734" s="1" t="n"/>
      <c r="F734" s="1" t="n"/>
      <c r="G734" s="1" t="n"/>
      <c r="H734" s="1" t="n"/>
      <c r="I734" s="1" t="n"/>
      <c r="J734" s="1" t="n"/>
      <c r="K734" s="1" t="n"/>
      <c r="L734" s="1" t="n"/>
      <c r="M734" s="1" t="n"/>
      <c r="N734" s="1" t="n"/>
      <c r="O734" s="1" t="n"/>
      <c r="P734" s="1" t="n"/>
      <c r="Q734" s="1" t="n"/>
      <c r="R734" s="1" t="n"/>
      <c r="S734" s="1" t="n"/>
      <c r="T734" s="1" t="n"/>
    </row>
    <row r="735" ht="15.75" customHeight="1" s="127">
      <c r="A735" s="1" t="n"/>
      <c r="B735" s="1" t="n"/>
      <c r="C735" s="1" t="n"/>
      <c r="D735" s="1" t="n"/>
      <c r="E735" s="1" t="n"/>
      <c r="F735" s="1" t="n"/>
      <c r="G735" s="1" t="n"/>
      <c r="H735" s="1" t="n"/>
      <c r="I735" s="1" t="n"/>
      <c r="J735" s="1" t="n"/>
      <c r="K735" s="1" t="n"/>
      <c r="L735" s="1" t="n"/>
      <c r="M735" s="1" t="n"/>
      <c r="N735" s="1" t="n"/>
      <c r="O735" s="1" t="n"/>
      <c r="P735" s="1" t="n"/>
      <c r="Q735" s="1" t="n"/>
      <c r="R735" s="1" t="n"/>
      <c r="S735" s="1" t="n"/>
      <c r="T735" s="1" t="n"/>
    </row>
    <row r="736" ht="15.75" customHeight="1" s="127">
      <c r="A736" s="1" t="n"/>
      <c r="B736" s="1" t="n"/>
      <c r="C736" s="1" t="n"/>
      <c r="D736" s="1" t="n"/>
      <c r="E736" s="1" t="n"/>
      <c r="F736" s="1" t="n"/>
      <c r="G736" s="1" t="n"/>
      <c r="H736" s="1" t="n"/>
      <c r="I736" s="1" t="n"/>
      <c r="J736" s="1" t="n"/>
      <c r="K736" s="1" t="n"/>
      <c r="L736" s="1" t="n"/>
      <c r="M736" s="1" t="n"/>
      <c r="N736" s="1" t="n"/>
      <c r="O736" s="1" t="n"/>
      <c r="P736" s="1" t="n"/>
      <c r="Q736" s="1" t="n"/>
      <c r="R736" s="1" t="n"/>
      <c r="S736" s="1" t="n"/>
      <c r="T736" s="1" t="n"/>
    </row>
    <row r="737" ht="15.75" customHeight="1" s="127">
      <c r="A737" s="1" t="n"/>
      <c r="B737" s="1" t="n"/>
      <c r="C737" s="1" t="n"/>
      <c r="D737" s="1" t="n"/>
      <c r="E737" s="1" t="n"/>
      <c r="F737" s="1" t="n"/>
      <c r="G737" s="1" t="n"/>
      <c r="H737" s="1" t="n"/>
      <c r="I737" s="1" t="n"/>
      <c r="J737" s="1" t="n"/>
      <c r="K737" s="1" t="n"/>
      <c r="L737" s="1" t="n"/>
      <c r="M737" s="1" t="n"/>
      <c r="N737" s="1" t="n"/>
      <c r="O737" s="1" t="n"/>
      <c r="P737" s="1" t="n"/>
      <c r="Q737" s="1" t="n"/>
      <c r="R737" s="1" t="n"/>
      <c r="S737" s="1" t="n"/>
      <c r="T737" s="1" t="n"/>
    </row>
    <row r="738" ht="15.75" customHeight="1" s="127">
      <c r="A738" s="1" t="n"/>
      <c r="B738" s="1" t="n"/>
      <c r="C738" s="1" t="n"/>
      <c r="D738" s="1" t="n"/>
      <c r="E738" s="1" t="n"/>
      <c r="F738" s="1" t="n"/>
      <c r="G738" s="1" t="n"/>
      <c r="H738" s="1" t="n"/>
      <c r="I738" s="1" t="n"/>
      <c r="J738" s="1" t="n"/>
      <c r="K738" s="1" t="n"/>
      <c r="L738" s="1" t="n"/>
      <c r="M738" s="1" t="n"/>
      <c r="N738" s="1" t="n"/>
      <c r="O738" s="1" t="n"/>
      <c r="P738" s="1" t="n"/>
      <c r="Q738" s="1" t="n"/>
      <c r="R738" s="1" t="n"/>
      <c r="S738" s="1" t="n"/>
      <c r="T738" s="1" t="n"/>
    </row>
    <row r="739" ht="15.75" customHeight="1" s="127">
      <c r="A739" s="1" t="n"/>
      <c r="B739" s="1" t="n"/>
      <c r="C739" s="1" t="n"/>
      <c r="D739" s="1" t="n"/>
      <c r="E739" s="1" t="n"/>
      <c r="F739" s="1" t="n"/>
      <c r="G739" s="1" t="n"/>
      <c r="H739" s="1" t="n"/>
      <c r="I739" s="1" t="n"/>
      <c r="J739" s="1" t="n"/>
      <c r="K739" s="1" t="n"/>
      <c r="L739" s="1" t="n"/>
      <c r="M739" s="1" t="n"/>
      <c r="N739" s="1" t="n"/>
      <c r="O739" s="1" t="n"/>
      <c r="P739" s="1" t="n"/>
      <c r="Q739" s="1" t="n"/>
      <c r="R739" s="1" t="n"/>
      <c r="S739" s="1" t="n"/>
      <c r="T739" s="1" t="n"/>
    </row>
    <row r="740" ht="15.75" customHeight="1" s="127">
      <c r="A740" s="1" t="n"/>
      <c r="B740" s="1" t="n"/>
      <c r="C740" s="1" t="n"/>
      <c r="D740" s="1" t="n"/>
      <c r="E740" s="1" t="n"/>
      <c r="F740" s="1" t="n"/>
      <c r="G740" s="1" t="n"/>
      <c r="H740" s="1" t="n"/>
      <c r="I740" s="1" t="n"/>
      <c r="J740" s="1" t="n"/>
      <c r="K740" s="1" t="n"/>
      <c r="L740" s="1" t="n"/>
      <c r="M740" s="1" t="n"/>
      <c r="N740" s="1" t="n"/>
      <c r="O740" s="1" t="n"/>
      <c r="P740" s="1" t="n"/>
      <c r="Q740" s="1" t="n"/>
      <c r="R740" s="1" t="n"/>
      <c r="S740" s="1" t="n"/>
      <c r="T740" s="1" t="n"/>
    </row>
    <row r="741" ht="15.75" customHeight="1" s="127">
      <c r="A741" s="1" t="n"/>
      <c r="B741" s="1" t="n"/>
      <c r="C741" s="1" t="n"/>
      <c r="D741" s="1" t="n"/>
      <c r="E741" s="1" t="n"/>
      <c r="F741" s="1" t="n"/>
      <c r="G741" s="1" t="n"/>
      <c r="H741" s="1" t="n"/>
      <c r="I741" s="1" t="n"/>
      <c r="J741" s="1" t="n"/>
      <c r="K741" s="1" t="n"/>
      <c r="L741" s="1" t="n"/>
      <c r="M741" s="1" t="n"/>
      <c r="N741" s="1" t="n"/>
      <c r="O741" s="1" t="n"/>
      <c r="P741" s="1" t="n"/>
      <c r="Q741" s="1" t="n"/>
      <c r="R741" s="1" t="n"/>
      <c r="S741" s="1" t="n"/>
      <c r="T741" s="1" t="n"/>
    </row>
    <row r="742" ht="15.75" customHeight="1" s="127">
      <c r="A742" s="1" t="n"/>
      <c r="B742" s="1" t="n"/>
      <c r="C742" s="1" t="n"/>
      <c r="D742" s="1" t="n"/>
      <c r="E742" s="1" t="n"/>
      <c r="F742" s="1" t="n"/>
      <c r="G742" s="1" t="n"/>
      <c r="H742" s="1" t="n"/>
      <c r="I742" s="1" t="n"/>
      <c r="J742" s="1" t="n"/>
      <c r="K742" s="1" t="n"/>
      <c r="L742" s="1" t="n"/>
      <c r="M742" s="1" t="n"/>
      <c r="N742" s="1" t="n"/>
      <c r="O742" s="1" t="n"/>
      <c r="P742" s="1" t="n"/>
      <c r="Q742" s="1" t="n"/>
      <c r="R742" s="1" t="n"/>
      <c r="S742" s="1" t="n"/>
      <c r="T742" s="1" t="n"/>
    </row>
    <row r="743" ht="15.75" customHeight="1" s="127">
      <c r="A743" s="1" t="n"/>
      <c r="B743" s="1" t="n"/>
      <c r="C743" s="1" t="n"/>
      <c r="D743" s="1" t="n"/>
      <c r="E743" s="1" t="n"/>
      <c r="F743" s="1" t="n"/>
      <c r="G743" s="1" t="n"/>
      <c r="H743" s="1" t="n"/>
      <c r="I743" s="1" t="n"/>
      <c r="J743" s="1" t="n"/>
      <c r="K743" s="1" t="n"/>
      <c r="L743" s="1" t="n"/>
      <c r="M743" s="1" t="n"/>
      <c r="N743" s="1" t="n"/>
      <c r="O743" s="1" t="n"/>
      <c r="P743" s="1" t="n"/>
      <c r="Q743" s="1" t="n"/>
      <c r="R743" s="1" t="n"/>
      <c r="S743" s="1" t="n"/>
      <c r="T743" s="1" t="n"/>
    </row>
    <row r="744" ht="15.75" customHeight="1" s="127">
      <c r="A744" s="1" t="n"/>
      <c r="B744" s="1" t="n"/>
      <c r="C744" s="1" t="n"/>
      <c r="D744" s="1" t="n"/>
      <c r="E744" s="1" t="n"/>
      <c r="F744" s="1" t="n"/>
      <c r="G744" s="1" t="n"/>
      <c r="H744" s="1" t="n"/>
      <c r="I744" s="1" t="n"/>
      <c r="J744" s="1" t="n"/>
      <c r="K744" s="1" t="n"/>
      <c r="L744" s="1" t="n"/>
      <c r="M744" s="1" t="n"/>
      <c r="N744" s="1" t="n"/>
      <c r="O744" s="1" t="n"/>
      <c r="P744" s="1" t="n"/>
      <c r="Q744" s="1" t="n"/>
      <c r="R744" s="1" t="n"/>
      <c r="S744" s="1" t="n"/>
      <c r="T744" s="1" t="n"/>
    </row>
    <row r="745" ht="15.75" customHeight="1" s="127">
      <c r="A745" s="1" t="n"/>
      <c r="B745" s="1" t="n"/>
      <c r="C745" s="1" t="n"/>
      <c r="D745" s="1" t="n"/>
      <c r="E745" s="1" t="n"/>
      <c r="F745" s="1" t="n"/>
      <c r="G745" s="1" t="n"/>
      <c r="H745" s="1" t="n"/>
      <c r="I745" s="1" t="n"/>
      <c r="J745" s="1" t="n"/>
      <c r="K745" s="1" t="n"/>
      <c r="L745" s="1" t="n"/>
      <c r="M745" s="1" t="n"/>
      <c r="N745" s="1" t="n"/>
      <c r="O745" s="1" t="n"/>
      <c r="P745" s="1" t="n"/>
      <c r="Q745" s="1" t="n"/>
      <c r="R745" s="1" t="n"/>
      <c r="S745" s="1" t="n"/>
      <c r="T745" s="1" t="n"/>
    </row>
    <row r="746" ht="15.75" customHeight="1" s="127">
      <c r="A746" s="1" t="n"/>
      <c r="B746" s="1" t="n"/>
      <c r="C746" s="1" t="n"/>
      <c r="D746" s="1" t="n"/>
      <c r="E746" s="1" t="n"/>
      <c r="F746" s="1" t="n"/>
      <c r="G746" s="1" t="n"/>
      <c r="H746" s="1" t="n"/>
      <c r="I746" s="1" t="n"/>
      <c r="J746" s="1" t="n"/>
      <c r="K746" s="1" t="n"/>
      <c r="L746" s="1" t="n"/>
      <c r="M746" s="1" t="n"/>
      <c r="N746" s="1" t="n"/>
      <c r="O746" s="1" t="n"/>
      <c r="P746" s="1" t="n"/>
      <c r="Q746" s="1" t="n"/>
      <c r="R746" s="1" t="n"/>
      <c r="S746" s="1" t="n"/>
      <c r="T746" s="1" t="n"/>
    </row>
    <row r="747" ht="15.75" customHeight="1" s="127">
      <c r="A747" s="1" t="n"/>
      <c r="B747" s="1" t="n"/>
      <c r="C747" s="1" t="n"/>
      <c r="D747" s="1" t="n"/>
      <c r="E747" s="1" t="n"/>
      <c r="F747" s="1" t="n"/>
      <c r="G747" s="1" t="n"/>
      <c r="H747" s="1" t="n"/>
      <c r="I747" s="1" t="n"/>
      <c r="J747" s="1" t="n"/>
      <c r="K747" s="1" t="n"/>
      <c r="L747" s="1" t="n"/>
      <c r="M747" s="1" t="n"/>
      <c r="N747" s="1" t="n"/>
      <c r="O747" s="1" t="n"/>
      <c r="P747" s="1" t="n"/>
      <c r="Q747" s="1" t="n"/>
      <c r="R747" s="1" t="n"/>
      <c r="S747" s="1" t="n"/>
      <c r="T747" s="1" t="n"/>
    </row>
    <row r="748" ht="15.75" customHeight="1" s="127">
      <c r="A748" s="1" t="n"/>
      <c r="B748" s="1" t="n"/>
      <c r="C748" s="1" t="n"/>
      <c r="D748" s="1" t="n"/>
      <c r="E748" s="1" t="n"/>
      <c r="F748" s="1" t="n"/>
      <c r="G748" s="1" t="n"/>
      <c r="H748" s="1" t="n"/>
      <c r="I748" s="1" t="n"/>
      <c r="J748" s="1" t="n"/>
      <c r="K748" s="1" t="n"/>
      <c r="L748" s="1" t="n"/>
      <c r="M748" s="1" t="n"/>
      <c r="N748" s="1" t="n"/>
      <c r="O748" s="1" t="n"/>
      <c r="P748" s="1" t="n"/>
      <c r="Q748" s="1" t="n"/>
      <c r="R748" s="1" t="n"/>
      <c r="S748" s="1" t="n"/>
      <c r="T748" s="1" t="n"/>
    </row>
    <row r="749" ht="15.75" customHeight="1" s="127">
      <c r="A749" s="1" t="n"/>
      <c r="B749" s="1" t="n"/>
      <c r="C749" s="1" t="n"/>
      <c r="D749" s="1" t="n"/>
      <c r="E749" s="1" t="n"/>
      <c r="F749" s="1" t="n"/>
      <c r="G749" s="1" t="n"/>
      <c r="H749" s="1" t="n"/>
      <c r="I749" s="1" t="n"/>
      <c r="J749" s="1" t="n"/>
      <c r="K749" s="1" t="n"/>
      <c r="L749" s="1" t="n"/>
      <c r="M749" s="1" t="n"/>
      <c r="N749" s="1" t="n"/>
      <c r="O749" s="1" t="n"/>
      <c r="P749" s="1" t="n"/>
      <c r="Q749" s="1" t="n"/>
      <c r="R749" s="1" t="n"/>
      <c r="S749" s="1" t="n"/>
      <c r="T749" s="1" t="n"/>
    </row>
    <row r="750" ht="15.75" customHeight="1" s="127">
      <c r="A750" s="1" t="n"/>
      <c r="B750" s="1" t="n"/>
      <c r="C750" s="1" t="n"/>
      <c r="D750" s="1" t="n"/>
      <c r="E750" s="1" t="n"/>
      <c r="F750" s="1" t="n"/>
      <c r="G750" s="1" t="n"/>
      <c r="H750" s="1" t="n"/>
      <c r="I750" s="1" t="n"/>
      <c r="J750" s="1" t="n"/>
      <c r="K750" s="1" t="n"/>
      <c r="L750" s="1" t="n"/>
      <c r="M750" s="1" t="n"/>
      <c r="N750" s="1" t="n"/>
      <c r="O750" s="1" t="n"/>
      <c r="P750" s="1" t="n"/>
      <c r="Q750" s="1" t="n"/>
      <c r="R750" s="1" t="n"/>
      <c r="S750" s="1" t="n"/>
      <c r="T750" s="1" t="n"/>
    </row>
    <row r="751" ht="15.75" customHeight="1" s="127">
      <c r="A751" s="1" t="n"/>
      <c r="B751" s="1" t="n"/>
      <c r="C751" s="1" t="n"/>
      <c r="D751" s="1" t="n"/>
      <c r="E751" s="1" t="n"/>
      <c r="F751" s="1" t="n"/>
      <c r="G751" s="1" t="n"/>
      <c r="H751" s="1" t="n"/>
      <c r="I751" s="1" t="n"/>
      <c r="J751" s="1" t="n"/>
      <c r="K751" s="1" t="n"/>
      <c r="L751" s="1" t="n"/>
      <c r="M751" s="1" t="n"/>
      <c r="N751" s="1" t="n"/>
      <c r="O751" s="1" t="n"/>
      <c r="P751" s="1" t="n"/>
      <c r="Q751" s="1" t="n"/>
      <c r="R751" s="1" t="n"/>
      <c r="S751" s="1" t="n"/>
      <c r="T751" s="1" t="n"/>
    </row>
    <row r="752" ht="15.75" customHeight="1" s="127">
      <c r="A752" s="1" t="n"/>
      <c r="B752" s="1" t="n"/>
      <c r="C752" s="1" t="n"/>
      <c r="D752" s="1" t="n"/>
      <c r="E752" s="1" t="n"/>
      <c r="F752" s="1" t="n"/>
      <c r="G752" s="1" t="n"/>
      <c r="H752" s="1" t="n"/>
      <c r="I752" s="1" t="n"/>
      <c r="J752" s="1" t="n"/>
      <c r="K752" s="1" t="n"/>
      <c r="L752" s="1" t="n"/>
      <c r="M752" s="1" t="n"/>
      <c r="N752" s="1" t="n"/>
      <c r="O752" s="1" t="n"/>
      <c r="P752" s="1" t="n"/>
      <c r="Q752" s="1" t="n"/>
      <c r="R752" s="1" t="n"/>
      <c r="S752" s="1" t="n"/>
      <c r="T752" s="1" t="n"/>
    </row>
    <row r="753" ht="15.75" customHeight="1" s="127">
      <c r="A753" s="1" t="n"/>
      <c r="B753" s="1" t="n"/>
      <c r="C753" s="1" t="n"/>
      <c r="D753" s="1" t="n"/>
      <c r="E753" s="1" t="n"/>
      <c r="F753" s="1" t="n"/>
      <c r="G753" s="1" t="n"/>
      <c r="H753" s="1" t="n"/>
      <c r="I753" s="1" t="n"/>
      <c r="J753" s="1" t="n"/>
      <c r="K753" s="1" t="n"/>
      <c r="L753" s="1" t="n"/>
      <c r="M753" s="1" t="n"/>
      <c r="N753" s="1" t="n"/>
      <c r="O753" s="1" t="n"/>
      <c r="P753" s="1" t="n"/>
      <c r="Q753" s="1" t="n"/>
      <c r="R753" s="1" t="n"/>
      <c r="S753" s="1" t="n"/>
      <c r="T753" s="1" t="n"/>
    </row>
    <row r="754" ht="15.75" customHeight="1" s="127">
      <c r="A754" s="1" t="n"/>
      <c r="B754" s="1" t="n"/>
      <c r="C754" s="1" t="n"/>
      <c r="D754" s="1" t="n"/>
      <c r="E754" s="1" t="n"/>
      <c r="F754" s="1" t="n"/>
      <c r="G754" s="1" t="n"/>
      <c r="H754" s="1" t="n"/>
      <c r="I754" s="1" t="n"/>
      <c r="J754" s="1" t="n"/>
      <c r="K754" s="1" t="n"/>
      <c r="L754" s="1" t="n"/>
      <c r="M754" s="1" t="n"/>
      <c r="N754" s="1" t="n"/>
      <c r="O754" s="1" t="n"/>
      <c r="P754" s="1" t="n"/>
      <c r="Q754" s="1" t="n"/>
      <c r="R754" s="1" t="n"/>
      <c r="S754" s="1" t="n"/>
      <c r="T754" s="1" t="n"/>
    </row>
    <row r="755" ht="15.75" customHeight="1" s="127">
      <c r="A755" s="1" t="n"/>
      <c r="B755" s="1" t="n"/>
      <c r="C755" s="1" t="n"/>
      <c r="D755" s="1" t="n"/>
      <c r="E755" s="1" t="n"/>
      <c r="F755" s="1" t="n"/>
      <c r="G755" s="1" t="n"/>
      <c r="H755" s="1" t="n"/>
      <c r="I755" s="1" t="n"/>
      <c r="J755" s="1" t="n"/>
      <c r="K755" s="1" t="n"/>
      <c r="L755" s="1" t="n"/>
      <c r="M755" s="1" t="n"/>
      <c r="N755" s="1" t="n"/>
      <c r="O755" s="1" t="n"/>
      <c r="P755" s="1" t="n"/>
      <c r="Q755" s="1" t="n"/>
      <c r="R755" s="1" t="n"/>
      <c r="S755" s="1" t="n"/>
      <c r="T755" s="1" t="n"/>
    </row>
    <row r="756" ht="15.75" customHeight="1" s="127">
      <c r="A756" s="1" t="n"/>
      <c r="B756" s="1" t="n"/>
      <c r="C756" s="1" t="n"/>
      <c r="D756" s="1" t="n"/>
      <c r="E756" s="1" t="n"/>
      <c r="F756" s="1" t="n"/>
      <c r="G756" s="1" t="n"/>
      <c r="H756" s="1" t="n"/>
      <c r="I756" s="1" t="n"/>
      <c r="J756" s="1" t="n"/>
      <c r="K756" s="1" t="n"/>
      <c r="L756" s="1" t="n"/>
      <c r="M756" s="1" t="n"/>
      <c r="N756" s="1" t="n"/>
      <c r="O756" s="1" t="n"/>
      <c r="P756" s="1" t="n"/>
      <c r="Q756" s="1" t="n"/>
      <c r="R756" s="1" t="n"/>
      <c r="S756" s="1" t="n"/>
      <c r="T756" s="1" t="n"/>
    </row>
    <row r="757" ht="15.75" customHeight="1" s="127">
      <c r="A757" s="1" t="n"/>
      <c r="B757" s="1" t="n"/>
      <c r="C757" s="1" t="n"/>
      <c r="D757" s="1" t="n"/>
      <c r="E757" s="1" t="n"/>
      <c r="F757" s="1" t="n"/>
      <c r="G757" s="1" t="n"/>
      <c r="H757" s="1" t="n"/>
      <c r="I757" s="1" t="n"/>
      <c r="J757" s="1" t="n"/>
      <c r="K757" s="1" t="n"/>
      <c r="L757" s="1" t="n"/>
      <c r="M757" s="1" t="n"/>
      <c r="N757" s="1" t="n"/>
      <c r="O757" s="1" t="n"/>
      <c r="P757" s="1" t="n"/>
      <c r="Q757" s="1" t="n"/>
      <c r="R757" s="1" t="n"/>
      <c r="S757" s="1" t="n"/>
      <c r="T757" s="1" t="n"/>
    </row>
    <row r="758" ht="15.75" customHeight="1" s="127">
      <c r="A758" s="1" t="n"/>
      <c r="B758" s="1" t="n"/>
      <c r="C758" s="1" t="n"/>
      <c r="D758" s="1" t="n"/>
      <c r="E758" s="1" t="n"/>
      <c r="F758" s="1" t="n"/>
      <c r="G758" s="1" t="n"/>
      <c r="H758" s="1" t="n"/>
      <c r="I758" s="1" t="n"/>
      <c r="J758" s="1" t="n"/>
      <c r="K758" s="1" t="n"/>
      <c r="L758" s="1" t="n"/>
      <c r="M758" s="1" t="n"/>
      <c r="N758" s="1" t="n"/>
      <c r="O758" s="1" t="n"/>
      <c r="P758" s="1" t="n"/>
      <c r="Q758" s="1" t="n"/>
      <c r="R758" s="1" t="n"/>
      <c r="S758" s="1" t="n"/>
      <c r="T758" s="1" t="n"/>
    </row>
    <row r="759" ht="15.75" customHeight="1" s="127">
      <c r="A759" s="1" t="n"/>
      <c r="B759" s="1" t="n"/>
      <c r="C759" s="1" t="n"/>
      <c r="D759" s="1" t="n"/>
      <c r="E759" s="1" t="n"/>
      <c r="F759" s="1" t="n"/>
      <c r="G759" s="1" t="n"/>
      <c r="H759" s="1" t="n"/>
      <c r="I759" s="1" t="n"/>
      <c r="J759" s="1" t="n"/>
      <c r="K759" s="1" t="n"/>
      <c r="L759" s="1" t="n"/>
      <c r="M759" s="1" t="n"/>
      <c r="N759" s="1" t="n"/>
      <c r="O759" s="1" t="n"/>
      <c r="P759" s="1" t="n"/>
      <c r="Q759" s="1" t="n"/>
      <c r="R759" s="1" t="n"/>
      <c r="S759" s="1" t="n"/>
      <c r="T759" s="1" t="n"/>
    </row>
    <row r="760" ht="15.75" customHeight="1" s="127">
      <c r="A760" s="1" t="n"/>
      <c r="B760" s="1" t="n"/>
      <c r="C760" s="1" t="n"/>
      <c r="D760" s="1" t="n"/>
      <c r="E760" s="1" t="n"/>
      <c r="F760" s="1" t="n"/>
      <c r="G760" s="1" t="n"/>
      <c r="H760" s="1" t="n"/>
      <c r="I760" s="1" t="n"/>
      <c r="J760" s="1" t="n"/>
      <c r="K760" s="1" t="n"/>
      <c r="L760" s="1" t="n"/>
      <c r="M760" s="1" t="n"/>
      <c r="N760" s="1" t="n"/>
      <c r="O760" s="1" t="n"/>
      <c r="P760" s="1" t="n"/>
      <c r="Q760" s="1" t="n"/>
      <c r="R760" s="1" t="n"/>
      <c r="S760" s="1" t="n"/>
      <c r="T760" s="1" t="n"/>
    </row>
    <row r="761" ht="15.75" customHeight="1" s="127">
      <c r="A761" s="1" t="n"/>
      <c r="B761" s="1" t="n"/>
      <c r="C761" s="1" t="n"/>
      <c r="D761" s="1" t="n"/>
      <c r="E761" s="1" t="n"/>
      <c r="F761" s="1" t="n"/>
      <c r="G761" s="1" t="n"/>
      <c r="H761" s="1" t="n"/>
      <c r="I761" s="1" t="n"/>
      <c r="J761" s="1" t="n"/>
      <c r="K761" s="1" t="n"/>
      <c r="L761" s="1" t="n"/>
      <c r="M761" s="1" t="n"/>
      <c r="N761" s="1" t="n"/>
      <c r="O761" s="1" t="n"/>
      <c r="P761" s="1" t="n"/>
      <c r="Q761" s="1" t="n"/>
      <c r="R761" s="1" t="n"/>
      <c r="S761" s="1" t="n"/>
      <c r="T761" s="1" t="n"/>
    </row>
    <row r="762" ht="15.75" customHeight="1" s="127">
      <c r="A762" s="1" t="n"/>
      <c r="B762" s="1" t="n"/>
      <c r="C762" s="1" t="n"/>
      <c r="D762" s="1" t="n"/>
      <c r="E762" s="1" t="n"/>
      <c r="F762" s="1" t="n"/>
      <c r="G762" s="1" t="n"/>
      <c r="H762" s="1" t="n"/>
      <c r="I762" s="1" t="n"/>
      <c r="J762" s="1" t="n"/>
      <c r="K762" s="1" t="n"/>
      <c r="L762" s="1" t="n"/>
      <c r="M762" s="1" t="n"/>
      <c r="N762" s="1" t="n"/>
      <c r="O762" s="1" t="n"/>
      <c r="P762" s="1" t="n"/>
      <c r="Q762" s="1" t="n"/>
      <c r="R762" s="1" t="n"/>
      <c r="S762" s="1" t="n"/>
      <c r="T762" s="1" t="n"/>
    </row>
    <row r="763" ht="15.75" customHeight="1" s="127">
      <c r="A763" s="1" t="n"/>
      <c r="B763" s="1" t="n"/>
      <c r="C763" s="1" t="n"/>
      <c r="D763" s="1" t="n"/>
      <c r="E763" s="1" t="n"/>
      <c r="F763" s="1" t="n"/>
      <c r="G763" s="1" t="n"/>
      <c r="H763" s="1" t="n"/>
      <c r="I763" s="1" t="n"/>
      <c r="J763" s="1" t="n"/>
      <c r="K763" s="1" t="n"/>
      <c r="L763" s="1" t="n"/>
      <c r="M763" s="1" t="n"/>
      <c r="N763" s="1" t="n"/>
      <c r="O763" s="1" t="n"/>
      <c r="P763" s="1" t="n"/>
      <c r="Q763" s="1" t="n"/>
      <c r="R763" s="1" t="n"/>
      <c r="S763" s="1" t="n"/>
      <c r="T763" s="1" t="n"/>
    </row>
    <row r="764" ht="15.75" customHeight="1" s="127">
      <c r="A764" s="1" t="n"/>
      <c r="B764" s="1" t="n"/>
      <c r="C764" s="1" t="n"/>
      <c r="D764" s="1" t="n"/>
      <c r="E764" s="1" t="n"/>
      <c r="F764" s="1" t="n"/>
      <c r="G764" s="1" t="n"/>
      <c r="H764" s="1" t="n"/>
      <c r="I764" s="1" t="n"/>
      <c r="J764" s="1" t="n"/>
      <c r="K764" s="1" t="n"/>
      <c r="L764" s="1" t="n"/>
      <c r="M764" s="1" t="n"/>
      <c r="N764" s="1" t="n"/>
      <c r="O764" s="1" t="n"/>
      <c r="P764" s="1" t="n"/>
      <c r="Q764" s="1" t="n"/>
      <c r="R764" s="1" t="n"/>
      <c r="S764" s="1" t="n"/>
      <c r="T764" s="1" t="n"/>
    </row>
    <row r="765" ht="15.75" customHeight="1" s="127">
      <c r="A765" s="1" t="n"/>
      <c r="B765" s="1" t="n"/>
      <c r="C765" s="1" t="n"/>
      <c r="D765" s="1" t="n"/>
      <c r="E765" s="1" t="n"/>
      <c r="F765" s="1" t="n"/>
      <c r="G765" s="1" t="n"/>
      <c r="H765" s="1" t="n"/>
      <c r="I765" s="1" t="n"/>
      <c r="J765" s="1" t="n"/>
      <c r="K765" s="1" t="n"/>
      <c r="L765" s="1" t="n"/>
      <c r="M765" s="1" t="n"/>
      <c r="N765" s="1" t="n"/>
      <c r="O765" s="1" t="n"/>
      <c r="P765" s="1" t="n"/>
      <c r="Q765" s="1" t="n"/>
      <c r="R765" s="1" t="n"/>
      <c r="S765" s="1" t="n"/>
      <c r="T765" s="1" t="n"/>
    </row>
    <row r="766" ht="15.75" customHeight="1" s="127">
      <c r="A766" s="1" t="n"/>
      <c r="B766" s="1" t="n"/>
      <c r="C766" s="1" t="n"/>
      <c r="D766" s="1" t="n"/>
      <c r="E766" s="1" t="n"/>
      <c r="F766" s="1" t="n"/>
      <c r="G766" s="1" t="n"/>
      <c r="H766" s="1" t="n"/>
      <c r="I766" s="1" t="n"/>
      <c r="J766" s="1" t="n"/>
      <c r="K766" s="1" t="n"/>
      <c r="L766" s="1" t="n"/>
      <c r="M766" s="1" t="n"/>
      <c r="N766" s="1" t="n"/>
      <c r="O766" s="1" t="n"/>
      <c r="P766" s="1" t="n"/>
      <c r="Q766" s="1" t="n"/>
      <c r="R766" s="1" t="n"/>
      <c r="S766" s="1" t="n"/>
      <c r="T766" s="1" t="n"/>
    </row>
    <row r="767" ht="15.75" customHeight="1" s="127">
      <c r="A767" s="1" t="n"/>
      <c r="B767" s="1" t="n"/>
      <c r="C767" s="1" t="n"/>
      <c r="D767" s="1" t="n"/>
      <c r="E767" s="1" t="n"/>
      <c r="F767" s="1" t="n"/>
      <c r="G767" s="1" t="n"/>
      <c r="H767" s="1" t="n"/>
      <c r="I767" s="1" t="n"/>
      <c r="J767" s="1" t="n"/>
      <c r="K767" s="1" t="n"/>
      <c r="L767" s="1" t="n"/>
      <c r="M767" s="1" t="n"/>
      <c r="N767" s="1" t="n"/>
      <c r="O767" s="1" t="n"/>
      <c r="P767" s="1" t="n"/>
      <c r="Q767" s="1" t="n"/>
      <c r="R767" s="1" t="n"/>
      <c r="S767" s="1" t="n"/>
      <c r="T767" s="1" t="n"/>
    </row>
    <row r="768" ht="15.75" customHeight="1" s="127">
      <c r="A768" s="1" t="n"/>
      <c r="B768" s="1" t="n"/>
      <c r="C768" s="1" t="n"/>
      <c r="D768" s="1" t="n"/>
      <c r="E768" s="1" t="n"/>
      <c r="F768" s="1" t="n"/>
      <c r="G768" s="1" t="n"/>
      <c r="H768" s="1" t="n"/>
      <c r="I768" s="1" t="n"/>
      <c r="J768" s="1" t="n"/>
      <c r="K768" s="1" t="n"/>
      <c r="L768" s="1" t="n"/>
      <c r="M768" s="1" t="n"/>
      <c r="N768" s="1" t="n"/>
      <c r="O768" s="1" t="n"/>
      <c r="P768" s="1" t="n"/>
      <c r="Q768" s="1" t="n"/>
      <c r="R768" s="1" t="n"/>
      <c r="S768" s="1" t="n"/>
      <c r="T768" s="1" t="n"/>
    </row>
    <row r="769" ht="15.75" customHeight="1" s="127">
      <c r="A769" s="1" t="n"/>
      <c r="B769" s="1" t="n"/>
      <c r="C769" s="1" t="n"/>
      <c r="D769" s="1" t="n"/>
      <c r="E769" s="1" t="n"/>
      <c r="F769" s="1" t="n"/>
      <c r="G769" s="1" t="n"/>
      <c r="H769" s="1" t="n"/>
      <c r="I769" s="1" t="n"/>
      <c r="J769" s="1" t="n"/>
      <c r="K769" s="1" t="n"/>
      <c r="L769" s="1" t="n"/>
      <c r="M769" s="1" t="n"/>
      <c r="N769" s="1" t="n"/>
      <c r="O769" s="1" t="n"/>
      <c r="P769" s="1" t="n"/>
      <c r="Q769" s="1" t="n"/>
      <c r="R769" s="1" t="n"/>
      <c r="S769" s="1" t="n"/>
      <c r="T769" s="1" t="n"/>
    </row>
    <row r="770" ht="15.75" customHeight="1" s="127">
      <c r="A770" s="1" t="n"/>
      <c r="B770" s="1" t="n"/>
      <c r="C770" s="1" t="n"/>
      <c r="D770" s="1" t="n"/>
      <c r="E770" s="1" t="n"/>
      <c r="F770" s="1" t="n"/>
      <c r="G770" s="1" t="n"/>
      <c r="H770" s="1" t="n"/>
      <c r="I770" s="1" t="n"/>
      <c r="J770" s="1" t="n"/>
      <c r="K770" s="1" t="n"/>
      <c r="L770" s="1" t="n"/>
      <c r="M770" s="1" t="n"/>
      <c r="N770" s="1" t="n"/>
      <c r="O770" s="1" t="n"/>
      <c r="P770" s="1" t="n"/>
      <c r="Q770" s="1" t="n"/>
      <c r="R770" s="1" t="n"/>
      <c r="S770" s="1" t="n"/>
      <c r="T770" s="1" t="n"/>
    </row>
    <row r="771" ht="15.75" customHeight="1" s="127">
      <c r="A771" s="1" t="n"/>
      <c r="B771" s="1" t="n"/>
      <c r="C771" s="1" t="n"/>
      <c r="D771" s="1" t="n"/>
      <c r="E771" s="1" t="n"/>
      <c r="F771" s="1" t="n"/>
      <c r="G771" s="1" t="n"/>
      <c r="H771" s="1" t="n"/>
      <c r="I771" s="1" t="n"/>
      <c r="J771" s="1" t="n"/>
      <c r="K771" s="1" t="n"/>
      <c r="L771" s="1" t="n"/>
      <c r="M771" s="1" t="n"/>
      <c r="N771" s="1" t="n"/>
      <c r="O771" s="1" t="n"/>
      <c r="P771" s="1" t="n"/>
      <c r="Q771" s="1" t="n"/>
      <c r="R771" s="1" t="n"/>
      <c r="S771" s="1" t="n"/>
      <c r="T771" s="1" t="n"/>
    </row>
    <row r="772" ht="15.75" customHeight="1" s="127">
      <c r="A772" s="1" t="n"/>
      <c r="B772" s="1" t="n"/>
      <c r="C772" s="1" t="n"/>
      <c r="D772" s="1" t="n"/>
      <c r="E772" s="1" t="n"/>
      <c r="F772" s="1" t="n"/>
      <c r="G772" s="1" t="n"/>
      <c r="H772" s="1" t="n"/>
      <c r="I772" s="1" t="n"/>
      <c r="J772" s="1" t="n"/>
      <c r="K772" s="1" t="n"/>
      <c r="L772" s="1" t="n"/>
      <c r="M772" s="1" t="n"/>
      <c r="N772" s="1" t="n"/>
      <c r="O772" s="1" t="n"/>
      <c r="P772" s="1" t="n"/>
      <c r="Q772" s="1" t="n"/>
      <c r="R772" s="1" t="n"/>
      <c r="S772" s="1" t="n"/>
      <c r="T772" s="1" t="n"/>
    </row>
    <row r="773" ht="15.75" customHeight="1" s="127">
      <c r="A773" s="1" t="n"/>
      <c r="B773" s="1" t="n"/>
      <c r="C773" s="1" t="n"/>
      <c r="D773" s="1" t="n"/>
      <c r="E773" s="1" t="n"/>
      <c r="F773" s="1" t="n"/>
      <c r="G773" s="1" t="n"/>
      <c r="H773" s="1" t="n"/>
      <c r="I773" s="1" t="n"/>
      <c r="J773" s="1" t="n"/>
      <c r="K773" s="1" t="n"/>
      <c r="L773" s="1" t="n"/>
      <c r="M773" s="1" t="n"/>
      <c r="N773" s="1" t="n"/>
      <c r="O773" s="1" t="n"/>
      <c r="P773" s="1" t="n"/>
      <c r="Q773" s="1" t="n"/>
      <c r="R773" s="1" t="n"/>
      <c r="S773" s="1" t="n"/>
      <c r="T773" s="1" t="n"/>
    </row>
    <row r="774" ht="15.75" customHeight="1" s="127">
      <c r="A774" s="1" t="n"/>
      <c r="B774" s="1" t="n"/>
      <c r="C774" s="1" t="n"/>
      <c r="D774" s="1" t="n"/>
      <c r="E774" s="1" t="n"/>
      <c r="F774" s="1" t="n"/>
      <c r="G774" s="1" t="n"/>
      <c r="H774" s="1" t="n"/>
      <c r="I774" s="1" t="n"/>
      <c r="J774" s="1" t="n"/>
      <c r="K774" s="1" t="n"/>
      <c r="L774" s="1" t="n"/>
      <c r="M774" s="1" t="n"/>
      <c r="N774" s="1" t="n"/>
      <c r="O774" s="1" t="n"/>
      <c r="P774" s="1" t="n"/>
      <c r="Q774" s="1" t="n"/>
      <c r="R774" s="1" t="n"/>
      <c r="S774" s="1" t="n"/>
      <c r="T774" s="1" t="n"/>
    </row>
    <row r="775" ht="15.75" customHeight="1" s="127">
      <c r="A775" s="1" t="n"/>
      <c r="B775" s="1" t="n"/>
      <c r="C775" s="1" t="n"/>
      <c r="D775" s="1" t="n"/>
      <c r="E775" s="1" t="n"/>
      <c r="F775" s="1" t="n"/>
      <c r="G775" s="1" t="n"/>
      <c r="H775" s="1" t="n"/>
      <c r="I775" s="1" t="n"/>
      <c r="J775" s="1" t="n"/>
      <c r="K775" s="1" t="n"/>
      <c r="L775" s="1" t="n"/>
      <c r="M775" s="1" t="n"/>
      <c r="N775" s="1" t="n"/>
      <c r="O775" s="1" t="n"/>
      <c r="P775" s="1" t="n"/>
      <c r="Q775" s="1" t="n"/>
      <c r="R775" s="1" t="n"/>
      <c r="S775" s="1" t="n"/>
      <c r="T775" s="1" t="n"/>
    </row>
    <row r="776" ht="15.75" customHeight="1" s="127">
      <c r="A776" s="1" t="n"/>
      <c r="B776" s="1" t="n"/>
      <c r="C776" s="1" t="n"/>
      <c r="D776" s="1" t="n"/>
      <c r="E776" s="1" t="n"/>
      <c r="F776" s="1" t="n"/>
      <c r="G776" s="1" t="n"/>
      <c r="H776" s="1" t="n"/>
      <c r="I776" s="1" t="n"/>
      <c r="J776" s="1" t="n"/>
      <c r="K776" s="1" t="n"/>
      <c r="L776" s="1" t="n"/>
      <c r="M776" s="1" t="n"/>
      <c r="N776" s="1" t="n"/>
      <c r="O776" s="1" t="n"/>
      <c r="P776" s="1" t="n"/>
      <c r="Q776" s="1" t="n"/>
      <c r="R776" s="1" t="n"/>
      <c r="S776" s="1" t="n"/>
      <c r="T776" s="1" t="n"/>
    </row>
    <row r="777" ht="15.75" customHeight="1" s="127">
      <c r="A777" s="1" t="n"/>
      <c r="B777" s="1" t="n"/>
      <c r="C777" s="1" t="n"/>
      <c r="D777" s="1" t="n"/>
      <c r="E777" s="1" t="n"/>
      <c r="F777" s="1" t="n"/>
      <c r="G777" s="1" t="n"/>
      <c r="H777" s="1" t="n"/>
      <c r="I777" s="1" t="n"/>
      <c r="J777" s="1" t="n"/>
      <c r="K777" s="1" t="n"/>
      <c r="L777" s="1" t="n"/>
      <c r="M777" s="1" t="n"/>
      <c r="N777" s="1" t="n"/>
      <c r="O777" s="1" t="n"/>
      <c r="P777" s="1" t="n"/>
      <c r="Q777" s="1" t="n"/>
      <c r="R777" s="1" t="n"/>
      <c r="S777" s="1" t="n"/>
      <c r="T777" s="1" t="n"/>
    </row>
    <row r="778" ht="15.75" customHeight="1" s="127">
      <c r="A778" s="1" t="n"/>
      <c r="B778" s="1" t="n"/>
      <c r="C778" s="1" t="n"/>
      <c r="D778" s="1" t="n"/>
      <c r="E778" s="1" t="n"/>
      <c r="F778" s="1" t="n"/>
      <c r="G778" s="1" t="n"/>
      <c r="H778" s="1" t="n"/>
      <c r="I778" s="1" t="n"/>
      <c r="J778" s="1" t="n"/>
      <c r="K778" s="1" t="n"/>
      <c r="L778" s="1" t="n"/>
      <c r="M778" s="1" t="n"/>
      <c r="N778" s="1" t="n"/>
      <c r="O778" s="1" t="n"/>
      <c r="P778" s="1" t="n"/>
      <c r="Q778" s="1" t="n"/>
      <c r="R778" s="1" t="n"/>
      <c r="S778" s="1" t="n"/>
      <c r="T778" s="1" t="n"/>
    </row>
    <row r="779" ht="15.75" customHeight="1" s="127">
      <c r="A779" s="1" t="n"/>
      <c r="B779" s="1" t="n"/>
      <c r="C779" s="1" t="n"/>
      <c r="D779" s="1" t="n"/>
      <c r="E779" s="1" t="n"/>
      <c r="F779" s="1" t="n"/>
      <c r="G779" s="1" t="n"/>
      <c r="H779" s="1" t="n"/>
      <c r="I779" s="1" t="n"/>
      <c r="J779" s="1" t="n"/>
      <c r="K779" s="1" t="n"/>
      <c r="L779" s="1" t="n"/>
      <c r="M779" s="1" t="n"/>
      <c r="N779" s="1" t="n"/>
      <c r="O779" s="1" t="n"/>
      <c r="P779" s="1" t="n"/>
      <c r="Q779" s="1" t="n"/>
      <c r="R779" s="1" t="n"/>
      <c r="S779" s="1" t="n"/>
      <c r="T779" s="1" t="n"/>
    </row>
    <row r="780" ht="15.75" customHeight="1" s="127">
      <c r="A780" s="1" t="n"/>
      <c r="B780" s="1" t="n"/>
      <c r="C780" s="1" t="n"/>
      <c r="D780" s="1" t="n"/>
      <c r="E780" s="1" t="n"/>
      <c r="F780" s="1" t="n"/>
      <c r="G780" s="1" t="n"/>
      <c r="H780" s="1" t="n"/>
      <c r="I780" s="1" t="n"/>
      <c r="J780" s="1" t="n"/>
      <c r="K780" s="1" t="n"/>
      <c r="L780" s="1" t="n"/>
      <c r="M780" s="1" t="n"/>
      <c r="N780" s="1" t="n"/>
      <c r="O780" s="1" t="n"/>
      <c r="P780" s="1" t="n"/>
      <c r="Q780" s="1" t="n"/>
      <c r="R780" s="1" t="n"/>
      <c r="S780" s="1" t="n"/>
      <c r="T780" s="1" t="n"/>
    </row>
    <row r="781" ht="15.75" customHeight="1" s="127">
      <c r="A781" s="1" t="n"/>
      <c r="B781" s="1" t="n"/>
      <c r="C781" s="1" t="n"/>
      <c r="D781" s="1" t="n"/>
      <c r="E781" s="1" t="n"/>
      <c r="F781" s="1" t="n"/>
      <c r="G781" s="1" t="n"/>
      <c r="H781" s="1" t="n"/>
      <c r="I781" s="1" t="n"/>
      <c r="J781" s="1" t="n"/>
      <c r="K781" s="1" t="n"/>
      <c r="L781" s="1" t="n"/>
      <c r="M781" s="1" t="n"/>
      <c r="N781" s="1" t="n"/>
      <c r="O781" s="1" t="n"/>
      <c r="P781" s="1" t="n"/>
      <c r="Q781" s="1" t="n"/>
      <c r="R781" s="1" t="n"/>
      <c r="S781" s="1" t="n"/>
      <c r="T781" s="1" t="n"/>
    </row>
    <row r="782" ht="15.75" customHeight="1" s="127">
      <c r="A782" s="1" t="n"/>
      <c r="B782" s="1" t="n"/>
      <c r="C782" s="1" t="n"/>
      <c r="D782" s="1" t="n"/>
      <c r="E782" s="1" t="n"/>
      <c r="F782" s="1" t="n"/>
      <c r="G782" s="1" t="n"/>
      <c r="H782" s="1" t="n"/>
      <c r="I782" s="1" t="n"/>
      <c r="J782" s="1" t="n"/>
      <c r="K782" s="1" t="n"/>
      <c r="L782" s="1" t="n"/>
      <c r="M782" s="1" t="n"/>
      <c r="N782" s="1" t="n"/>
      <c r="O782" s="1" t="n"/>
      <c r="P782" s="1" t="n"/>
      <c r="Q782" s="1" t="n"/>
      <c r="R782" s="1" t="n"/>
      <c r="S782" s="1" t="n"/>
      <c r="T782" s="1" t="n"/>
    </row>
    <row r="783" ht="15.75" customHeight="1" s="127">
      <c r="A783" s="1" t="n"/>
      <c r="B783" s="1" t="n"/>
      <c r="C783" s="1" t="n"/>
      <c r="D783" s="1" t="n"/>
      <c r="E783" s="1" t="n"/>
      <c r="F783" s="1" t="n"/>
      <c r="G783" s="1" t="n"/>
      <c r="H783" s="1" t="n"/>
      <c r="I783" s="1" t="n"/>
      <c r="J783" s="1" t="n"/>
      <c r="K783" s="1" t="n"/>
      <c r="L783" s="1" t="n"/>
      <c r="M783" s="1" t="n"/>
      <c r="N783" s="1" t="n"/>
      <c r="O783" s="1" t="n"/>
      <c r="P783" s="1" t="n"/>
      <c r="Q783" s="1" t="n"/>
      <c r="R783" s="1" t="n"/>
      <c r="S783" s="1" t="n"/>
      <c r="T783" s="1" t="n"/>
    </row>
    <row r="784" ht="15.75" customHeight="1" s="127">
      <c r="A784" s="1" t="n"/>
      <c r="B784" s="1" t="n"/>
      <c r="C784" s="1" t="n"/>
      <c r="D784" s="1" t="n"/>
      <c r="E784" s="1" t="n"/>
      <c r="F784" s="1" t="n"/>
      <c r="G784" s="1" t="n"/>
      <c r="H784" s="1" t="n"/>
      <c r="I784" s="1" t="n"/>
      <c r="J784" s="1" t="n"/>
      <c r="K784" s="1" t="n"/>
      <c r="L784" s="1" t="n"/>
      <c r="M784" s="1" t="n"/>
      <c r="N784" s="1" t="n"/>
      <c r="O784" s="1" t="n"/>
      <c r="P784" s="1" t="n"/>
      <c r="Q784" s="1" t="n"/>
      <c r="R784" s="1" t="n"/>
      <c r="S784" s="1" t="n"/>
      <c r="T784" s="1" t="n"/>
    </row>
    <row r="785" ht="15.75" customHeight="1" s="127">
      <c r="A785" s="1" t="n"/>
      <c r="B785" s="1" t="n"/>
      <c r="C785" s="1" t="n"/>
      <c r="D785" s="1" t="n"/>
      <c r="E785" s="1" t="n"/>
      <c r="F785" s="1" t="n"/>
      <c r="G785" s="1" t="n"/>
      <c r="H785" s="1" t="n"/>
      <c r="I785" s="1" t="n"/>
      <c r="J785" s="1" t="n"/>
      <c r="K785" s="1" t="n"/>
      <c r="L785" s="1" t="n"/>
      <c r="M785" s="1" t="n"/>
      <c r="N785" s="1" t="n"/>
      <c r="O785" s="1" t="n"/>
      <c r="P785" s="1" t="n"/>
      <c r="Q785" s="1" t="n"/>
      <c r="R785" s="1" t="n"/>
      <c r="S785" s="1" t="n"/>
      <c r="T785" s="1" t="n"/>
    </row>
    <row r="786" ht="15.75" customHeight="1" s="127">
      <c r="A786" s="1" t="n"/>
      <c r="B786" s="1" t="n"/>
      <c r="C786" s="1" t="n"/>
      <c r="D786" s="1" t="n"/>
      <c r="E786" s="1" t="n"/>
      <c r="F786" s="1" t="n"/>
      <c r="G786" s="1" t="n"/>
      <c r="H786" s="1" t="n"/>
      <c r="I786" s="1" t="n"/>
      <c r="J786" s="1" t="n"/>
      <c r="K786" s="1" t="n"/>
      <c r="L786" s="1" t="n"/>
      <c r="M786" s="1" t="n"/>
      <c r="N786" s="1" t="n"/>
      <c r="O786" s="1" t="n"/>
      <c r="P786" s="1" t="n"/>
      <c r="Q786" s="1" t="n"/>
      <c r="R786" s="1" t="n"/>
      <c r="S786" s="1" t="n"/>
      <c r="T786" s="1" t="n"/>
    </row>
    <row r="787" ht="15.75" customHeight="1" s="127">
      <c r="A787" s="1" t="n"/>
      <c r="B787" s="1" t="n"/>
      <c r="C787" s="1" t="n"/>
      <c r="D787" s="1" t="n"/>
      <c r="E787" s="1" t="n"/>
      <c r="F787" s="1" t="n"/>
      <c r="G787" s="1" t="n"/>
      <c r="H787" s="1" t="n"/>
      <c r="I787" s="1" t="n"/>
      <c r="J787" s="1" t="n"/>
      <c r="K787" s="1" t="n"/>
      <c r="L787" s="1" t="n"/>
      <c r="M787" s="1" t="n"/>
      <c r="N787" s="1" t="n"/>
      <c r="O787" s="1" t="n"/>
      <c r="P787" s="1" t="n"/>
      <c r="Q787" s="1" t="n"/>
      <c r="R787" s="1" t="n"/>
      <c r="S787" s="1" t="n"/>
      <c r="T787" s="1" t="n"/>
    </row>
    <row r="788" ht="15.75" customHeight="1" s="127">
      <c r="A788" s="1" t="n"/>
      <c r="B788" s="1" t="n"/>
      <c r="C788" s="1" t="n"/>
      <c r="D788" s="1" t="n"/>
      <c r="E788" s="1" t="n"/>
      <c r="F788" s="1" t="n"/>
      <c r="G788" s="1" t="n"/>
      <c r="H788" s="1" t="n"/>
      <c r="I788" s="1" t="n"/>
      <c r="J788" s="1" t="n"/>
      <c r="K788" s="1" t="n"/>
      <c r="L788" s="1" t="n"/>
      <c r="M788" s="1" t="n"/>
      <c r="N788" s="1" t="n"/>
      <c r="O788" s="1" t="n"/>
      <c r="P788" s="1" t="n"/>
      <c r="Q788" s="1" t="n"/>
      <c r="R788" s="1" t="n"/>
      <c r="S788" s="1" t="n"/>
      <c r="T788" s="1" t="n"/>
    </row>
    <row r="789" ht="15.75" customHeight="1" s="127">
      <c r="A789" s="1" t="n"/>
      <c r="B789" s="1" t="n"/>
      <c r="C789" s="1" t="n"/>
      <c r="D789" s="1" t="n"/>
      <c r="E789" s="1" t="n"/>
      <c r="F789" s="1" t="n"/>
      <c r="G789" s="1" t="n"/>
      <c r="H789" s="1" t="n"/>
      <c r="I789" s="1" t="n"/>
      <c r="J789" s="1" t="n"/>
      <c r="K789" s="1" t="n"/>
      <c r="L789" s="1" t="n"/>
      <c r="M789" s="1" t="n"/>
      <c r="N789" s="1" t="n"/>
      <c r="O789" s="1" t="n"/>
      <c r="P789" s="1" t="n"/>
      <c r="Q789" s="1" t="n"/>
      <c r="R789" s="1" t="n"/>
      <c r="S789" s="1" t="n"/>
      <c r="T789" s="1" t="n"/>
    </row>
    <row r="790" ht="15.75" customHeight="1" s="127">
      <c r="A790" s="1" t="n"/>
      <c r="B790" s="1" t="n"/>
      <c r="C790" s="1" t="n"/>
      <c r="D790" s="1" t="n"/>
      <c r="E790" s="1" t="n"/>
      <c r="F790" s="1" t="n"/>
      <c r="G790" s="1" t="n"/>
      <c r="H790" s="1" t="n"/>
      <c r="I790" s="1" t="n"/>
      <c r="J790" s="1" t="n"/>
      <c r="K790" s="1" t="n"/>
      <c r="L790" s="1" t="n"/>
      <c r="M790" s="1" t="n"/>
      <c r="N790" s="1" t="n"/>
      <c r="O790" s="1" t="n"/>
      <c r="P790" s="1" t="n"/>
      <c r="Q790" s="1" t="n"/>
      <c r="R790" s="1" t="n"/>
      <c r="S790" s="1" t="n"/>
      <c r="T790" s="1" t="n"/>
    </row>
    <row r="791" ht="15.75" customHeight="1" s="127">
      <c r="A791" s="1" t="n"/>
      <c r="B791" s="1" t="n"/>
      <c r="C791" s="1" t="n"/>
      <c r="D791" s="1" t="n"/>
      <c r="E791" s="1" t="n"/>
      <c r="F791" s="1" t="n"/>
      <c r="G791" s="1" t="n"/>
      <c r="H791" s="1" t="n"/>
      <c r="I791" s="1" t="n"/>
      <c r="J791" s="1" t="n"/>
      <c r="K791" s="1" t="n"/>
      <c r="L791" s="1" t="n"/>
      <c r="M791" s="1" t="n"/>
      <c r="N791" s="1" t="n"/>
      <c r="O791" s="1" t="n"/>
      <c r="P791" s="1" t="n"/>
      <c r="Q791" s="1" t="n"/>
      <c r="R791" s="1" t="n"/>
      <c r="S791" s="1" t="n"/>
      <c r="T791" s="1" t="n"/>
    </row>
    <row r="792" ht="15.75" customHeight="1" s="127">
      <c r="A792" s="1" t="n"/>
      <c r="B792" s="1" t="n"/>
      <c r="C792" s="1" t="n"/>
      <c r="D792" s="1" t="n"/>
      <c r="E792" s="1" t="n"/>
      <c r="F792" s="1" t="n"/>
      <c r="G792" s="1" t="n"/>
      <c r="H792" s="1" t="n"/>
      <c r="I792" s="1" t="n"/>
      <c r="J792" s="1" t="n"/>
      <c r="K792" s="1" t="n"/>
      <c r="L792" s="1" t="n"/>
      <c r="M792" s="1" t="n"/>
      <c r="N792" s="1" t="n"/>
      <c r="O792" s="1" t="n"/>
      <c r="P792" s="1" t="n"/>
      <c r="Q792" s="1" t="n"/>
      <c r="R792" s="1" t="n"/>
      <c r="S792" s="1" t="n"/>
      <c r="T792" s="1" t="n"/>
    </row>
    <row r="793" ht="15.75" customHeight="1" s="127">
      <c r="A793" s="1" t="n"/>
      <c r="B793" s="1" t="n"/>
      <c r="C793" s="1" t="n"/>
      <c r="D793" s="1" t="n"/>
      <c r="E793" s="1" t="n"/>
      <c r="F793" s="1" t="n"/>
      <c r="G793" s="1" t="n"/>
      <c r="H793" s="1" t="n"/>
      <c r="I793" s="1" t="n"/>
      <c r="J793" s="1" t="n"/>
      <c r="K793" s="1" t="n"/>
      <c r="L793" s="1" t="n"/>
      <c r="M793" s="1" t="n"/>
      <c r="N793" s="1" t="n"/>
      <c r="O793" s="1" t="n"/>
      <c r="P793" s="1" t="n"/>
      <c r="Q793" s="1" t="n"/>
      <c r="R793" s="1" t="n"/>
      <c r="S793" s="1" t="n"/>
      <c r="T793" s="1" t="n"/>
    </row>
    <row r="794" ht="15.75" customHeight="1" s="127">
      <c r="A794" s="1" t="n"/>
      <c r="B794" s="1" t="n"/>
      <c r="C794" s="1" t="n"/>
      <c r="D794" s="1" t="n"/>
      <c r="E794" s="1" t="n"/>
      <c r="F794" s="1" t="n"/>
      <c r="G794" s="1" t="n"/>
      <c r="H794" s="1" t="n"/>
      <c r="I794" s="1" t="n"/>
      <c r="J794" s="1" t="n"/>
      <c r="K794" s="1" t="n"/>
      <c r="L794" s="1" t="n"/>
      <c r="M794" s="1" t="n"/>
      <c r="N794" s="1" t="n"/>
      <c r="O794" s="1" t="n"/>
      <c r="P794" s="1" t="n"/>
      <c r="Q794" s="1" t="n"/>
      <c r="R794" s="1" t="n"/>
      <c r="S794" s="1" t="n"/>
      <c r="T794" s="1" t="n"/>
    </row>
    <row r="795" ht="15.75" customHeight="1" s="127">
      <c r="A795" s="1" t="n"/>
      <c r="B795" s="1" t="n"/>
      <c r="C795" s="1" t="n"/>
      <c r="D795" s="1" t="n"/>
      <c r="E795" s="1" t="n"/>
      <c r="F795" s="1" t="n"/>
      <c r="G795" s="1" t="n"/>
      <c r="H795" s="1" t="n"/>
      <c r="I795" s="1" t="n"/>
      <c r="J795" s="1" t="n"/>
      <c r="K795" s="1" t="n"/>
      <c r="L795" s="1" t="n"/>
      <c r="M795" s="1" t="n"/>
      <c r="N795" s="1" t="n"/>
      <c r="O795" s="1" t="n"/>
      <c r="P795" s="1" t="n"/>
      <c r="Q795" s="1" t="n"/>
      <c r="R795" s="1" t="n"/>
      <c r="S795" s="1" t="n"/>
      <c r="T795" s="1" t="n"/>
    </row>
    <row r="796" ht="15.75" customHeight="1" s="127">
      <c r="A796" s="1" t="n"/>
      <c r="B796" s="1" t="n"/>
      <c r="C796" s="1" t="n"/>
      <c r="D796" s="1" t="n"/>
      <c r="E796" s="1" t="n"/>
      <c r="F796" s="1" t="n"/>
      <c r="G796" s="1" t="n"/>
      <c r="H796" s="1" t="n"/>
      <c r="I796" s="1" t="n"/>
      <c r="J796" s="1" t="n"/>
      <c r="K796" s="1" t="n"/>
      <c r="L796" s="1" t="n"/>
      <c r="M796" s="1" t="n"/>
      <c r="N796" s="1" t="n"/>
      <c r="O796" s="1" t="n"/>
      <c r="P796" s="1" t="n"/>
      <c r="Q796" s="1" t="n"/>
      <c r="R796" s="1" t="n"/>
      <c r="S796" s="1" t="n"/>
      <c r="T796" s="1" t="n"/>
    </row>
    <row r="797" ht="15.75" customHeight="1" s="127">
      <c r="A797" s="1" t="n"/>
      <c r="B797" s="1" t="n"/>
      <c r="C797" s="1" t="n"/>
      <c r="D797" s="1" t="n"/>
      <c r="E797" s="1" t="n"/>
      <c r="F797" s="1" t="n"/>
      <c r="G797" s="1" t="n"/>
      <c r="H797" s="1" t="n"/>
      <c r="I797" s="1" t="n"/>
      <c r="J797" s="1" t="n"/>
      <c r="K797" s="1" t="n"/>
      <c r="L797" s="1" t="n"/>
      <c r="M797" s="1" t="n"/>
      <c r="N797" s="1" t="n"/>
      <c r="O797" s="1" t="n"/>
      <c r="P797" s="1" t="n"/>
      <c r="Q797" s="1" t="n"/>
      <c r="R797" s="1" t="n"/>
      <c r="S797" s="1" t="n"/>
      <c r="T797" s="1" t="n"/>
    </row>
    <row r="798" ht="15.75" customHeight="1" s="127">
      <c r="A798" s="1" t="n"/>
      <c r="B798" s="1" t="n"/>
      <c r="C798" s="1" t="n"/>
      <c r="D798" s="1" t="n"/>
      <c r="E798" s="1" t="n"/>
      <c r="F798" s="1" t="n"/>
      <c r="G798" s="1" t="n"/>
      <c r="H798" s="1" t="n"/>
      <c r="I798" s="1" t="n"/>
      <c r="J798" s="1" t="n"/>
      <c r="K798" s="1" t="n"/>
      <c r="L798" s="1" t="n"/>
      <c r="M798" s="1" t="n"/>
      <c r="N798" s="1" t="n"/>
      <c r="O798" s="1" t="n"/>
      <c r="P798" s="1" t="n"/>
      <c r="Q798" s="1" t="n"/>
      <c r="R798" s="1" t="n"/>
      <c r="S798" s="1" t="n"/>
      <c r="T798" s="1" t="n"/>
    </row>
    <row r="799" ht="15.75" customHeight="1" s="127">
      <c r="A799" s="1" t="n"/>
      <c r="B799" s="1" t="n"/>
      <c r="C799" s="1" t="n"/>
      <c r="D799" s="1" t="n"/>
      <c r="E799" s="1" t="n"/>
      <c r="F799" s="1" t="n"/>
      <c r="G799" s="1" t="n"/>
      <c r="H799" s="1" t="n"/>
      <c r="I799" s="1" t="n"/>
      <c r="J799" s="1" t="n"/>
      <c r="K799" s="1" t="n"/>
      <c r="L799" s="1" t="n"/>
      <c r="M799" s="1" t="n"/>
      <c r="N799" s="1" t="n"/>
      <c r="O799" s="1" t="n"/>
      <c r="P799" s="1" t="n"/>
      <c r="Q799" s="1" t="n"/>
      <c r="R799" s="1" t="n"/>
      <c r="S799" s="1" t="n"/>
      <c r="T799" s="1" t="n"/>
    </row>
    <row r="800" ht="15.75" customHeight="1" s="127">
      <c r="A800" s="1" t="n"/>
      <c r="B800" s="1" t="n"/>
      <c r="C800" s="1" t="n"/>
      <c r="D800" s="1" t="n"/>
      <c r="E800" s="1" t="n"/>
      <c r="F800" s="1" t="n"/>
      <c r="G800" s="1" t="n"/>
      <c r="H800" s="1" t="n"/>
      <c r="I800" s="1" t="n"/>
      <c r="J800" s="1" t="n"/>
      <c r="K800" s="1" t="n"/>
      <c r="L800" s="1" t="n"/>
      <c r="M800" s="1" t="n"/>
      <c r="N800" s="1" t="n"/>
      <c r="O800" s="1" t="n"/>
      <c r="P800" s="1" t="n"/>
      <c r="Q800" s="1" t="n"/>
      <c r="R800" s="1" t="n"/>
      <c r="S800" s="1" t="n"/>
      <c r="T800" s="1" t="n"/>
    </row>
    <row r="801" ht="15.75" customHeight="1" s="127">
      <c r="A801" s="1" t="n"/>
      <c r="B801" s="1" t="n"/>
      <c r="C801" s="1" t="n"/>
      <c r="D801" s="1" t="n"/>
      <c r="E801" s="1" t="n"/>
      <c r="F801" s="1" t="n"/>
      <c r="G801" s="1" t="n"/>
      <c r="H801" s="1" t="n"/>
      <c r="I801" s="1" t="n"/>
      <c r="J801" s="1" t="n"/>
      <c r="K801" s="1" t="n"/>
      <c r="L801" s="1" t="n"/>
      <c r="M801" s="1" t="n"/>
      <c r="N801" s="1" t="n"/>
      <c r="O801" s="1" t="n"/>
      <c r="P801" s="1" t="n"/>
      <c r="Q801" s="1" t="n"/>
      <c r="R801" s="1" t="n"/>
      <c r="S801" s="1" t="n"/>
      <c r="T801" s="1" t="n"/>
    </row>
    <row r="802" ht="15.75" customHeight="1" s="127">
      <c r="A802" s="1" t="n"/>
      <c r="B802" s="1" t="n"/>
      <c r="C802" s="1" t="n"/>
      <c r="D802" s="1" t="n"/>
      <c r="E802" s="1" t="n"/>
      <c r="F802" s="1" t="n"/>
      <c r="G802" s="1" t="n"/>
      <c r="H802" s="1" t="n"/>
      <c r="I802" s="1" t="n"/>
      <c r="J802" s="1" t="n"/>
      <c r="K802" s="1" t="n"/>
      <c r="L802" s="1" t="n"/>
      <c r="M802" s="1" t="n"/>
      <c r="N802" s="1" t="n"/>
      <c r="O802" s="1" t="n"/>
      <c r="P802" s="1" t="n"/>
      <c r="Q802" s="1" t="n"/>
      <c r="R802" s="1" t="n"/>
      <c r="S802" s="1" t="n"/>
      <c r="T802" s="1" t="n"/>
    </row>
    <row r="803" ht="15.75" customHeight="1" s="127">
      <c r="A803" s="1" t="n"/>
      <c r="B803" s="1" t="n"/>
      <c r="C803" s="1" t="n"/>
      <c r="D803" s="1" t="n"/>
      <c r="E803" s="1" t="n"/>
      <c r="F803" s="1" t="n"/>
      <c r="G803" s="1" t="n"/>
      <c r="H803" s="1" t="n"/>
      <c r="I803" s="1" t="n"/>
      <c r="J803" s="1" t="n"/>
      <c r="K803" s="1" t="n"/>
      <c r="L803" s="1" t="n"/>
      <c r="M803" s="1" t="n"/>
      <c r="N803" s="1" t="n"/>
      <c r="O803" s="1" t="n"/>
      <c r="P803" s="1" t="n"/>
      <c r="Q803" s="1" t="n"/>
      <c r="R803" s="1" t="n"/>
      <c r="S803" s="1" t="n"/>
      <c r="T803" s="1" t="n"/>
    </row>
    <row r="804" ht="15.75" customHeight="1" s="127">
      <c r="A804" s="1" t="n"/>
      <c r="B804" s="1" t="n"/>
      <c r="C804" s="1" t="n"/>
      <c r="D804" s="1" t="n"/>
      <c r="E804" s="1" t="n"/>
      <c r="F804" s="1" t="n"/>
      <c r="G804" s="1" t="n"/>
      <c r="H804" s="1" t="n"/>
      <c r="I804" s="1" t="n"/>
      <c r="J804" s="1" t="n"/>
      <c r="K804" s="1" t="n"/>
      <c r="L804" s="1" t="n"/>
      <c r="M804" s="1" t="n"/>
      <c r="N804" s="1" t="n"/>
      <c r="O804" s="1" t="n"/>
      <c r="P804" s="1" t="n"/>
      <c r="Q804" s="1" t="n"/>
      <c r="R804" s="1" t="n"/>
      <c r="S804" s="1" t="n"/>
      <c r="T804" s="1" t="n"/>
    </row>
    <row r="805" ht="15.75" customHeight="1" s="127">
      <c r="A805" s="1" t="n"/>
      <c r="B805" s="1" t="n"/>
      <c r="C805" s="1" t="n"/>
      <c r="D805" s="1" t="n"/>
      <c r="E805" s="1" t="n"/>
      <c r="F805" s="1" t="n"/>
      <c r="G805" s="1" t="n"/>
      <c r="H805" s="1" t="n"/>
      <c r="I805" s="1" t="n"/>
      <c r="J805" s="1" t="n"/>
      <c r="K805" s="1" t="n"/>
      <c r="L805" s="1" t="n"/>
      <c r="M805" s="1" t="n"/>
      <c r="N805" s="1" t="n"/>
      <c r="O805" s="1" t="n"/>
      <c r="P805" s="1" t="n"/>
      <c r="Q805" s="1" t="n"/>
      <c r="R805" s="1" t="n"/>
      <c r="S805" s="1" t="n"/>
      <c r="T805" s="1" t="n"/>
    </row>
    <row r="806" ht="15.75" customHeight="1" s="127">
      <c r="A806" s="1" t="n"/>
      <c r="B806" s="1" t="n"/>
      <c r="C806" s="1" t="n"/>
      <c r="D806" s="1" t="n"/>
      <c r="E806" s="1" t="n"/>
      <c r="F806" s="1" t="n"/>
      <c r="G806" s="1" t="n"/>
      <c r="H806" s="1" t="n"/>
      <c r="I806" s="1" t="n"/>
      <c r="J806" s="1" t="n"/>
      <c r="K806" s="1" t="n"/>
      <c r="L806" s="1" t="n"/>
      <c r="M806" s="1" t="n"/>
      <c r="N806" s="1" t="n"/>
      <c r="O806" s="1" t="n"/>
      <c r="P806" s="1" t="n"/>
      <c r="Q806" s="1" t="n"/>
      <c r="R806" s="1" t="n"/>
      <c r="S806" s="1" t="n"/>
      <c r="T806" s="1" t="n"/>
    </row>
    <row r="807" ht="15.75" customHeight="1" s="127">
      <c r="A807" s="1" t="n"/>
      <c r="B807" s="1" t="n"/>
      <c r="C807" s="1" t="n"/>
      <c r="D807" s="1" t="n"/>
      <c r="E807" s="1" t="n"/>
      <c r="F807" s="1" t="n"/>
      <c r="G807" s="1" t="n"/>
      <c r="H807" s="1" t="n"/>
      <c r="I807" s="1" t="n"/>
      <c r="J807" s="1" t="n"/>
      <c r="K807" s="1" t="n"/>
      <c r="L807" s="1" t="n"/>
      <c r="M807" s="1" t="n"/>
      <c r="N807" s="1" t="n"/>
      <c r="O807" s="1" t="n"/>
      <c r="P807" s="1" t="n"/>
      <c r="Q807" s="1" t="n"/>
      <c r="R807" s="1" t="n"/>
      <c r="S807" s="1" t="n"/>
      <c r="T807" s="1" t="n"/>
    </row>
    <row r="808" ht="15.75" customHeight="1" s="127">
      <c r="A808" s="1" t="n"/>
      <c r="B808" s="1" t="n"/>
      <c r="C808" s="1" t="n"/>
      <c r="D808" s="1" t="n"/>
      <c r="E808" s="1" t="n"/>
      <c r="F808" s="1" t="n"/>
      <c r="G808" s="1" t="n"/>
      <c r="H808" s="1" t="n"/>
      <c r="I808" s="1" t="n"/>
      <c r="J808" s="1" t="n"/>
      <c r="K808" s="1" t="n"/>
      <c r="L808" s="1" t="n"/>
      <c r="M808" s="1" t="n"/>
      <c r="N808" s="1" t="n"/>
      <c r="O808" s="1" t="n"/>
      <c r="P808" s="1" t="n"/>
      <c r="Q808" s="1" t="n"/>
      <c r="R808" s="1" t="n"/>
      <c r="S808" s="1" t="n"/>
      <c r="T808" s="1" t="n"/>
    </row>
    <row r="809" ht="15.75" customHeight="1" s="127">
      <c r="A809" s="1" t="n"/>
      <c r="B809" s="1" t="n"/>
      <c r="C809" s="1" t="n"/>
      <c r="D809" s="1" t="n"/>
      <c r="E809" s="1" t="n"/>
      <c r="F809" s="1" t="n"/>
      <c r="G809" s="1" t="n"/>
      <c r="H809" s="1" t="n"/>
      <c r="I809" s="1" t="n"/>
      <c r="J809" s="1" t="n"/>
      <c r="K809" s="1" t="n"/>
      <c r="L809" s="1" t="n"/>
      <c r="M809" s="1" t="n"/>
      <c r="N809" s="1" t="n"/>
      <c r="O809" s="1" t="n"/>
      <c r="P809" s="1" t="n"/>
      <c r="Q809" s="1" t="n"/>
      <c r="R809" s="1" t="n"/>
      <c r="S809" s="1" t="n"/>
      <c r="T809" s="1" t="n"/>
    </row>
    <row r="810" ht="15.75" customHeight="1" s="127">
      <c r="A810" s="1" t="n"/>
      <c r="B810" s="1" t="n"/>
      <c r="C810" s="1" t="n"/>
      <c r="D810" s="1" t="n"/>
      <c r="E810" s="1" t="n"/>
      <c r="F810" s="1" t="n"/>
      <c r="G810" s="1" t="n"/>
      <c r="H810" s="1" t="n"/>
      <c r="I810" s="1" t="n"/>
      <c r="J810" s="1" t="n"/>
      <c r="K810" s="1" t="n"/>
      <c r="L810" s="1" t="n"/>
      <c r="M810" s="1" t="n"/>
      <c r="N810" s="1" t="n"/>
      <c r="O810" s="1" t="n"/>
      <c r="P810" s="1" t="n"/>
      <c r="Q810" s="1" t="n"/>
      <c r="R810" s="1" t="n"/>
      <c r="S810" s="1" t="n"/>
      <c r="T810" s="1" t="n"/>
    </row>
    <row r="811" ht="15.75" customHeight="1" s="127">
      <c r="A811" s="1" t="n"/>
      <c r="B811" s="1" t="n"/>
      <c r="C811" s="1" t="n"/>
      <c r="D811" s="1" t="n"/>
      <c r="E811" s="1" t="n"/>
      <c r="F811" s="1" t="n"/>
      <c r="G811" s="1" t="n"/>
      <c r="H811" s="1" t="n"/>
      <c r="I811" s="1" t="n"/>
      <c r="J811" s="1" t="n"/>
      <c r="K811" s="1" t="n"/>
      <c r="L811" s="1" t="n"/>
      <c r="M811" s="1" t="n"/>
      <c r="N811" s="1" t="n"/>
      <c r="O811" s="1" t="n"/>
      <c r="P811" s="1" t="n"/>
      <c r="Q811" s="1" t="n"/>
      <c r="R811" s="1" t="n"/>
      <c r="S811" s="1" t="n"/>
      <c r="T811" s="1" t="n"/>
    </row>
    <row r="812" ht="15.75" customHeight="1" s="127">
      <c r="A812" s="1" t="n"/>
      <c r="B812" s="1" t="n"/>
      <c r="C812" s="1" t="n"/>
      <c r="D812" s="1" t="n"/>
      <c r="E812" s="1" t="n"/>
      <c r="F812" s="1" t="n"/>
      <c r="G812" s="1" t="n"/>
      <c r="H812" s="1" t="n"/>
      <c r="I812" s="1" t="n"/>
      <c r="J812" s="1" t="n"/>
      <c r="K812" s="1" t="n"/>
      <c r="L812" s="1" t="n"/>
      <c r="M812" s="1" t="n"/>
      <c r="N812" s="1" t="n"/>
      <c r="O812" s="1" t="n"/>
      <c r="P812" s="1" t="n"/>
      <c r="Q812" s="1" t="n"/>
      <c r="R812" s="1" t="n"/>
      <c r="S812" s="1" t="n"/>
      <c r="T812" s="1" t="n"/>
    </row>
    <row r="813" ht="15.75" customHeight="1" s="127">
      <c r="A813" s="1" t="n"/>
      <c r="B813" s="1" t="n"/>
      <c r="C813" s="1" t="n"/>
      <c r="D813" s="1" t="n"/>
      <c r="E813" s="1" t="n"/>
      <c r="F813" s="1" t="n"/>
      <c r="G813" s="1" t="n"/>
      <c r="H813" s="1" t="n"/>
      <c r="I813" s="1" t="n"/>
      <c r="J813" s="1" t="n"/>
      <c r="K813" s="1" t="n"/>
      <c r="L813" s="1" t="n"/>
      <c r="M813" s="1" t="n"/>
      <c r="N813" s="1" t="n"/>
      <c r="O813" s="1" t="n"/>
      <c r="P813" s="1" t="n"/>
      <c r="Q813" s="1" t="n"/>
      <c r="R813" s="1" t="n"/>
      <c r="S813" s="1" t="n"/>
      <c r="T813" s="1" t="n"/>
    </row>
    <row r="814" ht="15.75" customHeight="1" s="127">
      <c r="A814" s="1" t="n"/>
      <c r="B814" s="1" t="n"/>
      <c r="C814" s="1" t="n"/>
      <c r="D814" s="1" t="n"/>
      <c r="E814" s="1" t="n"/>
      <c r="F814" s="1" t="n"/>
      <c r="G814" s="1" t="n"/>
      <c r="H814" s="1" t="n"/>
      <c r="I814" s="1" t="n"/>
      <c r="J814" s="1" t="n"/>
      <c r="K814" s="1" t="n"/>
      <c r="L814" s="1" t="n"/>
      <c r="M814" s="1" t="n"/>
      <c r="N814" s="1" t="n"/>
      <c r="O814" s="1" t="n"/>
      <c r="P814" s="1" t="n"/>
      <c r="Q814" s="1" t="n"/>
      <c r="R814" s="1" t="n"/>
      <c r="S814" s="1" t="n"/>
      <c r="T814" s="1" t="n"/>
    </row>
    <row r="815" ht="15.75" customHeight="1" s="127">
      <c r="A815" s="1" t="n"/>
      <c r="B815" s="1" t="n"/>
      <c r="C815" s="1" t="n"/>
      <c r="D815" s="1" t="n"/>
      <c r="E815" s="1" t="n"/>
      <c r="F815" s="1" t="n"/>
      <c r="G815" s="1" t="n"/>
      <c r="H815" s="1" t="n"/>
      <c r="I815" s="1" t="n"/>
      <c r="J815" s="1" t="n"/>
      <c r="K815" s="1" t="n"/>
      <c r="L815" s="1" t="n"/>
      <c r="M815" s="1" t="n"/>
      <c r="N815" s="1" t="n"/>
      <c r="O815" s="1" t="n"/>
      <c r="P815" s="1" t="n"/>
      <c r="Q815" s="1" t="n"/>
      <c r="R815" s="1" t="n"/>
      <c r="S815" s="1" t="n"/>
      <c r="T815" s="1" t="n"/>
    </row>
    <row r="816" ht="15.75" customHeight="1" s="127">
      <c r="A816" s="1" t="n"/>
      <c r="B816" s="1" t="n"/>
      <c r="C816" s="1" t="n"/>
      <c r="D816" s="1" t="n"/>
      <c r="E816" s="1" t="n"/>
      <c r="F816" s="1" t="n"/>
      <c r="G816" s="1" t="n"/>
      <c r="H816" s="1" t="n"/>
      <c r="I816" s="1" t="n"/>
      <c r="J816" s="1" t="n"/>
      <c r="K816" s="1" t="n"/>
      <c r="L816" s="1" t="n"/>
      <c r="M816" s="1" t="n"/>
      <c r="N816" s="1" t="n"/>
      <c r="O816" s="1" t="n"/>
      <c r="P816" s="1" t="n"/>
      <c r="Q816" s="1" t="n"/>
      <c r="R816" s="1" t="n"/>
      <c r="S816" s="1" t="n"/>
      <c r="T816" s="1" t="n"/>
    </row>
    <row r="817" ht="15.75" customHeight="1" s="127">
      <c r="A817" s="1" t="n"/>
      <c r="B817" s="1" t="n"/>
      <c r="C817" s="1" t="n"/>
      <c r="D817" s="1" t="n"/>
      <c r="E817" s="1" t="n"/>
      <c r="F817" s="1" t="n"/>
      <c r="G817" s="1" t="n"/>
      <c r="H817" s="1" t="n"/>
      <c r="I817" s="1" t="n"/>
      <c r="J817" s="1" t="n"/>
      <c r="K817" s="1" t="n"/>
      <c r="L817" s="1" t="n"/>
      <c r="M817" s="1" t="n"/>
      <c r="N817" s="1" t="n"/>
      <c r="O817" s="1" t="n"/>
      <c r="P817" s="1" t="n"/>
      <c r="Q817" s="1" t="n"/>
      <c r="R817" s="1" t="n"/>
      <c r="S817" s="1" t="n"/>
      <c r="T817" s="1" t="n"/>
    </row>
    <row r="818" ht="15.75" customHeight="1" s="127">
      <c r="A818" s="1" t="n"/>
      <c r="B818" s="1" t="n"/>
      <c r="C818" s="1" t="n"/>
      <c r="D818" s="1" t="n"/>
      <c r="E818" s="1" t="n"/>
      <c r="F818" s="1" t="n"/>
      <c r="G818" s="1" t="n"/>
      <c r="H818" s="1" t="n"/>
      <c r="I818" s="1" t="n"/>
      <c r="J818" s="1" t="n"/>
      <c r="K818" s="1" t="n"/>
      <c r="L818" s="1" t="n"/>
      <c r="M818" s="1" t="n"/>
      <c r="N818" s="1" t="n"/>
      <c r="O818" s="1" t="n"/>
      <c r="P818" s="1" t="n"/>
      <c r="Q818" s="1" t="n"/>
      <c r="R818" s="1" t="n"/>
      <c r="S818" s="1" t="n"/>
      <c r="T818" s="1" t="n"/>
    </row>
    <row r="819" ht="15.75" customHeight="1" s="127">
      <c r="A819" s="1" t="n"/>
      <c r="B819" s="1" t="n"/>
      <c r="C819" s="1" t="n"/>
      <c r="D819" s="1" t="n"/>
      <c r="E819" s="1" t="n"/>
      <c r="F819" s="1" t="n"/>
      <c r="G819" s="1" t="n"/>
      <c r="H819" s="1" t="n"/>
      <c r="I819" s="1" t="n"/>
      <c r="J819" s="1" t="n"/>
      <c r="K819" s="1" t="n"/>
      <c r="L819" s="1" t="n"/>
      <c r="M819" s="1" t="n"/>
      <c r="N819" s="1" t="n"/>
      <c r="O819" s="1" t="n"/>
      <c r="P819" s="1" t="n"/>
      <c r="Q819" s="1" t="n"/>
      <c r="R819" s="1" t="n"/>
      <c r="S819" s="1" t="n"/>
      <c r="T819" s="1" t="n"/>
    </row>
    <row r="820" ht="15.75" customHeight="1" s="127">
      <c r="A820" s="1" t="n"/>
      <c r="B820" s="1" t="n"/>
      <c r="C820" s="1" t="n"/>
      <c r="D820" s="1" t="n"/>
      <c r="E820" s="1" t="n"/>
      <c r="F820" s="1" t="n"/>
      <c r="G820" s="1" t="n"/>
      <c r="H820" s="1" t="n"/>
      <c r="I820" s="1" t="n"/>
      <c r="J820" s="1" t="n"/>
      <c r="K820" s="1" t="n"/>
      <c r="L820" s="1" t="n"/>
      <c r="M820" s="1" t="n"/>
      <c r="N820" s="1" t="n"/>
      <c r="O820" s="1" t="n"/>
      <c r="P820" s="1" t="n"/>
      <c r="Q820" s="1" t="n"/>
      <c r="R820" s="1" t="n"/>
      <c r="S820" s="1" t="n"/>
      <c r="T820" s="1" t="n"/>
    </row>
    <row r="821" ht="15.75" customHeight="1" s="127">
      <c r="A821" s="1" t="n"/>
      <c r="B821" s="1" t="n"/>
      <c r="C821" s="1" t="n"/>
      <c r="D821" s="1" t="n"/>
      <c r="E821" s="1" t="n"/>
      <c r="F821" s="1" t="n"/>
      <c r="G821" s="1" t="n"/>
      <c r="H821" s="1" t="n"/>
      <c r="I821" s="1" t="n"/>
      <c r="J821" s="1" t="n"/>
      <c r="K821" s="1" t="n"/>
      <c r="L821" s="1" t="n"/>
      <c r="M821" s="1" t="n"/>
      <c r="N821" s="1" t="n"/>
      <c r="O821" s="1" t="n"/>
      <c r="P821" s="1" t="n"/>
      <c r="Q821" s="1" t="n"/>
      <c r="R821" s="1" t="n"/>
      <c r="S821" s="1" t="n"/>
      <c r="T821" s="1" t="n"/>
    </row>
    <row r="822" ht="15.75" customHeight="1" s="127">
      <c r="A822" s="1" t="n"/>
      <c r="B822" s="1" t="n"/>
      <c r="C822" s="1" t="n"/>
      <c r="D822" s="1" t="n"/>
      <c r="E822" s="1" t="n"/>
      <c r="F822" s="1" t="n"/>
      <c r="G822" s="1" t="n"/>
      <c r="H822" s="1" t="n"/>
      <c r="I822" s="1" t="n"/>
      <c r="J822" s="1" t="n"/>
      <c r="K822" s="1" t="n"/>
      <c r="L822" s="1" t="n"/>
      <c r="M822" s="1" t="n"/>
      <c r="N822" s="1" t="n"/>
      <c r="O822" s="1" t="n"/>
      <c r="P822" s="1" t="n"/>
      <c r="Q822" s="1" t="n"/>
      <c r="R822" s="1" t="n"/>
      <c r="S822" s="1" t="n"/>
      <c r="T822" s="1" t="n"/>
    </row>
    <row r="823" ht="15.75" customHeight="1" s="127">
      <c r="A823" s="1" t="n"/>
      <c r="B823" s="1" t="n"/>
      <c r="C823" s="1" t="n"/>
      <c r="D823" s="1" t="n"/>
      <c r="E823" s="1" t="n"/>
      <c r="F823" s="1" t="n"/>
      <c r="G823" s="1" t="n"/>
      <c r="H823" s="1" t="n"/>
      <c r="I823" s="1" t="n"/>
      <c r="J823" s="1" t="n"/>
      <c r="K823" s="1" t="n"/>
      <c r="L823" s="1" t="n"/>
      <c r="M823" s="1" t="n"/>
      <c r="N823" s="1" t="n"/>
      <c r="O823" s="1" t="n"/>
      <c r="P823" s="1" t="n"/>
      <c r="Q823" s="1" t="n"/>
      <c r="R823" s="1" t="n"/>
      <c r="S823" s="1" t="n"/>
      <c r="T823" s="1" t="n"/>
    </row>
    <row r="824" ht="15.75" customHeight="1" s="127">
      <c r="A824" s="1" t="n"/>
      <c r="B824" s="1" t="n"/>
      <c r="C824" s="1" t="n"/>
      <c r="D824" s="1" t="n"/>
      <c r="E824" s="1" t="n"/>
      <c r="F824" s="1" t="n"/>
      <c r="G824" s="1" t="n"/>
      <c r="H824" s="1" t="n"/>
      <c r="I824" s="1" t="n"/>
      <c r="J824" s="1" t="n"/>
      <c r="K824" s="1" t="n"/>
      <c r="L824" s="1" t="n"/>
      <c r="M824" s="1" t="n"/>
      <c r="N824" s="1" t="n"/>
      <c r="O824" s="1" t="n"/>
      <c r="P824" s="1" t="n"/>
      <c r="Q824" s="1" t="n"/>
      <c r="R824" s="1" t="n"/>
      <c r="S824" s="1" t="n"/>
      <c r="T824" s="1" t="n"/>
    </row>
    <row r="825" ht="15.75" customHeight="1" s="127">
      <c r="A825" s="1" t="n"/>
      <c r="B825" s="1" t="n"/>
      <c r="C825" s="1" t="n"/>
      <c r="D825" s="1" t="n"/>
      <c r="E825" s="1" t="n"/>
      <c r="F825" s="1" t="n"/>
      <c r="G825" s="1" t="n"/>
      <c r="H825" s="1" t="n"/>
      <c r="I825" s="1" t="n"/>
      <c r="J825" s="1" t="n"/>
      <c r="K825" s="1" t="n"/>
      <c r="L825" s="1" t="n"/>
      <c r="M825" s="1" t="n"/>
      <c r="N825" s="1" t="n"/>
      <c r="O825" s="1" t="n"/>
      <c r="P825" s="1" t="n"/>
      <c r="Q825" s="1" t="n"/>
      <c r="R825" s="1" t="n"/>
      <c r="S825" s="1" t="n"/>
      <c r="T825" s="1" t="n"/>
    </row>
    <row r="826" ht="15.75" customHeight="1" s="127">
      <c r="A826" s="1" t="n"/>
      <c r="B826" s="1" t="n"/>
      <c r="C826" s="1" t="n"/>
      <c r="D826" s="1" t="n"/>
      <c r="E826" s="1" t="n"/>
      <c r="F826" s="1" t="n"/>
      <c r="G826" s="1" t="n"/>
      <c r="H826" s="1" t="n"/>
      <c r="I826" s="1" t="n"/>
      <c r="J826" s="1" t="n"/>
      <c r="K826" s="1" t="n"/>
      <c r="L826" s="1" t="n"/>
      <c r="M826" s="1" t="n"/>
      <c r="N826" s="1" t="n"/>
      <c r="O826" s="1" t="n"/>
      <c r="P826" s="1" t="n"/>
      <c r="Q826" s="1" t="n"/>
      <c r="R826" s="1" t="n"/>
      <c r="S826" s="1" t="n"/>
      <c r="T826" s="1" t="n"/>
    </row>
    <row r="827" ht="15.75" customHeight="1" s="127">
      <c r="A827" s="1" t="n"/>
      <c r="B827" s="1" t="n"/>
      <c r="C827" s="1" t="n"/>
      <c r="D827" s="1" t="n"/>
      <c r="E827" s="1" t="n"/>
      <c r="F827" s="1" t="n"/>
      <c r="G827" s="1" t="n"/>
      <c r="H827" s="1" t="n"/>
      <c r="I827" s="1" t="n"/>
      <c r="J827" s="1" t="n"/>
      <c r="K827" s="1" t="n"/>
      <c r="L827" s="1" t="n"/>
      <c r="M827" s="1" t="n"/>
      <c r="N827" s="1" t="n"/>
      <c r="O827" s="1" t="n"/>
      <c r="P827" s="1" t="n"/>
      <c r="Q827" s="1" t="n"/>
      <c r="R827" s="1" t="n"/>
      <c r="S827" s="1" t="n"/>
      <c r="T827" s="1" t="n"/>
    </row>
    <row r="828" ht="15.75" customHeight="1" s="127">
      <c r="A828" s="1" t="n"/>
      <c r="B828" s="1" t="n"/>
      <c r="C828" s="1" t="n"/>
      <c r="D828" s="1" t="n"/>
      <c r="E828" s="1" t="n"/>
      <c r="F828" s="1" t="n"/>
      <c r="G828" s="1" t="n"/>
      <c r="H828" s="1" t="n"/>
      <c r="I828" s="1" t="n"/>
      <c r="J828" s="1" t="n"/>
      <c r="K828" s="1" t="n"/>
      <c r="L828" s="1" t="n"/>
      <c r="M828" s="1" t="n"/>
      <c r="N828" s="1" t="n"/>
      <c r="O828" s="1" t="n"/>
      <c r="P828" s="1" t="n"/>
      <c r="Q828" s="1" t="n"/>
      <c r="R828" s="1" t="n"/>
      <c r="S828" s="1" t="n"/>
      <c r="T828" s="1" t="n"/>
    </row>
    <row r="829" ht="15.75" customHeight="1" s="127">
      <c r="A829" s="1" t="n"/>
      <c r="B829" s="1" t="n"/>
      <c r="C829" s="1" t="n"/>
      <c r="D829" s="1" t="n"/>
      <c r="E829" s="1" t="n"/>
      <c r="F829" s="1" t="n"/>
      <c r="G829" s="1" t="n"/>
      <c r="H829" s="1" t="n"/>
      <c r="I829" s="1" t="n"/>
      <c r="J829" s="1" t="n"/>
      <c r="K829" s="1" t="n"/>
      <c r="L829" s="1" t="n"/>
      <c r="M829" s="1" t="n"/>
      <c r="N829" s="1" t="n"/>
      <c r="O829" s="1" t="n"/>
      <c r="P829" s="1" t="n"/>
      <c r="Q829" s="1" t="n"/>
      <c r="R829" s="1" t="n"/>
      <c r="S829" s="1" t="n"/>
      <c r="T829" s="1" t="n"/>
    </row>
    <row r="830" ht="15.75" customHeight="1" s="127">
      <c r="A830" s="1" t="n"/>
      <c r="B830" s="1" t="n"/>
      <c r="C830" s="1" t="n"/>
      <c r="D830" s="1" t="n"/>
      <c r="E830" s="1" t="n"/>
      <c r="F830" s="1" t="n"/>
      <c r="G830" s="1" t="n"/>
      <c r="H830" s="1" t="n"/>
      <c r="I830" s="1" t="n"/>
      <c r="J830" s="1" t="n"/>
      <c r="K830" s="1" t="n"/>
      <c r="L830" s="1" t="n"/>
      <c r="M830" s="1" t="n"/>
      <c r="N830" s="1" t="n"/>
      <c r="O830" s="1" t="n"/>
      <c r="P830" s="1" t="n"/>
      <c r="Q830" s="1" t="n"/>
      <c r="R830" s="1" t="n"/>
      <c r="S830" s="1" t="n"/>
      <c r="T830" s="1" t="n"/>
    </row>
    <row r="831" ht="15.75" customHeight="1" s="127">
      <c r="A831" s="1" t="n"/>
      <c r="B831" s="1" t="n"/>
      <c r="C831" s="1" t="n"/>
      <c r="D831" s="1" t="n"/>
      <c r="E831" s="1" t="n"/>
      <c r="F831" s="1" t="n"/>
      <c r="G831" s="1" t="n"/>
      <c r="H831" s="1" t="n"/>
      <c r="I831" s="1" t="n"/>
      <c r="J831" s="1" t="n"/>
      <c r="K831" s="1" t="n"/>
      <c r="L831" s="1" t="n"/>
      <c r="M831" s="1" t="n"/>
      <c r="N831" s="1" t="n"/>
      <c r="O831" s="1" t="n"/>
      <c r="P831" s="1" t="n"/>
      <c r="Q831" s="1" t="n"/>
      <c r="R831" s="1" t="n"/>
      <c r="S831" s="1" t="n"/>
      <c r="T831" s="1" t="n"/>
    </row>
    <row r="832" ht="15.75" customHeight="1" s="127">
      <c r="A832" s="1" t="n"/>
      <c r="B832" s="1" t="n"/>
      <c r="C832" s="1" t="n"/>
      <c r="D832" s="1" t="n"/>
      <c r="E832" s="1" t="n"/>
      <c r="F832" s="1" t="n"/>
      <c r="G832" s="1" t="n"/>
      <c r="H832" s="1" t="n"/>
      <c r="I832" s="1" t="n"/>
      <c r="J832" s="1" t="n"/>
      <c r="K832" s="1" t="n"/>
      <c r="L832" s="1" t="n"/>
      <c r="M832" s="1" t="n"/>
      <c r="N832" s="1" t="n"/>
      <c r="O832" s="1" t="n"/>
      <c r="P832" s="1" t="n"/>
      <c r="Q832" s="1" t="n"/>
      <c r="R832" s="1" t="n"/>
      <c r="S832" s="1" t="n"/>
      <c r="T832" s="1" t="n"/>
    </row>
    <row r="833" ht="15.75" customHeight="1" s="127">
      <c r="A833" s="1" t="n"/>
      <c r="B833" s="1" t="n"/>
      <c r="C833" s="1" t="n"/>
      <c r="D833" s="1" t="n"/>
      <c r="E833" s="1" t="n"/>
      <c r="F833" s="1" t="n"/>
      <c r="G833" s="1" t="n"/>
      <c r="H833" s="1" t="n"/>
      <c r="I833" s="1" t="n"/>
      <c r="J833" s="1" t="n"/>
      <c r="K833" s="1" t="n"/>
      <c r="L833" s="1" t="n"/>
      <c r="M833" s="1" t="n"/>
      <c r="N833" s="1" t="n"/>
      <c r="O833" s="1" t="n"/>
      <c r="P833" s="1" t="n"/>
      <c r="Q833" s="1" t="n"/>
      <c r="R833" s="1" t="n"/>
      <c r="S833" s="1" t="n"/>
      <c r="T833" s="1" t="n"/>
    </row>
    <row r="834" ht="15.75" customHeight="1" s="127">
      <c r="A834" s="1" t="n"/>
      <c r="B834" s="1" t="n"/>
      <c r="C834" s="1" t="n"/>
      <c r="D834" s="1" t="n"/>
      <c r="E834" s="1" t="n"/>
      <c r="F834" s="1" t="n"/>
      <c r="G834" s="1" t="n"/>
      <c r="H834" s="1" t="n"/>
      <c r="I834" s="1" t="n"/>
      <c r="J834" s="1" t="n"/>
      <c r="K834" s="1" t="n"/>
      <c r="L834" s="1" t="n"/>
      <c r="M834" s="1" t="n"/>
      <c r="N834" s="1" t="n"/>
      <c r="O834" s="1" t="n"/>
      <c r="P834" s="1" t="n"/>
      <c r="Q834" s="1" t="n"/>
      <c r="R834" s="1" t="n"/>
      <c r="S834" s="1" t="n"/>
      <c r="T834" s="1" t="n"/>
    </row>
    <row r="835" ht="15.75" customHeight="1" s="127">
      <c r="A835" s="1" t="n"/>
      <c r="B835" s="1" t="n"/>
      <c r="C835" s="1" t="n"/>
      <c r="D835" s="1" t="n"/>
      <c r="E835" s="1" t="n"/>
      <c r="F835" s="1" t="n"/>
      <c r="G835" s="1" t="n"/>
      <c r="H835" s="1" t="n"/>
      <c r="I835" s="1" t="n"/>
      <c r="J835" s="1" t="n"/>
      <c r="K835" s="1" t="n"/>
      <c r="L835" s="1" t="n"/>
      <c r="M835" s="1" t="n"/>
      <c r="N835" s="1" t="n"/>
      <c r="O835" s="1" t="n"/>
      <c r="P835" s="1" t="n"/>
      <c r="Q835" s="1" t="n"/>
      <c r="R835" s="1" t="n"/>
      <c r="S835" s="1" t="n"/>
      <c r="T835" s="1" t="n"/>
    </row>
    <row r="836" ht="15.75" customHeight="1" s="127">
      <c r="A836" s="1" t="n"/>
      <c r="B836" s="1" t="n"/>
      <c r="C836" s="1" t="n"/>
      <c r="D836" s="1" t="n"/>
      <c r="E836" s="1" t="n"/>
      <c r="F836" s="1" t="n"/>
      <c r="G836" s="1" t="n"/>
      <c r="H836" s="1" t="n"/>
      <c r="I836" s="1" t="n"/>
      <c r="J836" s="1" t="n"/>
      <c r="K836" s="1" t="n"/>
      <c r="L836" s="1" t="n"/>
      <c r="M836" s="1" t="n"/>
      <c r="N836" s="1" t="n"/>
      <c r="O836" s="1" t="n"/>
      <c r="P836" s="1" t="n"/>
      <c r="Q836" s="1" t="n"/>
      <c r="R836" s="1" t="n"/>
      <c r="S836" s="1" t="n"/>
      <c r="T836" s="1" t="n"/>
    </row>
    <row r="837" ht="15.75" customHeight="1" s="127">
      <c r="A837" s="1" t="n"/>
      <c r="B837" s="1" t="n"/>
      <c r="C837" s="1" t="n"/>
      <c r="D837" s="1" t="n"/>
      <c r="E837" s="1" t="n"/>
      <c r="F837" s="1" t="n"/>
      <c r="G837" s="1" t="n"/>
      <c r="H837" s="1" t="n"/>
      <c r="I837" s="1" t="n"/>
      <c r="J837" s="1" t="n"/>
      <c r="K837" s="1" t="n"/>
      <c r="L837" s="1" t="n"/>
      <c r="M837" s="1" t="n"/>
      <c r="N837" s="1" t="n"/>
      <c r="O837" s="1" t="n"/>
      <c r="P837" s="1" t="n"/>
      <c r="Q837" s="1" t="n"/>
      <c r="R837" s="1" t="n"/>
      <c r="S837" s="1" t="n"/>
      <c r="T837" s="1" t="n"/>
    </row>
    <row r="838" ht="15.75" customHeight="1" s="127">
      <c r="A838" s="1" t="n"/>
      <c r="B838" s="1" t="n"/>
      <c r="C838" s="1" t="n"/>
      <c r="D838" s="1" t="n"/>
      <c r="E838" s="1" t="n"/>
      <c r="F838" s="1" t="n"/>
      <c r="G838" s="1" t="n"/>
      <c r="H838" s="1" t="n"/>
      <c r="I838" s="1" t="n"/>
      <c r="J838" s="1" t="n"/>
      <c r="K838" s="1" t="n"/>
      <c r="L838" s="1" t="n"/>
      <c r="M838" s="1" t="n"/>
      <c r="N838" s="1" t="n"/>
      <c r="O838" s="1" t="n"/>
      <c r="P838" s="1" t="n"/>
      <c r="Q838" s="1" t="n"/>
      <c r="R838" s="1" t="n"/>
      <c r="S838" s="1" t="n"/>
      <c r="T838" s="1" t="n"/>
    </row>
    <row r="839" ht="15.75" customHeight="1" s="127">
      <c r="A839" s="1" t="n"/>
      <c r="B839" s="1" t="n"/>
      <c r="C839" s="1" t="n"/>
      <c r="D839" s="1" t="n"/>
      <c r="E839" s="1" t="n"/>
      <c r="F839" s="1" t="n"/>
      <c r="G839" s="1" t="n"/>
      <c r="H839" s="1" t="n"/>
      <c r="I839" s="1" t="n"/>
      <c r="J839" s="1" t="n"/>
      <c r="K839" s="1" t="n"/>
      <c r="L839" s="1" t="n"/>
      <c r="M839" s="1" t="n"/>
      <c r="N839" s="1" t="n"/>
      <c r="O839" s="1" t="n"/>
      <c r="P839" s="1" t="n"/>
      <c r="Q839" s="1" t="n"/>
      <c r="R839" s="1" t="n"/>
      <c r="S839" s="1" t="n"/>
      <c r="T839" s="1" t="n"/>
    </row>
    <row r="840" ht="15.75" customHeight="1" s="127">
      <c r="A840" s="1" t="n"/>
      <c r="B840" s="1" t="n"/>
      <c r="C840" s="1" t="n"/>
      <c r="D840" s="1" t="n"/>
      <c r="E840" s="1" t="n"/>
      <c r="F840" s="1" t="n"/>
      <c r="G840" s="1" t="n"/>
      <c r="H840" s="1" t="n"/>
      <c r="I840" s="1" t="n"/>
      <c r="J840" s="1" t="n"/>
      <c r="K840" s="1" t="n"/>
      <c r="L840" s="1" t="n"/>
      <c r="M840" s="1" t="n"/>
      <c r="N840" s="1" t="n"/>
      <c r="O840" s="1" t="n"/>
      <c r="P840" s="1" t="n"/>
      <c r="Q840" s="1" t="n"/>
      <c r="R840" s="1" t="n"/>
      <c r="S840" s="1" t="n"/>
      <c r="T840" s="1" t="n"/>
    </row>
    <row r="841" ht="15.75" customHeight="1" s="127">
      <c r="A841" s="1" t="n"/>
      <c r="B841" s="1" t="n"/>
      <c r="C841" s="1" t="n"/>
      <c r="D841" s="1" t="n"/>
      <c r="E841" s="1" t="n"/>
      <c r="F841" s="1" t="n"/>
      <c r="G841" s="1" t="n"/>
      <c r="H841" s="1" t="n"/>
      <c r="I841" s="1" t="n"/>
      <c r="J841" s="1" t="n"/>
      <c r="K841" s="1" t="n"/>
      <c r="L841" s="1" t="n"/>
      <c r="M841" s="1" t="n"/>
      <c r="N841" s="1" t="n"/>
      <c r="O841" s="1" t="n"/>
      <c r="P841" s="1" t="n"/>
      <c r="Q841" s="1" t="n"/>
      <c r="R841" s="1" t="n"/>
      <c r="S841" s="1" t="n"/>
      <c r="T841" s="1" t="n"/>
    </row>
    <row r="842" ht="15.75" customHeight="1" s="127">
      <c r="A842" s="1" t="n"/>
      <c r="B842" s="1" t="n"/>
      <c r="C842" s="1" t="n"/>
      <c r="D842" s="1" t="n"/>
      <c r="E842" s="1" t="n"/>
      <c r="F842" s="1" t="n"/>
      <c r="G842" s="1" t="n"/>
      <c r="H842" s="1" t="n"/>
      <c r="I842" s="1" t="n"/>
      <c r="J842" s="1" t="n"/>
      <c r="K842" s="1" t="n"/>
      <c r="L842" s="1" t="n"/>
      <c r="M842" s="1" t="n"/>
      <c r="N842" s="1" t="n"/>
      <c r="O842" s="1" t="n"/>
      <c r="P842" s="1" t="n"/>
      <c r="Q842" s="1" t="n"/>
      <c r="R842" s="1" t="n"/>
      <c r="S842" s="1" t="n"/>
      <c r="T842" s="1" t="n"/>
    </row>
    <row r="843" ht="15.75" customHeight="1" s="127">
      <c r="A843" s="1" t="n"/>
      <c r="B843" s="1" t="n"/>
      <c r="C843" s="1" t="n"/>
      <c r="D843" s="1" t="n"/>
      <c r="E843" s="1" t="n"/>
      <c r="F843" s="1" t="n"/>
      <c r="G843" s="1" t="n"/>
      <c r="H843" s="1" t="n"/>
      <c r="I843" s="1" t="n"/>
      <c r="J843" s="1" t="n"/>
      <c r="K843" s="1" t="n"/>
      <c r="L843" s="1" t="n"/>
      <c r="M843" s="1" t="n"/>
      <c r="N843" s="1" t="n"/>
      <c r="O843" s="1" t="n"/>
      <c r="P843" s="1" t="n"/>
      <c r="Q843" s="1" t="n"/>
      <c r="R843" s="1" t="n"/>
      <c r="S843" s="1" t="n"/>
      <c r="T843" s="1" t="n"/>
    </row>
    <row r="844" ht="15.75" customHeight="1" s="127">
      <c r="A844" s="1" t="n"/>
      <c r="B844" s="1" t="n"/>
      <c r="C844" s="1" t="n"/>
      <c r="D844" s="1" t="n"/>
      <c r="E844" s="1" t="n"/>
      <c r="F844" s="1" t="n"/>
      <c r="G844" s="1" t="n"/>
      <c r="H844" s="1" t="n"/>
      <c r="I844" s="1" t="n"/>
      <c r="J844" s="1" t="n"/>
      <c r="K844" s="1" t="n"/>
      <c r="L844" s="1" t="n"/>
      <c r="M844" s="1" t="n"/>
      <c r="N844" s="1" t="n"/>
      <c r="O844" s="1" t="n"/>
      <c r="P844" s="1" t="n"/>
      <c r="Q844" s="1" t="n"/>
      <c r="R844" s="1" t="n"/>
      <c r="S844" s="1" t="n"/>
      <c r="T844" s="1" t="n"/>
    </row>
    <row r="845" ht="15.75" customHeight="1" s="127">
      <c r="A845" s="1" t="n"/>
      <c r="B845" s="1" t="n"/>
      <c r="C845" s="1" t="n"/>
      <c r="D845" s="1" t="n"/>
      <c r="E845" s="1" t="n"/>
      <c r="F845" s="1" t="n"/>
      <c r="G845" s="1" t="n"/>
      <c r="H845" s="1" t="n"/>
      <c r="I845" s="1" t="n"/>
      <c r="J845" s="1" t="n"/>
      <c r="K845" s="1" t="n"/>
      <c r="L845" s="1" t="n"/>
      <c r="M845" s="1" t="n"/>
      <c r="N845" s="1" t="n"/>
      <c r="O845" s="1" t="n"/>
      <c r="P845" s="1" t="n"/>
      <c r="Q845" s="1" t="n"/>
      <c r="R845" s="1" t="n"/>
      <c r="S845" s="1" t="n"/>
      <c r="T845" s="1" t="n"/>
    </row>
    <row r="846" ht="15.75" customHeight="1" s="127">
      <c r="A846" s="1" t="n"/>
      <c r="B846" s="1" t="n"/>
      <c r="C846" s="1" t="n"/>
      <c r="D846" s="1" t="n"/>
      <c r="E846" s="1" t="n"/>
      <c r="F846" s="1" t="n"/>
      <c r="G846" s="1" t="n"/>
      <c r="H846" s="1" t="n"/>
      <c r="I846" s="1" t="n"/>
      <c r="J846" s="1" t="n"/>
      <c r="K846" s="1" t="n"/>
      <c r="L846" s="1" t="n"/>
      <c r="M846" s="1" t="n"/>
      <c r="N846" s="1" t="n"/>
      <c r="O846" s="1" t="n"/>
      <c r="P846" s="1" t="n"/>
      <c r="Q846" s="1" t="n"/>
      <c r="R846" s="1" t="n"/>
      <c r="S846" s="1" t="n"/>
      <c r="T846" s="1" t="n"/>
    </row>
    <row r="847" ht="15.75" customHeight="1" s="127">
      <c r="A847" s="1" t="n"/>
      <c r="B847" s="1" t="n"/>
      <c r="C847" s="1" t="n"/>
      <c r="D847" s="1" t="n"/>
      <c r="E847" s="1" t="n"/>
      <c r="F847" s="1" t="n"/>
      <c r="G847" s="1" t="n"/>
      <c r="H847" s="1" t="n"/>
      <c r="I847" s="1" t="n"/>
      <c r="J847" s="1" t="n"/>
      <c r="K847" s="1" t="n"/>
      <c r="L847" s="1" t="n"/>
      <c r="M847" s="1" t="n"/>
      <c r="N847" s="1" t="n"/>
      <c r="O847" s="1" t="n"/>
      <c r="P847" s="1" t="n"/>
      <c r="Q847" s="1" t="n"/>
      <c r="R847" s="1" t="n"/>
      <c r="S847" s="1" t="n"/>
      <c r="T847" s="1" t="n"/>
    </row>
    <row r="848" ht="15.75" customHeight="1" s="127">
      <c r="A848" s="1" t="n"/>
      <c r="B848" s="1" t="n"/>
      <c r="C848" s="1" t="n"/>
      <c r="D848" s="1" t="n"/>
      <c r="E848" s="1" t="n"/>
      <c r="F848" s="1" t="n"/>
      <c r="G848" s="1" t="n"/>
      <c r="H848" s="1" t="n"/>
      <c r="I848" s="1" t="n"/>
      <c r="J848" s="1" t="n"/>
      <c r="K848" s="1" t="n"/>
      <c r="L848" s="1" t="n"/>
      <c r="M848" s="1" t="n"/>
      <c r="N848" s="1" t="n"/>
      <c r="O848" s="1" t="n"/>
      <c r="P848" s="1" t="n"/>
      <c r="Q848" s="1" t="n"/>
      <c r="R848" s="1" t="n"/>
      <c r="S848" s="1" t="n"/>
      <c r="T848" s="1" t="n"/>
    </row>
    <row r="849" ht="15.75" customHeight="1" s="127">
      <c r="A849" s="1" t="n"/>
      <c r="B849" s="1" t="n"/>
      <c r="C849" s="1" t="n"/>
      <c r="D849" s="1" t="n"/>
      <c r="E849" s="1" t="n"/>
      <c r="F849" s="1" t="n"/>
      <c r="G849" s="1" t="n"/>
      <c r="H849" s="1" t="n"/>
      <c r="I849" s="1" t="n"/>
      <c r="J849" s="1" t="n"/>
      <c r="K849" s="1" t="n"/>
      <c r="L849" s="1" t="n"/>
      <c r="M849" s="1" t="n"/>
      <c r="N849" s="1" t="n"/>
      <c r="O849" s="1" t="n"/>
      <c r="P849" s="1" t="n"/>
      <c r="Q849" s="1" t="n"/>
      <c r="R849" s="1" t="n"/>
      <c r="S849" s="1" t="n"/>
      <c r="T849" s="1" t="n"/>
    </row>
    <row r="850" ht="15.75" customHeight="1" s="127">
      <c r="A850" s="1" t="n"/>
      <c r="B850" s="1" t="n"/>
      <c r="C850" s="1" t="n"/>
      <c r="D850" s="1" t="n"/>
      <c r="E850" s="1" t="n"/>
      <c r="F850" s="1" t="n"/>
      <c r="G850" s="1" t="n"/>
      <c r="H850" s="1" t="n"/>
      <c r="I850" s="1" t="n"/>
      <c r="J850" s="1" t="n"/>
      <c r="K850" s="1" t="n"/>
      <c r="L850" s="1" t="n"/>
      <c r="M850" s="1" t="n"/>
      <c r="N850" s="1" t="n"/>
      <c r="O850" s="1" t="n"/>
      <c r="P850" s="1" t="n"/>
      <c r="Q850" s="1" t="n"/>
      <c r="R850" s="1" t="n"/>
      <c r="S850" s="1" t="n"/>
      <c r="T850" s="1" t="n"/>
    </row>
    <row r="851" ht="15.75" customHeight="1" s="127">
      <c r="A851" s="1" t="n"/>
      <c r="B851" s="1" t="n"/>
      <c r="C851" s="1" t="n"/>
      <c r="D851" s="1" t="n"/>
      <c r="E851" s="1" t="n"/>
      <c r="F851" s="1" t="n"/>
      <c r="G851" s="1" t="n"/>
      <c r="H851" s="1" t="n"/>
      <c r="I851" s="1" t="n"/>
      <c r="J851" s="1" t="n"/>
      <c r="K851" s="1" t="n"/>
      <c r="L851" s="1" t="n"/>
      <c r="M851" s="1" t="n"/>
      <c r="N851" s="1" t="n"/>
      <c r="O851" s="1" t="n"/>
      <c r="P851" s="1" t="n"/>
      <c r="Q851" s="1" t="n"/>
      <c r="R851" s="1" t="n"/>
      <c r="S851" s="1" t="n"/>
      <c r="T851" s="1" t="n"/>
    </row>
    <row r="852" ht="15.75" customHeight="1" s="127">
      <c r="A852" s="1" t="n"/>
      <c r="B852" s="1" t="n"/>
      <c r="C852" s="1" t="n"/>
      <c r="D852" s="1" t="n"/>
      <c r="E852" s="1" t="n"/>
      <c r="F852" s="1" t="n"/>
      <c r="G852" s="1" t="n"/>
      <c r="H852" s="1" t="n"/>
      <c r="I852" s="1" t="n"/>
      <c r="J852" s="1" t="n"/>
      <c r="K852" s="1" t="n"/>
      <c r="L852" s="1" t="n"/>
      <c r="M852" s="1" t="n"/>
      <c r="N852" s="1" t="n"/>
      <c r="O852" s="1" t="n"/>
      <c r="P852" s="1" t="n"/>
      <c r="Q852" s="1" t="n"/>
      <c r="R852" s="1" t="n"/>
      <c r="S852" s="1" t="n"/>
      <c r="T852" s="1" t="n"/>
    </row>
    <row r="853" ht="15.75" customHeight="1" s="127">
      <c r="A853" s="1" t="n"/>
      <c r="B853" s="1" t="n"/>
      <c r="C853" s="1" t="n"/>
      <c r="D853" s="1" t="n"/>
      <c r="E853" s="1" t="n"/>
      <c r="F853" s="1" t="n"/>
      <c r="G853" s="1" t="n"/>
      <c r="H853" s="1" t="n"/>
      <c r="I853" s="1" t="n"/>
      <c r="J853" s="1" t="n"/>
      <c r="K853" s="1" t="n"/>
      <c r="L853" s="1" t="n"/>
      <c r="M853" s="1" t="n"/>
      <c r="N853" s="1" t="n"/>
      <c r="O853" s="1" t="n"/>
      <c r="P853" s="1" t="n"/>
      <c r="Q853" s="1" t="n"/>
      <c r="R853" s="1" t="n"/>
      <c r="S853" s="1" t="n"/>
      <c r="T853" s="1" t="n"/>
    </row>
    <row r="854" ht="15.75" customHeight="1" s="127">
      <c r="A854" s="1" t="n"/>
      <c r="B854" s="1" t="n"/>
      <c r="C854" s="1" t="n"/>
      <c r="D854" s="1" t="n"/>
      <c r="E854" s="1" t="n"/>
      <c r="F854" s="1" t="n"/>
      <c r="G854" s="1" t="n"/>
      <c r="H854" s="1" t="n"/>
      <c r="I854" s="1" t="n"/>
      <c r="J854" s="1" t="n"/>
      <c r="K854" s="1" t="n"/>
      <c r="L854" s="1" t="n"/>
      <c r="M854" s="1" t="n"/>
      <c r="N854" s="1" t="n"/>
      <c r="O854" s="1" t="n"/>
      <c r="P854" s="1" t="n"/>
      <c r="Q854" s="1" t="n"/>
      <c r="R854" s="1" t="n"/>
      <c r="S854" s="1" t="n"/>
      <c r="T854" s="1" t="n"/>
    </row>
    <row r="855" ht="15.75" customHeight="1" s="127">
      <c r="A855" s="1" t="n"/>
      <c r="B855" s="1" t="n"/>
      <c r="C855" s="1" t="n"/>
      <c r="D855" s="1" t="n"/>
      <c r="E855" s="1" t="n"/>
      <c r="F855" s="1" t="n"/>
      <c r="G855" s="1" t="n"/>
      <c r="H855" s="1" t="n"/>
      <c r="I855" s="1" t="n"/>
      <c r="J855" s="1" t="n"/>
      <c r="K855" s="1" t="n"/>
      <c r="L855" s="1" t="n"/>
      <c r="M855" s="1" t="n"/>
      <c r="N855" s="1" t="n"/>
      <c r="O855" s="1" t="n"/>
      <c r="P855" s="1" t="n"/>
      <c r="Q855" s="1" t="n"/>
      <c r="R855" s="1" t="n"/>
      <c r="S855" s="1" t="n"/>
      <c r="T855" s="1" t="n"/>
    </row>
    <row r="856" ht="15.75" customHeight="1" s="127">
      <c r="A856" s="1" t="n"/>
      <c r="B856" s="1" t="n"/>
      <c r="C856" s="1" t="n"/>
      <c r="D856" s="1" t="n"/>
      <c r="E856" s="1" t="n"/>
      <c r="F856" s="1" t="n"/>
      <c r="G856" s="1" t="n"/>
      <c r="H856" s="1" t="n"/>
      <c r="I856" s="1" t="n"/>
      <c r="J856" s="1" t="n"/>
      <c r="K856" s="1" t="n"/>
      <c r="L856" s="1" t="n"/>
      <c r="M856" s="1" t="n"/>
      <c r="N856" s="1" t="n"/>
      <c r="O856" s="1" t="n"/>
      <c r="P856" s="1" t="n"/>
      <c r="Q856" s="1" t="n"/>
      <c r="R856" s="1" t="n"/>
      <c r="S856" s="1" t="n"/>
      <c r="T856" s="1" t="n"/>
    </row>
    <row r="857" ht="15.75" customHeight="1" s="127">
      <c r="A857" s="1" t="n"/>
      <c r="B857" s="1" t="n"/>
      <c r="C857" s="1" t="n"/>
      <c r="D857" s="1" t="n"/>
      <c r="E857" s="1" t="n"/>
      <c r="F857" s="1" t="n"/>
      <c r="G857" s="1" t="n"/>
      <c r="H857" s="1" t="n"/>
      <c r="I857" s="1" t="n"/>
      <c r="J857" s="1" t="n"/>
      <c r="K857" s="1" t="n"/>
      <c r="L857" s="1" t="n"/>
      <c r="M857" s="1" t="n"/>
      <c r="N857" s="1" t="n"/>
      <c r="O857" s="1" t="n"/>
      <c r="P857" s="1" t="n"/>
      <c r="Q857" s="1" t="n"/>
      <c r="R857" s="1" t="n"/>
      <c r="S857" s="1" t="n"/>
      <c r="T857" s="1" t="n"/>
    </row>
    <row r="858" ht="15.75" customHeight="1" s="127">
      <c r="A858" s="1" t="n"/>
      <c r="B858" s="1" t="n"/>
      <c r="C858" s="1" t="n"/>
      <c r="D858" s="1" t="n"/>
      <c r="E858" s="1" t="n"/>
      <c r="F858" s="1" t="n"/>
      <c r="G858" s="1" t="n"/>
      <c r="H858" s="1" t="n"/>
      <c r="I858" s="1" t="n"/>
      <c r="J858" s="1" t="n"/>
      <c r="K858" s="1" t="n"/>
      <c r="L858" s="1" t="n"/>
      <c r="M858" s="1" t="n"/>
      <c r="N858" s="1" t="n"/>
      <c r="O858" s="1" t="n"/>
      <c r="P858" s="1" t="n"/>
      <c r="Q858" s="1" t="n"/>
      <c r="R858" s="1" t="n"/>
      <c r="S858" s="1" t="n"/>
      <c r="T858" s="1" t="n"/>
    </row>
    <row r="859" ht="15.75" customHeight="1" s="127">
      <c r="A859" s="1" t="n"/>
      <c r="B859" s="1" t="n"/>
      <c r="C859" s="1" t="n"/>
      <c r="D859" s="1" t="n"/>
      <c r="E859" s="1" t="n"/>
      <c r="F859" s="1" t="n"/>
      <c r="G859" s="1" t="n"/>
      <c r="H859" s="1" t="n"/>
      <c r="I859" s="1" t="n"/>
      <c r="J859" s="1" t="n"/>
      <c r="K859" s="1" t="n"/>
      <c r="L859" s="1" t="n"/>
      <c r="M859" s="1" t="n"/>
      <c r="N859" s="1" t="n"/>
      <c r="O859" s="1" t="n"/>
      <c r="P859" s="1" t="n"/>
      <c r="Q859" s="1" t="n"/>
      <c r="R859" s="1" t="n"/>
      <c r="S859" s="1" t="n"/>
      <c r="T859" s="1" t="n"/>
    </row>
    <row r="860" ht="15.75" customHeight="1" s="127">
      <c r="A860" s="1" t="n"/>
      <c r="B860" s="1" t="n"/>
      <c r="C860" s="1" t="n"/>
      <c r="D860" s="1" t="n"/>
      <c r="E860" s="1" t="n"/>
      <c r="F860" s="1" t="n"/>
      <c r="G860" s="1" t="n"/>
      <c r="H860" s="1" t="n"/>
      <c r="I860" s="1" t="n"/>
      <c r="J860" s="1" t="n"/>
      <c r="K860" s="1" t="n"/>
      <c r="L860" s="1" t="n"/>
      <c r="M860" s="1" t="n"/>
      <c r="N860" s="1" t="n"/>
      <c r="O860" s="1" t="n"/>
      <c r="P860" s="1" t="n"/>
      <c r="Q860" s="1" t="n"/>
      <c r="R860" s="1" t="n"/>
      <c r="S860" s="1" t="n"/>
      <c r="T860" s="1" t="n"/>
    </row>
    <row r="861" ht="15.75" customHeight="1" s="127">
      <c r="A861" s="1" t="n"/>
      <c r="B861" s="1" t="n"/>
      <c r="C861" s="1" t="n"/>
      <c r="D861" s="1" t="n"/>
      <c r="E861" s="1" t="n"/>
      <c r="F861" s="1" t="n"/>
      <c r="G861" s="1" t="n"/>
      <c r="H861" s="1" t="n"/>
      <c r="I861" s="1" t="n"/>
      <c r="J861" s="1" t="n"/>
      <c r="K861" s="1" t="n"/>
      <c r="L861" s="1" t="n"/>
      <c r="M861" s="1" t="n"/>
      <c r="N861" s="1" t="n"/>
      <c r="O861" s="1" t="n"/>
      <c r="P861" s="1" t="n"/>
      <c r="Q861" s="1" t="n"/>
      <c r="R861" s="1" t="n"/>
      <c r="S861" s="1" t="n"/>
      <c r="T861" s="1" t="n"/>
    </row>
    <row r="862" ht="15.75" customHeight="1" s="127">
      <c r="A862" s="1" t="n"/>
      <c r="B862" s="1" t="n"/>
      <c r="C862" s="1" t="n"/>
      <c r="D862" s="1" t="n"/>
      <c r="E862" s="1" t="n"/>
      <c r="F862" s="1" t="n"/>
      <c r="G862" s="1" t="n"/>
      <c r="H862" s="1" t="n"/>
      <c r="I862" s="1" t="n"/>
      <c r="J862" s="1" t="n"/>
      <c r="K862" s="1" t="n"/>
      <c r="L862" s="1" t="n"/>
      <c r="M862" s="1" t="n"/>
      <c r="N862" s="1" t="n"/>
      <c r="O862" s="1" t="n"/>
      <c r="P862" s="1" t="n"/>
      <c r="Q862" s="1" t="n"/>
      <c r="R862" s="1" t="n"/>
      <c r="S862" s="1" t="n"/>
      <c r="T862" s="1" t="n"/>
    </row>
    <row r="863" ht="15.75" customHeight="1" s="127">
      <c r="A863" s="1" t="n"/>
      <c r="B863" s="1" t="n"/>
      <c r="C863" s="1" t="n"/>
      <c r="D863" s="1" t="n"/>
      <c r="E863" s="1" t="n"/>
      <c r="F863" s="1" t="n"/>
      <c r="G863" s="1" t="n"/>
      <c r="H863" s="1" t="n"/>
      <c r="I863" s="1" t="n"/>
      <c r="J863" s="1" t="n"/>
      <c r="K863" s="1" t="n"/>
      <c r="L863" s="1" t="n"/>
      <c r="M863" s="1" t="n"/>
      <c r="N863" s="1" t="n"/>
      <c r="O863" s="1" t="n"/>
      <c r="P863" s="1" t="n"/>
      <c r="Q863" s="1" t="n"/>
      <c r="R863" s="1" t="n"/>
      <c r="S863" s="1" t="n"/>
      <c r="T863" s="1" t="n"/>
    </row>
    <row r="864" ht="15.75" customHeight="1" s="127">
      <c r="A864" s="1" t="n"/>
      <c r="B864" s="1" t="n"/>
      <c r="C864" s="1" t="n"/>
      <c r="D864" s="1" t="n"/>
      <c r="E864" s="1" t="n"/>
      <c r="F864" s="1" t="n"/>
      <c r="G864" s="1" t="n"/>
      <c r="H864" s="1" t="n"/>
      <c r="I864" s="1" t="n"/>
      <c r="J864" s="1" t="n"/>
      <c r="K864" s="1" t="n"/>
      <c r="L864" s="1" t="n"/>
      <c r="M864" s="1" t="n"/>
      <c r="N864" s="1" t="n"/>
      <c r="O864" s="1" t="n"/>
      <c r="P864" s="1" t="n"/>
      <c r="Q864" s="1" t="n"/>
      <c r="R864" s="1" t="n"/>
      <c r="S864" s="1" t="n"/>
      <c r="T864" s="1" t="n"/>
    </row>
    <row r="865" ht="15.75" customHeight="1" s="127">
      <c r="A865" s="1" t="n"/>
      <c r="B865" s="1" t="n"/>
      <c r="C865" s="1" t="n"/>
      <c r="D865" s="1" t="n"/>
      <c r="E865" s="1" t="n"/>
      <c r="F865" s="1" t="n"/>
      <c r="G865" s="1" t="n"/>
      <c r="H865" s="1" t="n"/>
      <c r="I865" s="1" t="n"/>
      <c r="J865" s="1" t="n"/>
      <c r="K865" s="1" t="n"/>
      <c r="L865" s="1" t="n"/>
      <c r="M865" s="1" t="n"/>
      <c r="N865" s="1" t="n"/>
      <c r="O865" s="1" t="n"/>
      <c r="P865" s="1" t="n"/>
      <c r="Q865" s="1" t="n"/>
      <c r="R865" s="1" t="n"/>
      <c r="S865" s="1" t="n"/>
      <c r="T865" s="1" t="n"/>
    </row>
    <row r="866" ht="15.75" customHeight="1" s="127">
      <c r="A866" s="1" t="n"/>
      <c r="B866" s="1" t="n"/>
      <c r="C866" s="1" t="n"/>
      <c r="D866" s="1" t="n"/>
      <c r="E866" s="1" t="n"/>
      <c r="F866" s="1" t="n"/>
      <c r="G866" s="1" t="n"/>
      <c r="H866" s="1" t="n"/>
      <c r="I866" s="1" t="n"/>
      <c r="J866" s="1" t="n"/>
      <c r="K866" s="1" t="n"/>
      <c r="L866" s="1" t="n"/>
      <c r="M866" s="1" t="n"/>
      <c r="N866" s="1" t="n"/>
      <c r="O866" s="1" t="n"/>
      <c r="P866" s="1" t="n"/>
      <c r="Q866" s="1" t="n"/>
      <c r="R866" s="1" t="n"/>
      <c r="S866" s="1" t="n"/>
      <c r="T866" s="1" t="n"/>
    </row>
    <row r="867" ht="15.75" customHeight="1" s="127">
      <c r="A867" s="1" t="n"/>
      <c r="B867" s="1" t="n"/>
      <c r="C867" s="1" t="n"/>
      <c r="D867" s="1" t="n"/>
      <c r="E867" s="1" t="n"/>
      <c r="F867" s="1" t="n"/>
      <c r="G867" s="1" t="n"/>
      <c r="H867" s="1" t="n"/>
      <c r="I867" s="1" t="n"/>
      <c r="J867" s="1" t="n"/>
      <c r="K867" s="1" t="n"/>
      <c r="L867" s="1" t="n"/>
      <c r="M867" s="1" t="n"/>
      <c r="N867" s="1" t="n"/>
      <c r="O867" s="1" t="n"/>
      <c r="P867" s="1" t="n"/>
      <c r="Q867" s="1" t="n"/>
      <c r="R867" s="1" t="n"/>
      <c r="S867" s="1" t="n"/>
      <c r="T867" s="1" t="n"/>
    </row>
    <row r="868" ht="15.75" customHeight="1" s="127">
      <c r="A868" s="1" t="n"/>
      <c r="B868" s="1" t="n"/>
      <c r="C868" s="1" t="n"/>
      <c r="D868" s="1" t="n"/>
      <c r="E868" s="1" t="n"/>
      <c r="F868" s="1" t="n"/>
      <c r="G868" s="1" t="n"/>
      <c r="H868" s="1" t="n"/>
      <c r="I868" s="1" t="n"/>
      <c r="J868" s="1" t="n"/>
      <c r="K868" s="1" t="n"/>
      <c r="L868" s="1" t="n"/>
      <c r="M868" s="1" t="n"/>
      <c r="N868" s="1" t="n"/>
      <c r="O868" s="1" t="n"/>
      <c r="P868" s="1" t="n"/>
      <c r="Q868" s="1" t="n"/>
      <c r="R868" s="1" t="n"/>
      <c r="S868" s="1" t="n"/>
      <c r="T868" s="1" t="n"/>
    </row>
    <row r="869" ht="15.75" customHeight="1" s="127">
      <c r="A869" s="1" t="n"/>
      <c r="B869" s="1" t="n"/>
      <c r="C869" s="1" t="n"/>
      <c r="D869" s="1" t="n"/>
      <c r="E869" s="1" t="n"/>
      <c r="F869" s="1" t="n"/>
      <c r="G869" s="1" t="n"/>
      <c r="H869" s="1" t="n"/>
      <c r="I869" s="1" t="n"/>
      <c r="J869" s="1" t="n"/>
      <c r="K869" s="1" t="n"/>
      <c r="L869" s="1" t="n"/>
      <c r="M869" s="1" t="n"/>
      <c r="N869" s="1" t="n"/>
      <c r="O869" s="1" t="n"/>
      <c r="P869" s="1" t="n"/>
      <c r="Q869" s="1" t="n"/>
      <c r="R869" s="1" t="n"/>
      <c r="S869" s="1" t="n"/>
      <c r="T869" s="1" t="n"/>
    </row>
    <row r="870" ht="15.75" customHeight="1" s="127">
      <c r="A870" s="1" t="n"/>
      <c r="B870" s="1" t="n"/>
      <c r="C870" s="1" t="n"/>
      <c r="D870" s="1" t="n"/>
      <c r="E870" s="1" t="n"/>
      <c r="F870" s="1" t="n"/>
      <c r="G870" s="1" t="n"/>
      <c r="H870" s="1" t="n"/>
      <c r="I870" s="1" t="n"/>
      <c r="J870" s="1" t="n"/>
      <c r="K870" s="1" t="n"/>
      <c r="L870" s="1" t="n"/>
      <c r="M870" s="1" t="n"/>
      <c r="N870" s="1" t="n"/>
      <c r="O870" s="1" t="n"/>
      <c r="P870" s="1" t="n"/>
      <c r="Q870" s="1" t="n"/>
      <c r="R870" s="1" t="n"/>
      <c r="S870" s="1" t="n"/>
      <c r="T870" s="1" t="n"/>
    </row>
    <row r="871" ht="15.75" customHeight="1" s="127">
      <c r="A871" s="1" t="n"/>
      <c r="B871" s="1" t="n"/>
      <c r="C871" s="1" t="n"/>
      <c r="D871" s="1" t="n"/>
      <c r="E871" s="1" t="n"/>
      <c r="F871" s="1" t="n"/>
      <c r="G871" s="1" t="n"/>
      <c r="H871" s="1" t="n"/>
      <c r="I871" s="1" t="n"/>
      <c r="J871" s="1" t="n"/>
      <c r="K871" s="1" t="n"/>
      <c r="L871" s="1" t="n"/>
      <c r="M871" s="1" t="n"/>
      <c r="N871" s="1" t="n"/>
      <c r="O871" s="1" t="n"/>
      <c r="P871" s="1" t="n"/>
      <c r="Q871" s="1" t="n"/>
      <c r="R871" s="1" t="n"/>
      <c r="S871" s="1" t="n"/>
      <c r="T871" s="1" t="n"/>
    </row>
    <row r="872" ht="15.75" customHeight="1" s="127">
      <c r="A872" s="1" t="n"/>
      <c r="B872" s="1" t="n"/>
      <c r="C872" s="1" t="n"/>
      <c r="D872" s="1" t="n"/>
      <c r="E872" s="1" t="n"/>
      <c r="F872" s="1" t="n"/>
      <c r="G872" s="1" t="n"/>
      <c r="H872" s="1" t="n"/>
      <c r="I872" s="1" t="n"/>
      <c r="J872" s="1" t="n"/>
      <c r="K872" s="1" t="n"/>
      <c r="L872" s="1" t="n"/>
      <c r="M872" s="1" t="n"/>
      <c r="N872" s="1" t="n"/>
      <c r="O872" s="1" t="n"/>
      <c r="P872" s="1" t="n"/>
      <c r="Q872" s="1" t="n"/>
      <c r="R872" s="1" t="n"/>
      <c r="S872" s="1" t="n"/>
      <c r="T872" s="1" t="n"/>
    </row>
    <row r="873" ht="15.75" customHeight="1" s="127">
      <c r="A873" s="1" t="n"/>
      <c r="B873" s="1" t="n"/>
      <c r="C873" s="1" t="n"/>
      <c r="D873" s="1" t="n"/>
      <c r="E873" s="1" t="n"/>
      <c r="F873" s="1" t="n"/>
      <c r="G873" s="1" t="n"/>
      <c r="H873" s="1" t="n"/>
      <c r="I873" s="1" t="n"/>
      <c r="J873" s="1" t="n"/>
      <c r="K873" s="1" t="n"/>
      <c r="L873" s="1" t="n"/>
      <c r="M873" s="1" t="n"/>
      <c r="N873" s="1" t="n"/>
      <c r="O873" s="1" t="n"/>
      <c r="P873" s="1" t="n"/>
      <c r="Q873" s="1" t="n"/>
      <c r="R873" s="1" t="n"/>
      <c r="S873" s="1" t="n"/>
      <c r="T873" s="1" t="n"/>
    </row>
    <row r="874" ht="15.75" customHeight="1" s="127">
      <c r="A874" s="1" t="n"/>
      <c r="B874" s="1" t="n"/>
      <c r="C874" s="1" t="n"/>
      <c r="D874" s="1" t="n"/>
      <c r="E874" s="1" t="n"/>
      <c r="F874" s="1" t="n"/>
      <c r="G874" s="1" t="n"/>
      <c r="H874" s="1" t="n"/>
      <c r="I874" s="1" t="n"/>
      <c r="J874" s="1" t="n"/>
      <c r="K874" s="1" t="n"/>
      <c r="L874" s="1" t="n"/>
      <c r="M874" s="1" t="n"/>
      <c r="N874" s="1" t="n"/>
      <c r="O874" s="1" t="n"/>
      <c r="P874" s="1" t="n"/>
      <c r="Q874" s="1" t="n"/>
      <c r="R874" s="1" t="n"/>
      <c r="S874" s="1" t="n"/>
      <c r="T874" s="1" t="n"/>
    </row>
    <row r="875" ht="15.75" customHeight="1" s="127">
      <c r="A875" s="1" t="n"/>
      <c r="B875" s="1" t="n"/>
      <c r="C875" s="1" t="n"/>
      <c r="D875" s="1" t="n"/>
      <c r="E875" s="1" t="n"/>
      <c r="F875" s="1" t="n"/>
      <c r="G875" s="1" t="n"/>
      <c r="H875" s="1" t="n"/>
      <c r="I875" s="1" t="n"/>
      <c r="J875" s="1" t="n"/>
      <c r="K875" s="1" t="n"/>
      <c r="L875" s="1" t="n"/>
      <c r="M875" s="1" t="n"/>
      <c r="N875" s="1" t="n"/>
      <c r="O875" s="1" t="n"/>
      <c r="P875" s="1" t="n"/>
      <c r="Q875" s="1" t="n"/>
      <c r="R875" s="1" t="n"/>
      <c r="S875" s="1" t="n"/>
      <c r="T875" s="1" t="n"/>
    </row>
    <row r="876" ht="15.75" customHeight="1" s="127">
      <c r="A876" s="1" t="n"/>
      <c r="B876" s="1" t="n"/>
      <c r="C876" s="1" t="n"/>
      <c r="D876" s="1" t="n"/>
      <c r="E876" s="1" t="n"/>
      <c r="F876" s="1" t="n"/>
      <c r="G876" s="1" t="n"/>
      <c r="H876" s="1" t="n"/>
      <c r="I876" s="1" t="n"/>
      <c r="J876" s="1" t="n"/>
      <c r="K876" s="1" t="n"/>
      <c r="L876" s="1" t="n"/>
      <c r="M876" s="1" t="n"/>
      <c r="N876" s="1" t="n"/>
      <c r="O876" s="1" t="n"/>
      <c r="P876" s="1" t="n"/>
      <c r="Q876" s="1" t="n"/>
      <c r="R876" s="1" t="n"/>
      <c r="S876" s="1" t="n"/>
      <c r="T876" s="1" t="n"/>
    </row>
    <row r="877" ht="15.75" customHeight="1" s="127">
      <c r="A877" s="1" t="n"/>
      <c r="B877" s="1" t="n"/>
      <c r="C877" s="1" t="n"/>
      <c r="D877" s="1" t="n"/>
      <c r="E877" s="1" t="n"/>
      <c r="F877" s="1" t="n"/>
      <c r="G877" s="1" t="n"/>
      <c r="H877" s="1" t="n"/>
      <c r="I877" s="1" t="n"/>
      <c r="J877" s="1" t="n"/>
      <c r="K877" s="1" t="n"/>
      <c r="L877" s="1" t="n"/>
      <c r="M877" s="1" t="n"/>
      <c r="N877" s="1" t="n"/>
      <c r="O877" s="1" t="n"/>
      <c r="P877" s="1" t="n"/>
      <c r="Q877" s="1" t="n"/>
      <c r="R877" s="1" t="n"/>
      <c r="S877" s="1" t="n"/>
      <c r="T877" s="1" t="n"/>
    </row>
    <row r="878" ht="15.75" customHeight="1" s="127">
      <c r="A878" s="1" t="n"/>
      <c r="B878" s="1" t="n"/>
      <c r="C878" s="1" t="n"/>
      <c r="D878" s="1" t="n"/>
      <c r="E878" s="1" t="n"/>
      <c r="F878" s="1" t="n"/>
      <c r="G878" s="1" t="n"/>
      <c r="H878" s="1" t="n"/>
      <c r="I878" s="1" t="n"/>
      <c r="J878" s="1" t="n"/>
      <c r="K878" s="1" t="n"/>
      <c r="L878" s="1" t="n"/>
      <c r="M878" s="1" t="n"/>
      <c r="N878" s="1" t="n"/>
      <c r="O878" s="1" t="n"/>
      <c r="P878" s="1" t="n"/>
      <c r="Q878" s="1" t="n"/>
      <c r="R878" s="1" t="n"/>
      <c r="S878" s="1" t="n"/>
      <c r="T878" s="1" t="n"/>
    </row>
    <row r="879" ht="15.75" customHeight="1" s="127">
      <c r="A879" s="1" t="n"/>
      <c r="B879" s="1" t="n"/>
      <c r="C879" s="1" t="n"/>
      <c r="D879" s="1" t="n"/>
      <c r="E879" s="1" t="n"/>
      <c r="F879" s="1" t="n"/>
      <c r="G879" s="1" t="n"/>
      <c r="H879" s="1" t="n"/>
      <c r="I879" s="1" t="n"/>
      <c r="J879" s="1" t="n"/>
      <c r="K879" s="1" t="n"/>
      <c r="L879" s="1" t="n"/>
      <c r="M879" s="1" t="n"/>
      <c r="N879" s="1" t="n"/>
      <c r="O879" s="1" t="n"/>
      <c r="P879" s="1" t="n"/>
      <c r="Q879" s="1" t="n"/>
      <c r="R879" s="1" t="n"/>
      <c r="S879" s="1" t="n"/>
      <c r="T879" s="1" t="n"/>
    </row>
    <row r="880" ht="15.75" customHeight="1" s="127">
      <c r="A880" s="1" t="n"/>
      <c r="B880" s="1" t="n"/>
      <c r="C880" s="1" t="n"/>
      <c r="D880" s="1" t="n"/>
      <c r="E880" s="1" t="n"/>
      <c r="F880" s="1" t="n"/>
      <c r="G880" s="1" t="n"/>
      <c r="H880" s="1" t="n"/>
      <c r="I880" s="1" t="n"/>
      <c r="J880" s="1" t="n"/>
      <c r="K880" s="1" t="n"/>
      <c r="L880" s="1" t="n"/>
      <c r="M880" s="1" t="n"/>
      <c r="N880" s="1" t="n"/>
      <c r="O880" s="1" t="n"/>
      <c r="P880" s="1" t="n"/>
      <c r="Q880" s="1" t="n"/>
      <c r="R880" s="1" t="n"/>
      <c r="S880" s="1" t="n"/>
      <c r="T880" s="1" t="n"/>
    </row>
    <row r="881" ht="15.75" customHeight="1" s="127">
      <c r="A881" s="1" t="n"/>
      <c r="B881" s="1" t="n"/>
      <c r="C881" s="1" t="n"/>
      <c r="D881" s="1" t="n"/>
      <c r="E881" s="1" t="n"/>
      <c r="F881" s="1" t="n"/>
      <c r="G881" s="1" t="n"/>
      <c r="H881" s="1" t="n"/>
      <c r="I881" s="1" t="n"/>
      <c r="J881" s="1" t="n"/>
      <c r="K881" s="1" t="n"/>
      <c r="L881" s="1" t="n"/>
      <c r="M881" s="1" t="n"/>
      <c r="N881" s="1" t="n"/>
      <c r="O881" s="1" t="n"/>
      <c r="P881" s="1" t="n"/>
      <c r="Q881" s="1" t="n"/>
      <c r="R881" s="1" t="n"/>
      <c r="S881" s="1" t="n"/>
      <c r="T881" s="1" t="n"/>
    </row>
    <row r="882" ht="15.75" customHeight="1" s="127">
      <c r="A882" s="1" t="n"/>
      <c r="B882" s="1" t="n"/>
      <c r="C882" s="1" t="n"/>
      <c r="D882" s="1" t="n"/>
      <c r="E882" s="1" t="n"/>
      <c r="F882" s="1" t="n"/>
      <c r="G882" s="1" t="n"/>
      <c r="H882" s="1" t="n"/>
      <c r="I882" s="1" t="n"/>
      <c r="J882" s="1" t="n"/>
      <c r="K882" s="1" t="n"/>
      <c r="L882" s="1" t="n"/>
      <c r="M882" s="1" t="n"/>
      <c r="N882" s="1" t="n"/>
      <c r="O882" s="1" t="n"/>
      <c r="P882" s="1" t="n"/>
      <c r="Q882" s="1" t="n"/>
      <c r="R882" s="1" t="n"/>
      <c r="S882" s="1" t="n"/>
      <c r="T882" s="1" t="n"/>
    </row>
    <row r="883" ht="15.75" customHeight="1" s="127">
      <c r="A883" s="1" t="n"/>
      <c r="B883" s="1" t="n"/>
      <c r="C883" s="1" t="n"/>
      <c r="D883" s="1" t="n"/>
      <c r="E883" s="1" t="n"/>
      <c r="F883" s="1" t="n"/>
      <c r="G883" s="1" t="n"/>
      <c r="H883" s="1" t="n"/>
      <c r="I883" s="1" t="n"/>
      <c r="J883" s="1" t="n"/>
      <c r="K883" s="1" t="n"/>
      <c r="L883" s="1" t="n"/>
      <c r="M883" s="1" t="n"/>
      <c r="N883" s="1" t="n"/>
      <c r="O883" s="1" t="n"/>
      <c r="P883" s="1" t="n"/>
      <c r="Q883" s="1" t="n"/>
      <c r="R883" s="1" t="n"/>
      <c r="S883" s="1" t="n"/>
      <c r="T883" s="1" t="n"/>
    </row>
    <row r="884" ht="15.75" customHeight="1" s="127">
      <c r="A884" s="1" t="n"/>
      <c r="B884" s="1" t="n"/>
      <c r="C884" s="1" t="n"/>
      <c r="D884" s="1" t="n"/>
      <c r="E884" s="1" t="n"/>
      <c r="F884" s="1" t="n"/>
      <c r="G884" s="1" t="n"/>
      <c r="H884" s="1" t="n"/>
      <c r="I884" s="1" t="n"/>
      <c r="J884" s="1" t="n"/>
      <c r="K884" s="1" t="n"/>
      <c r="L884" s="1" t="n"/>
      <c r="M884" s="1" t="n"/>
      <c r="N884" s="1" t="n"/>
      <c r="O884" s="1" t="n"/>
      <c r="P884" s="1" t="n"/>
      <c r="Q884" s="1" t="n"/>
      <c r="R884" s="1" t="n"/>
      <c r="S884" s="1" t="n"/>
      <c r="T884" s="1" t="n"/>
    </row>
    <row r="885" ht="15.75" customHeight="1" s="127">
      <c r="A885" s="1" t="n"/>
      <c r="B885" s="1" t="n"/>
      <c r="C885" s="1" t="n"/>
      <c r="D885" s="1" t="n"/>
      <c r="E885" s="1" t="n"/>
      <c r="F885" s="1" t="n"/>
      <c r="G885" s="1" t="n"/>
      <c r="H885" s="1" t="n"/>
      <c r="I885" s="1" t="n"/>
      <c r="J885" s="1" t="n"/>
      <c r="K885" s="1" t="n"/>
      <c r="L885" s="1" t="n"/>
      <c r="M885" s="1" t="n"/>
      <c r="N885" s="1" t="n"/>
      <c r="O885" s="1" t="n"/>
      <c r="P885" s="1" t="n"/>
      <c r="Q885" s="1" t="n"/>
      <c r="R885" s="1" t="n"/>
      <c r="S885" s="1" t="n"/>
      <c r="T885" s="1" t="n"/>
    </row>
    <row r="886" ht="15.75" customHeight="1" s="127">
      <c r="A886" s="1" t="n"/>
      <c r="B886" s="1" t="n"/>
      <c r="C886" s="1" t="n"/>
      <c r="D886" s="1" t="n"/>
      <c r="E886" s="1" t="n"/>
      <c r="F886" s="1" t="n"/>
      <c r="G886" s="1" t="n"/>
      <c r="H886" s="1" t="n"/>
      <c r="I886" s="1" t="n"/>
      <c r="J886" s="1" t="n"/>
      <c r="K886" s="1" t="n"/>
      <c r="L886" s="1" t="n"/>
      <c r="M886" s="1" t="n"/>
      <c r="N886" s="1" t="n"/>
      <c r="O886" s="1" t="n"/>
      <c r="P886" s="1" t="n"/>
      <c r="Q886" s="1" t="n"/>
      <c r="R886" s="1" t="n"/>
      <c r="S886" s="1" t="n"/>
      <c r="T886" s="1" t="n"/>
    </row>
    <row r="887" ht="15.75" customHeight="1" s="127">
      <c r="A887" s="1" t="n"/>
      <c r="B887" s="1" t="n"/>
      <c r="C887" s="1" t="n"/>
      <c r="D887" s="1" t="n"/>
      <c r="E887" s="1" t="n"/>
      <c r="F887" s="1" t="n"/>
      <c r="G887" s="1" t="n"/>
      <c r="H887" s="1" t="n"/>
      <c r="I887" s="1" t="n"/>
      <c r="J887" s="1" t="n"/>
      <c r="K887" s="1" t="n"/>
      <c r="L887" s="1" t="n"/>
      <c r="M887" s="1" t="n"/>
      <c r="N887" s="1" t="n"/>
      <c r="O887" s="1" t="n"/>
      <c r="P887" s="1" t="n"/>
      <c r="Q887" s="1" t="n"/>
      <c r="R887" s="1" t="n"/>
      <c r="S887" s="1" t="n"/>
      <c r="T887" s="1" t="n"/>
    </row>
    <row r="888" ht="15.75" customHeight="1" s="127">
      <c r="A888" s="1" t="n"/>
      <c r="B888" s="1" t="n"/>
      <c r="C888" s="1" t="n"/>
      <c r="D888" s="1" t="n"/>
      <c r="E888" s="1" t="n"/>
      <c r="F888" s="1" t="n"/>
      <c r="G888" s="1" t="n"/>
      <c r="H888" s="1" t="n"/>
      <c r="I888" s="1" t="n"/>
      <c r="J888" s="1" t="n"/>
      <c r="K888" s="1" t="n"/>
      <c r="L888" s="1" t="n"/>
      <c r="M888" s="1" t="n"/>
      <c r="N888" s="1" t="n"/>
      <c r="O888" s="1" t="n"/>
      <c r="P888" s="1" t="n"/>
      <c r="Q888" s="1" t="n"/>
      <c r="R888" s="1" t="n"/>
      <c r="S888" s="1" t="n"/>
      <c r="T888" s="1" t="n"/>
    </row>
    <row r="889" ht="15.75" customHeight="1" s="127">
      <c r="A889" s="1" t="n"/>
      <c r="B889" s="1" t="n"/>
      <c r="C889" s="1" t="n"/>
      <c r="D889" s="1" t="n"/>
      <c r="E889" s="1" t="n"/>
      <c r="F889" s="1" t="n"/>
      <c r="G889" s="1" t="n"/>
      <c r="H889" s="1" t="n"/>
      <c r="I889" s="1" t="n"/>
      <c r="J889" s="1" t="n"/>
      <c r="K889" s="1" t="n"/>
      <c r="L889" s="1" t="n"/>
      <c r="M889" s="1" t="n"/>
      <c r="N889" s="1" t="n"/>
      <c r="O889" s="1" t="n"/>
      <c r="P889" s="1" t="n"/>
      <c r="Q889" s="1" t="n"/>
      <c r="R889" s="1" t="n"/>
      <c r="S889" s="1" t="n"/>
      <c r="T889" s="1" t="n"/>
    </row>
    <row r="890" ht="15.75" customHeight="1" s="127">
      <c r="A890" s="1" t="n"/>
      <c r="B890" s="1" t="n"/>
      <c r="C890" s="1" t="n"/>
      <c r="D890" s="1" t="n"/>
      <c r="E890" s="1" t="n"/>
      <c r="F890" s="1" t="n"/>
      <c r="G890" s="1" t="n"/>
      <c r="H890" s="1" t="n"/>
      <c r="I890" s="1" t="n"/>
      <c r="J890" s="1" t="n"/>
      <c r="K890" s="1" t="n"/>
      <c r="L890" s="1" t="n"/>
      <c r="M890" s="1" t="n"/>
      <c r="N890" s="1" t="n"/>
      <c r="O890" s="1" t="n"/>
      <c r="P890" s="1" t="n"/>
      <c r="Q890" s="1" t="n"/>
      <c r="R890" s="1" t="n"/>
      <c r="S890" s="1" t="n"/>
      <c r="T890" s="1" t="n"/>
    </row>
    <row r="891" ht="15.75" customHeight="1" s="127">
      <c r="A891" s="1" t="n"/>
      <c r="B891" s="1" t="n"/>
      <c r="C891" s="1" t="n"/>
      <c r="D891" s="1" t="n"/>
      <c r="E891" s="1" t="n"/>
      <c r="F891" s="1" t="n"/>
      <c r="G891" s="1" t="n"/>
      <c r="H891" s="1" t="n"/>
      <c r="I891" s="1" t="n"/>
      <c r="J891" s="1" t="n"/>
      <c r="K891" s="1" t="n"/>
      <c r="L891" s="1" t="n"/>
      <c r="M891" s="1" t="n"/>
      <c r="N891" s="1" t="n"/>
      <c r="O891" s="1" t="n"/>
      <c r="P891" s="1" t="n"/>
      <c r="Q891" s="1" t="n"/>
      <c r="R891" s="1" t="n"/>
      <c r="S891" s="1" t="n"/>
      <c r="T891" s="1" t="n"/>
    </row>
    <row r="892" ht="15.75" customHeight="1" s="127">
      <c r="A892" s="1" t="n"/>
      <c r="B892" s="1" t="n"/>
      <c r="C892" s="1" t="n"/>
      <c r="D892" s="1" t="n"/>
      <c r="E892" s="1" t="n"/>
      <c r="F892" s="1" t="n"/>
      <c r="G892" s="1" t="n"/>
      <c r="H892" s="1" t="n"/>
      <c r="I892" s="1" t="n"/>
      <c r="J892" s="1" t="n"/>
      <c r="K892" s="1" t="n"/>
      <c r="L892" s="1" t="n"/>
      <c r="M892" s="1" t="n"/>
      <c r="N892" s="1" t="n"/>
      <c r="O892" s="1" t="n"/>
      <c r="P892" s="1" t="n"/>
      <c r="Q892" s="1" t="n"/>
      <c r="R892" s="1" t="n"/>
      <c r="S892" s="1" t="n"/>
      <c r="T892" s="1" t="n"/>
    </row>
    <row r="893" ht="15.75" customHeight="1" s="127">
      <c r="A893" s="1" t="n"/>
      <c r="B893" s="1" t="n"/>
      <c r="C893" s="1" t="n"/>
      <c r="D893" s="1" t="n"/>
      <c r="E893" s="1" t="n"/>
      <c r="F893" s="1" t="n"/>
      <c r="G893" s="1" t="n"/>
      <c r="H893" s="1" t="n"/>
      <c r="I893" s="1" t="n"/>
      <c r="J893" s="1" t="n"/>
      <c r="K893" s="1" t="n"/>
      <c r="L893" s="1" t="n"/>
      <c r="M893" s="1" t="n"/>
      <c r="N893" s="1" t="n"/>
      <c r="O893" s="1" t="n"/>
      <c r="P893" s="1" t="n"/>
      <c r="Q893" s="1" t="n"/>
      <c r="R893" s="1" t="n"/>
      <c r="S893" s="1" t="n"/>
      <c r="T893" s="1" t="n"/>
    </row>
    <row r="894" ht="15.75" customHeight="1" s="127">
      <c r="A894" s="1" t="n"/>
      <c r="B894" s="1" t="n"/>
      <c r="C894" s="1" t="n"/>
      <c r="D894" s="1" t="n"/>
      <c r="E894" s="1" t="n"/>
      <c r="F894" s="1" t="n"/>
      <c r="G894" s="1" t="n"/>
      <c r="H894" s="1" t="n"/>
      <c r="I894" s="1" t="n"/>
      <c r="J894" s="1" t="n"/>
      <c r="K894" s="1" t="n"/>
      <c r="L894" s="1" t="n"/>
      <c r="M894" s="1" t="n"/>
      <c r="N894" s="1" t="n"/>
      <c r="O894" s="1" t="n"/>
      <c r="P894" s="1" t="n"/>
      <c r="Q894" s="1" t="n"/>
      <c r="R894" s="1" t="n"/>
      <c r="S894" s="1" t="n"/>
      <c r="T894" s="1" t="n"/>
    </row>
    <row r="895" ht="15.75" customHeight="1" s="127">
      <c r="A895" s="1" t="n"/>
      <c r="B895" s="1" t="n"/>
      <c r="C895" s="1" t="n"/>
      <c r="D895" s="1" t="n"/>
      <c r="E895" s="1" t="n"/>
      <c r="F895" s="1" t="n"/>
      <c r="G895" s="1" t="n"/>
      <c r="H895" s="1" t="n"/>
      <c r="I895" s="1" t="n"/>
      <c r="J895" s="1" t="n"/>
      <c r="K895" s="1" t="n"/>
      <c r="L895" s="1" t="n"/>
      <c r="M895" s="1" t="n"/>
      <c r="N895" s="1" t="n"/>
      <c r="O895" s="1" t="n"/>
      <c r="P895" s="1" t="n"/>
      <c r="Q895" s="1" t="n"/>
      <c r="R895" s="1" t="n"/>
      <c r="S895" s="1" t="n"/>
      <c r="T895" s="1" t="n"/>
    </row>
    <row r="896" ht="15.75" customHeight="1" s="127">
      <c r="A896" s="1" t="n"/>
      <c r="B896" s="1" t="n"/>
      <c r="C896" s="1" t="n"/>
      <c r="D896" s="1" t="n"/>
      <c r="E896" s="1" t="n"/>
      <c r="F896" s="1" t="n"/>
      <c r="G896" s="1" t="n"/>
      <c r="H896" s="1" t="n"/>
      <c r="I896" s="1" t="n"/>
      <c r="J896" s="1" t="n"/>
      <c r="K896" s="1" t="n"/>
      <c r="L896" s="1" t="n"/>
      <c r="M896" s="1" t="n"/>
      <c r="N896" s="1" t="n"/>
      <c r="O896" s="1" t="n"/>
      <c r="P896" s="1" t="n"/>
      <c r="Q896" s="1" t="n"/>
      <c r="R896" s="1" t="n"/>
      <c r="S896" s="1" t="n"/>
      <c r="T896" s="1" t="n"/>
    </row>
    <row r="897" ht="15.75" customHeight="1" s="127">
      <c r="A897" s="1" t="n"/>
      <c r="B897" s="1" t="n"/>
      <c r="C897" s="1" t="n"/>
      <c r="D897" s="1" t="n"/>
      <c r="E897" s="1" t="n"/>
      <c r="F897" s="1" t="n"/>
      <c r="G897" s="1" t="n"/>
      <c r="H897" s="1" t="n"/>
      <c r="I897" s="1" t="n"/>
      <c r="J897" s="1" t="n"/>
      <c r="K897" s="1" t="n"/>
      <c r="L897" s="1" t="n"/>
      <c r="M897" s="1" t="n"/>
      <c r="N897" s="1" t="n"/>
      <c r="O897" s="1" t="n"/>
      <c r="P897" s="1" t="n"/>
      <c r="Q897" s="1" t="n"/>
      <c r="R897" s="1" t="n"/>
      <c r="S897" s="1" t="n"/>
      <c r="T897" s="1" t="n"/>
    </row>
    <row r="898" ht="15.75" customHeight="1" s="127">
      <c r="A898" s="1" t="n"/>
      <c r="B898" s="1" t="n"/>
      <c r="C898" s="1" t="n"/>
      <c r="D898" s="1" t="n"/>
      <c r="E898" s="1" t="n"/>
      <c r="F898" s="1" t="n"/>
      <c r="G898" s="1" t="n"/>
      <c r="H898" s="1" t="n"/>
      <c r="I898" s="1" t="n"/>
      <c r="J898" s="1" t="n"/>
      <c r="K898" s="1" t="n"/>
      <c r="L898" s="1" t="n"/>
      <c r="M898" s="1" t="n"/>
      <c r="N898" s="1" t="n"/>
      <c r="O898" s="1" t="n"/>
      <c r="P898" s="1" t="n"/>
      <c r="Q898" s="1" t="n"/>
      <c r="R898" s="1" t="n"/>
      <c r="S898" s="1" t="n"/>
      <c r="T898" s="1" t="n"/>
    </row>
    <row r="899" ht="15.75" customHeight="1" s="127">
      <c r="A899" s="1" t="n"/>
      <c r="B899" s="1" t="n"/>
      <c r="C899" s="1" t="n"/>
      <c r="D899" s="1" t="n"/>
      <c r="E899" s="1" t="n"/>
      <c r="F899" s="1" t="n"/>
      <c r="G899" s="1" t="n"/>
      <c r="H899" s="1" t="n"/>
      <c r="I899" s="1" t="n"/>
      <c r="J899" s="1" t="n"/>
      <c r="K899" s="1" t="n"/>
      <c r="L899" s="1" t="n"/>
      <c r="M899" s="1" t="n"/>
      <c r="N899" s="1" t="n"/>
      <c r="O899" s="1" t="n"/>
      <c r="P899" s="1" t="n"/>
      <c r="Q899" s="1" t="n"/>
      <c r="R899" s="1" t="n"/>
      <c r="S899" s="1" t="n"/>
      <c r="T899" s="1" t="n"/>
    </row>
    <row r="900" ht="15.75" customHeight="1" s="127">
      <c r="A900" s="1" t="n"/>
      <c r="B900" s="1" t="n"/>
      <c r="C900" s="1" t="n"/>
      <c r="D900" s="1" t="n"/>
      <c r="E900" s="1" t="n"/>
      <c r="F900" s="1" t="n"/>
      <c r="G900" s="1" t="n"/>
      <c r="H900" s="1" t="n"/>
      <c r="I900" s="1" t="n"/>
      <c r="J900" s="1" t="n"/>
      <c r="K900" s="1" t="n"/>
      <c r="L900" s="1" t="n"/>
      <c r="M900" s="1" t="n"/>
      <c r="N900" s="1" t="n"/>
      <c r="O900" s="1" t="n"/>
      <c r="P900" s="1" t="n"/>
      <c r="Q900" s="1" t="n"/>
      <c r="R900" s="1" t="n"/>
      <c r="S900" s="1" t="n"/>
      <c r="T900" s="1" t="n"/>
    </row>
    <row r="901" ht="15.75" customHeight="1" s="127">
      <c r="A901" s="1" t="n"/>
      <c r="B901" s="1" t="n"/>
      <c r="C901" s="1" t="n"/>
      <c r="D901" s="1" t="n"/>
      <c r="E901" s="1" t="n"/>
      <c r="F901" s="1" t="n"/>
      <c r="G901" s="1" t="n"/>
      <c r="H901" s="1" t="n"/>
      <c r="I901" s="1" t="n"/>
      <c r="J901" s="1" t="n"/>
      <c r="K901" s="1" t="n"/>
      <c r="L901" s="1" t="n"/>
      <c r="M901" s="1" t="n"/>
      <c r="N901" s="1" t="n"/>
      <c r="O901" s="1" t="n"/>
      <c r="P901" s="1" t="n"/>
      <c r="Q901" s="1" t="n"/>
      <c r="R901" s="1" t="n"/>
      <c r="S901" s="1" t="n"/>
      <c r="T901" s="1" t="n"/>
    </row>
    <row r="902" ht="15.75" customHeight="1" s="127">
      <c r="A902" s="1" t="n"/>
      <c r="B902" s="1" t="n"/>
      <c r="C902" s="1" t="n"/>
      <c r="D902" s="1" t="n"/>
      <c r="E902" s="1" t="n"/>
      <c r="F902" s="1" t="n"/>
      <c r="G902" s="1" t="n"/>
      <c r="H902" s="1" t="n"/>
      <c r="I902" s="1" t="n"/>
      <c r="J902" s="1" t="n"/>
      <c r="K902" s="1" t="n"/>
      <c r="L902" s="1" t="n"/>
      <c r="M902" s="1" t="n"/>
      <c r="N902" s="1" t="n"/>
      <c r="O902" s="1" t="n"/>
      <c r="P902" s="1" t="n"/>
      <c r="Q902" s="1" t="n"/>
      <c r="R902" s="1" t="n"/>
      <c r="S902" s="1" t="n"/>
      <c r="T902" s="1" t="n"/>
    </row>
    <row r="903" ht="15.75" customHeight="1" s="127">
      <c r="A903" s="1" t="n"/>
      <c r="B903" s="1" t="n"/>
      <c r="C903" s="1" t="n"/>
      <c r="D903" s="1" t="n"/>
      <c r="E903" s="1" t="n"/>
      <c r="F903" s="1" t="n"/>
      <c r="G903" s="1" t="n"/>
      <c r="H903" s="1" t="n"/>
      <c r="I903" s="1" t="n"/>
      <c r="J903" s="1" t="n"/>
      <c r="K903" s="1" t="n"/>
      <c r="L903" s="1" t="n"/>
      <c r="M903" s="1" t="n"/>
      <c r="N903" s="1" t="n"/>
      <c r="O903" s="1" t="n"/>
      <c r="P903" s="1" t="n"/>
      <c r="Q903" s="1" t="n"/>
      <c r="R903" s="1" t="n"/>
      <c r="S903" s="1" t="n"/>
      <c r="T903" s="1" t="n"/>
    </row>
    <row r="904" ht="15.75" customHeight="1" s="127">
      <c r="A904" s="1" t="n"/>
      <c r="B904" s="1" t="n"/>
      <c r="C904" s="1" t="n"/>
      <c r="D904" s="1" t="n"/>
      <c r="E904" s="1" t="n"/>
      <c r="F904" s="1" t="n"/>
      <c r="G904" s="1" t="n"/>
      <c r="H904" s="1" t="n"/>
      <c r="I904" s="1" t="n"/>
      <c r="J904" s="1" t="n"/>
      <c r="K904" s="1" t="n"/>
      <c r="L904" s="1" t="n"/>
      <c r="M904" s="1" t="n"/>
      <c r="N904" s="1" t="n"/>
      <c r="O904" s="1" t="n"/>
      <c r="P904" s="1" t="n"/>
      <c r="Q904" s="1" t="n"/>
      <c r="R904" s="1" t="n"/>
      <c r="S904" s="1" t="n"/>
      <c r="T904" s="1" t="n"/>
    </row>
    <row r="905" ht="15.75" customHeight="1" s="127">
      <c r="A905" s="1" t="n"/>
      <c r="B905" s="1" t="n"/>
      <c r="C905" s="1" t="n"/>
      <c r="D905" s="1" t="n"/>
      <c r="E905" s="1" t="n"/>
      <c r="F905" s="1" t="n"/>
      <c r="G905" s="1" t="n"/>
      <c r="H905" s="1" t="n"/>
      <c r="I905" s="1" t="n"/>
      <c r="J905" s="1" t="n"/>
      <c r="K905" s="1" t="n"/>
      <c r="L905" s="1" t="n"/>
      <c r="M905" s="1" t="n"/>
      <c r="N905" s="1" t="n"/>
      <c r="O905" s="1" t="n"/>
      <c r="P905" s="1" t="n"/>
      <c r="Q905" s="1" t="n"/>
      <c r="R905" s="1" t="n"/>
      <c r="S905" s="1" t="n"/>
      <c r="T905" s="1" t="n"/>
    </row>
    <row r="906" ht="15.75" customHeight="1" s="127">
      <c r="A906" s="1" t="n"/>
      <c r="B906" s="1" t="n"/>
      <c r="C906" s="1" t="n"/>
      <c r="D906" s="1" t="n"/>
      <c r="E906" s="1" t="n"/>
      <c r="F906" s="1" t="n"/>
      <c r="G906" s="1" t="n"/>
      <c r="H906" s="1" t="n"/>
      <c r="I906" s="1" t="n"/>
      <c r="J906" s="1" t="n"/>
      <c r="K906" s="1" t="n"/>
      <c r="L906" s="1" t="n"/>
      <c r="M906" s="1" t="n"/>
      <c r="N906" s="1" t="n"/>
      <c r="O906" s="1" t="n"/>
      <c r="P906" s="1" t="n"/>
      <c r="Q906" s="1" t="n"/>
      <c r="R906" s="1" t="n"/>
      <c r="S906" s="1" t="n"/>
      <c r="T906" s="1" t="n"/>
    </row>
    <row r="907" ht="15.75" customHeight="1" s="127">
      <c r="A907" s="1" t="n"/>
      <c r="B907" s="1" t="n"/>
      <c r="C907" s="1" t="n"/>
      <c r="D907" s="1" t="n"/>
      <c r="E907" s="1" t="n"/>
      <c r="F907" s="1" t="n"/>
      <c r="G907" s="1" t="n"/>
      <c r="H907" s="1" t="n"/>
      <c r="I907" s="1" t="n"/>
      <c r="J907" s="1" t="n"/>
      <c r="K907" s="1" t="n"/>
      <c r="L907" s="1" t="n"/>
      <c r="M907" s="1" t="n"/>
      <c r="N907" s="1" t="n"/>
      <c r="O907" s="1" t="n"/>
      <c r="P907" s="1" t="n"/>
      <c r="Q907" s="1" t="n"/>
      <c r="R907" s="1" t="n"/>
      <c r="S907" s="1" t="n"/>
      <c r="T907" s="1" t="n"/>
    </row>
    <row r="908" ht="15.75" customHeight="1" s="127">
      <c r="A908" s="1" t="n"/>
      <c r="B908" s="1" t="n"/>
      <c r="C908" s="1" t="n"/>
      <c r="D908" s="1" t="n"/>
      <c r="E908" s="1" t="n"/>
      <c r="F908" s="1" t="n"/>
      <c r="G908" s="1" t="n"/>
      <c r="H908" s="1" t="n"/>
      <c r="I908" s="1" t="n"/>
      <c r="J908" s="1" t="n"/>
      <c r="K908" s="1" t="n"/>
      <c r="L908" s="1" t="n"/>
      <c r="M908" s="1" t="n"/>
      <c r="N908" s="1" t="n"/>
      <c r="O908" s="1" t="n"/>
      <c r="P908" s="1" t="n"/>
      <c r="Q908" s="1" t="n"/>
      <c r="R908" s="1" t="n"/>
      <c r="S908" s="1" t="n"/>
      <c r="T908" s="1" t="n"/>
    </row>
    <row r="909" ht="15.75" customHeight="1" s="127">
      <c r="A909" s="1" t="n"/>
      <c r="B909" s="1" t="n"/>
      <c r="C909" s="1" t="n"/>
      <c r="D909" s="1" t="n"/>
      <c r="E909" s="1" t="n"/>
      <c r="F909" s="1" t="n"/>
      <c r="G909" s="1" t="n"/>
      <c r="H909" s="1" t="n"/>
      <c r="I909" s="1" t="n"/>
      <c r="J909" s="1" t="n"/>
      <c r="K909" s="1" t="n"/>
      <c r="L909" s="1" t="n"/>
      <c r="M909" s="1" t="n"/>
      <c r="N909" s="1" t="n"/>
      <c r="O909" s="1" t="n"/>
      <c r="P909" s="1" t="n"/>
      <c r="Q909" s="1" t="n"/>
      <c r="R909" s="1" t="n"/>
      <c r="S909" s="1" t="n"/>
      <c r="T909" s="1" t="n"/>
    </row>
    <row r="910" ht="15.75" customHeight="1" s="127">
      <c r="A910" s="1" t="n"/>
      <c r="B910" s="1" t="n"/>
      <c r="C910" s="1" t="n"/>
      <c r="D910" s="1" t="n"/>
      <c r="E910" s="1" t="n"/>
      <c r="F910" s="1" t="n"/>
      <c r="G910" s="1" t="n"/>
      <c r="H910" s="1" t="n"/>
      <c r="I910" s="1" t="n"/>
      <c r="J910" s="1" t="n"/>
      <c r="K910" s="1" t="n"/>
      <c r="L910" s="1" t="n"/>
      <c r="M910" s="1" t="n"/>
      <c r="N910" s="1" t="n"/>
      <c r="O910" s="1" t="n"/>
      <c r="P910" s="1" t="n"/>
      <c r="Q910" s="1" t="n"/>
      <c r="R910" s="1" t="n"/>
      <c r="S910" s="1" t="n"/>
      <c r="T910" s="1" t="n"/>
    </row>
    <row r="911" ht="15.75" customHeight="1" s="127">
      <c r="A911" s="1" t="n"/>
      <c r="B911" s="1" t="n"/>
      <c r="C911" s="1" t="n"/>
      <c r="D911" s="1" t="n"/>
      <c r="E911" s="1" t="n"/>
      <c r="F911" s="1" t="n"/>
      <c r="G911" s="1" t="n"/>
      <c r="H911" s="1" t="n"/>
      <c r="I911" s="1" t="n"/>
      <c r="J911" s="1" t="n"/>
      <c r="K911" s="1" t="n"/>
      <c r="L911" s="1" t="n"/>
      <c r="M911" s="1" t="n"/>
      <c r="N911" s="1" t="n"/>
      <c r="O911" s="1" t="n"/>
      <c r="P911" s="1" t="n"/>
      <c r="Q911" s="1" t="n"/>
      <c r="R911" s="1" t="n"/>
      <c r="S911" s="1" t="n"/>
      <c r="T911" s="1" t="n"/>
    </row>
    <row r="912" ht="15.75" customHeight="1" s="127">
      <c r="A912" s="1" t="n"/>
      <c r="B912" s="1" t="n"/>
      <c r="C912" s="1" t="n"/>
      <c r="D912" s="1" t="n"/>
      <c r="E912" s="1" t="n"/>
      <c r="F912" s="1" t="n"/>
      <c r="G912" s="1" t="n"/>
      <c r="H912" s="1" t="n"/>
      <c r="I912" s="1" t="n"/>
      <c r="J912" s="1" t="n"/>
      <c r="K912" s="1" t="n"/>
      <c r="L912" s="1" t="n"/>
      <c r="M912" s="1" t="n"/>
      <c r="N912" s="1" t="n"/>
      <c r="O912" s="1" t="n"/>
      <c r="P912" s="1" t="n"/>
      <c r="Q912" s="1" t="n"/>
      <c r="R912" s="1" t="n"/>
      <c r="S912" s="1" t="n"/>
      <c r="T912" s="1" t="n"/>
    </row>
    <row r="913" ht="15.75" customHeight="1" s="127">
      <c r="A913" s="1" t="n"/>
      <c r="B913" s="1" t="n"/>
      <c r="C913" s="1" t="n"/>
      <c r="D913" s="1" t="n"/>
      <c r="E913" s="1" t="n"/>
      <c r="F913" s="1" t="n"/>
      <c r="G913" s="1" t="n"/>
      <c r="H913" s="1" t="n"/>
      <c r="I913" s="1" t="n"/>
      <c r="J913" s="1" t="n"/>
      <c r="K913" s="1" t="n"/>
      <c r="L913" s="1" t="n"/>
      <c r="M913" s="1" t="n"/>
      <c r="N913" s="1" t="n"/>
      <c r="O913" s="1" t="n"/>
      <c r="P913" s="1" t="n"/>
      <c r="Q913" s="1" t="n"/>
      <c r="R913" s="1" t="n"/>
      <c r="S913" s="1" t="n"/>
      <c r="T913" s="1" t="n"/>
    </row>
    <row r="914" ht="15.75" customHeight="1" s="127">
      <c r="A914" s="1" t="n"/>
      <c r="B914" s="1" t="n"/>
      <c r="C914" s="1" t="n"/>
      <c r="D914" s="1" t="n"/>
      <c r="E914" s="1" t="n"/>
      <c r="F914" s="1" t="n"/>
      <c r="G914" s="1" t="n"/>
      <c r="H914" s="1" t="n"/>
      <c r="I914" s="1" t="n"/>
      <c r="J914" s="1" t="n"/>
      <c r="K914" s="1" t="n"/>
      <c r="L914" s="1" t="n"/>
      <c r="M914" s="1" t="n"/>
      <c r="N914" s="1" t="n"/>
      <c r="O914" s="1" t="n"/>
      <c r="P914" s="1" t="n"/>
      <c r="Q914" s="1" t="n"/>
      <c r="R914" s="1" t="n"/>
      <c r="S914" s="1" t="n"/>
      <c r="T914" s="1" t="n"/>
    </row>
    <row r="915" ht="15.75" customHeight="1" s="127">
      <c r="A915" s="1" t="n"/>
      <c r="B915" s="1" t="n"/>
      <c r="C915" s="1" t="n"/>
      <c r="D915" s="1" t="n"/>
      <c r="E915" s="1" t="n"/>
      <c r="F915" s="1" t="n"/>
      <c r="G915" s="1" t="n"/>
      <c r="H915" s="1" t="n"/>
      <c r="I915" s="1" t="n"/>
      <c r="J915" s="1" t="n"/>
      <c r="K915" s="1" t="n"/>
      <c r="L915" s="1" t="n"/>
      <c r="M915" s="1" t="n"/>
      <c r="N915" s="1" t="n"/>
      <c r="O915" s="1" t="n"/>
      <c r="P915" s="1" t="n"/>
      <c r="Q915" s="1" t="n"/>
      <c r="R915" s="1" t="n"/>
      <c r="S915" s="1" t="n"/>
      <c r="T915" s="1" t="n"/>
    </row>
    <row r="916" ht="15.75" customHeight="1" s="127">
      <c r="A916" s="1" t="n"/>
      <c r="B916" s="1" t="n"/>
      <c r="C916" s="1" t="n"/>
      <c r="D916" s="1" t="n"/>
      <c r="E916" s="1" t="n"/>
      <c r="F916" s="1" t="n"/>
      <c r="G916" s="1" t="n"/>
      <c r="H916" s="1" t="n"/>
      <c r="I916" s="1" t="n"/>
      <c r="J916" s="1" t="n"/>
      <c r="K916" s="1" t="n"/>
      <c r="L916" s="1" t="n"/>
      <c r="M916" s="1" t="n"/>
      <c r="N916" s="1" t="n"/>
      <c r="O916" s="1" t="n"/>
      <c r="P916" s="1" t="n"/>
      <c r="Q916" s="1" t="n"/>
      <c r="R916" s="1" t="n"/>
      <c r="S916" s="1" t="n"/>
      <c r="T916" s="1" t="n"/>
    </row>
    <row r="917" ht="15.75" customHeight="1" s="127">
      <c r="A917" s="1" t="n"/>
      <c r="B917" s="1" t="n"/>
      <c r="C917" s="1" t="n"/>
      <c r="D917" s="1" t="n"/>
      <c r="E917" s="1" t="n"/>
      <c r="F917" s="1" t="n"/>
      <c r="G917" s="1" t="n"/>
      <c r="H917" s="1" t="n"/>
      <c r="I917" s="1" t="n"/>
      <c r="J917" s="1" t="n"/>
      <c r="K917" s="1" t="n"/>
      <c r="L917" s="1" t="n"/>
      <c r="M917" s="1" t="n"/>
      <c r="N917" s="1" t="n"/>
      <c r="O917" s="1" t="n"/>
      <c r="P917" s="1" t="n"/>
      <c r="Q917" s="1" t="n"/>
      <c r="R917" s="1" t="n"/>
      <c r="S917" s="1" t="n"/>
      <c r="T917" s="1" t="n"/>
    </row>
    <row r="918" ht="15.75" customHeight="1" s="127">
      <c r="A918" s="1" t="n"/>
      <c r="B918" s="1" t="n"/>
      <c r="C918" s="1" t="n"/>
      <c r="D918" s="1" t="n"/>
      <c r="E918" s="1" t="n"/>
      <c r="F918" s="1" t="n"/>
      <c r="G918" s="1" t="n"/>
      <c r="H918" s="1" t="n"/>
      <c r="I918" s="1" t="n"/>
      <c r="J918" s="1" t="n"/>
      <c r="K918" s="1" t="n"/>
      <c r="L918" s="1" t="n"/>
      <c r="M918" s="1" t="n"/>
      <c r="N918" s="1" t="n"/>
      <c r="O918" s="1" t="n"/>
      <c r="P918" s="1" t="n"/>
      <c r="Q918" s="1" t="n"/>
      <c r="R918" s="1" t="n"/>
      <c r="S918" s="1" t="n"/>
      <c r="T918" s="1" t="n"/>
    </row>
    <row r="919" ht="15.75" customHeight="1" s="127">
      <c r="A919" s="1" t="n"/>
      <c r="B919" s="1" t="n"/>
      <c r="C919" s="1" t="n"/>
      <c r="D919" s="1" t="n"/>
      <c r="E919" s="1" t="n"/>
      <c r="F919" s="1" t="n"/>
      <c r="G919" s="1" t="n"/>
      <c r="H919" s="1" t="n"/>
      <c r="I919" s="1" t="n"/>
      <c r="J919" s="1" t="n"/>
      <c r="K919" s="1" t="n"/>
      <c r="L919" s="1" t="n"/>
      <c r="M919" s="1" t="n"/>
      <c r="N919" s="1" t="n"/>
      <c r="O919" s="1" t="n"/>
      <c r="P919" s="1" t="n"/>
      <c r="Q919" s="1" t="n"/>
      <c r="R919" s="1" t="n"/>
      <c r="S919" s="1" t="n"/>
      <c r="T919" s="1" t="n"/>
    </row>
    <row r="920" ht="15.75" customHeight="1" s="127">
      <c r="A920" s="1" t="n"/>
      <c r="B920" s="1" t="n"/>
      <c r="C920" s="1" t="n"/>
      <c r="D920" s="1" t="n"/>
      <c r="E920" s="1" t="n"/>
      <c r="F920" s="1" t="n"/>
      <c r="G920" s="1" t="n"/>
      <c r="H920" s="1" t="n"/>
      <c r="I920" s="1" t="n"/>
      <c r="J920" s="1" t="n"/>
      <c r="K920" s="1" t="n"/>
      <c r="L920" s="1" t="n"/>
      <c r="M920" s="1" t="n"/>
      <c r="N920" s="1" t="n"/>
      <c r="O920" s="1" t="n"/>
      <c r="P920" s="1" t="n"/>
      <c r="Q920" s="1" t="n"/>
      <c r="R920" s="1" t="n"/>
      <c r="S920" s="1" t="n"/>
      <c r="T920" s="1" t="n"/>
    </row>
    <row r="921" ht="15.75" customHeight="1" s="127">
      <c r="A921" s="1" t="n"/>
      <c r="B921" s="1" t="n"/>
      <c r="C921" s="1" t="n"/>
      <c r="D921" s="1" t="n"/>
      <c r="E921" s="1" t="n"/>
      <c r="F921" s="1" t="n"/>
      <c r="G921" s="1" t="n"/>
      <c r="H921" s="1" t="n"/>
      <c r="I921" s="1" t="n"/>
      <c r="J921" s="1" t="n"/>
      <c r="K921" s="1" t="n"/>
      <c r="L921" s="1" t="n"/>
      <c r="M921" s="1" t="n"/>
      <c r="N921" s="1" t="n"/>
      <c r="O921" s="1" t="n"/>
      <c r="P921" s="1" t="n"/>
      <c r="Q921" s="1" t="n"/>
      <c r="R921" s="1" t="n"/>
      <c r="S921" s="1" t="n"/>
      <c r="T921" s="1" t="n"/>
    </row>
    <row r="922" ht="15.75" customHeight="1" s="127">
      <c r="A922" s="1" t="n"/>
      <c r="B922" s="1" t="n"/>
      <c r="C922" s="1" t="n"/>
      <c r="D922" s="1" t="n"/>
      <c r="E922" s="1" t="n"/>
      <c r="F922" s="1" t="n"/>
      <c r="G922" s="1" t="n"/>
      <c r="H922" s="1" t="n"/>
      <c r="I922" s="1" t="n"/>
      <c r="J922" s="1" t="n"/>
      <c r="K922" s="1" t="n"/>
      <c r="L922" s="1" t="n"/>
      <c r="M922" s="1" t="n"/>
      <c r="N922" s="1" t="n"/>
      <c r="O922" s="1" t="n"/>
      <c r="P922" s="1" t="n"/>
      <c r="Q922" s="1" t="n"/>
      <c r="R922" s="1" t="n"/>
      <c r="S922" s="1" t="n"/>
      <c r="T922" s="1" t="n"/>
    </row>
    <row r="923" ht="15.75" customHeight="1" s="127">
      <c r="A923" s="1" t="n"/>
      <c r="B923" s="1" t="n"/>
      <c r="C923" s="1" t="n"/>
      <c r="D923" s="1" t="n"/>
      <c r="E923" s="1" t="n"/>
      <c r="F923" s="1" t="n"/>
      <c r="G923" s="1" t="n"/>
      <c r="H923" s="1" t="n"/>
      <c r="I923" s="1" t="n"/>
      <c r="J923" s="1" t="n"/>
      <c r="K923" s="1" t="n"/>
      <c r="L923" s="1" t="n"/>
      <c r="M923" s="1" t="n"/>
      <c r="N923" s="1" t="n"/>
      <c r="O923" s="1" t="n"/>
      <c r="P923" s="1" t="n"/>
      <c r="Q923" s="1" t="n"/>
      <c r="R923" s="1" t="n"/>
      <c r="S923" s="1" t="n"/>
      <c r="T923" s="1" t="n"/>
    </row>
    <row r="924" ht="15.75" customHeight="1" s="127">
      <c r="A924" s="1" t="n"/>
      <c r="B924" s="1" t="n"/>
      <c r="C924" s="1" t="n"/>
      <c r="D924" s="1" t="n"/>
      <c r="E924" s="1" t="n"/>
      <c r="F924" s="1" t="n"/>
      <c r="G924" s="1" t="n"/>
      <c r="H924" s="1" t="n"/>
      <c r="I924" s="1" t="n"/>
      <c r="J924" s="1" t="n"/>
      <c r="K924" s="1" t="n"/>
      <c r="L924" s="1" t="n"/>
      <c r="M924" s="1" t="n"/>
      <c r="N924" s="1" t="n"/>
      <c r="O924" s="1" t="n"/>
      <c r="P924" s="1" t="n"/>
      <c r="Q924" s="1" t="n"/>
      <c r="R924" s="1" t="n"/>
      <c r="S924" s="1" t="n"/>
      <c r="T924" s="1" t="n"/>
    </row>
    <row r="925" ht="15.75" customHeight="1" s="127">
      <c r="A925" s="1" t="n"/>
      <c r="B925" s="1" t="n"/>
      <c r="C925" s="1" t="n"/>
      <c r="D925" s="1" t="n"/>
      <c r="E925" s="1" t="n"/>
      <c r="F925" s="1" t="n"/>
      <c r="G925" s="1" t="n"/>
      <c r="H925" s="1" t="n"/>
      <c r="I925" s="1" t="n"/>
      <c r="J925" s="1" t="n"/>
      <c r="K925" s="1" t="n"/>
      <c r="L925" s="1" t="n"/>
      <c r="M925" s="1" t="n"/>
      <c r="N925" s="1" t="n"/>
      <c r="O925" s="1" t="n"/>
      <c r="P925" s="1" t="n"/>
      <c r="Q925" s="1" t="n"/>
      <c r="R925" s="1" t="n"/>
      <c r="S925" s="1" t="n"/>
      <c r="T925" s="1" t="n"/>
    </row>
    <row r="926" ht="15.75" customHeight="1" s="127">
      <c r="A926" s="1" t="n"/>
      <c r="B926" s="1" t="n"/>
      <c r="C926" s="1" t="n"/>
      <c r="D926" s="1" t="n"/>
      <c r="E926" s="1" t="n"/>
      <c r="F926" s="1" t="n"/>
      <c r="G926" s="1" t="n"/>
      <c r="H926" s="1" t="n"/>
      <c r="I926" s="1" t="n"/>
      <c r="J926" s="1" t="n"/>
      <c r="K926" s="1" t="n"/>
      <c r="L926" s="1" t="n"/>
      <c r="M926" s="1" t="n"/>
      <c r="N926" s="1" t="n"/>
      <c r="O926" s="1" t="n"/>
      <c r="P926" s="1" t="n"/>
      <c r="Q926" s="1" t="n"/>
      <c r="R926" s="1" t="n"/>
      <c r="S926" s="1" t="n"/>
      <c r="T926" s="1" t="n"/>
    </row>
    <row r="927" ht="15.75" customHeight="1" s="127">
      <c r="A927" s="1" t="n"/>
      <c r="B927" s="1" t="n"/>
      <c r="C927" s="1" t="n"/>
      <c r="D927" s="1" t="n"/>
      <c r="E927" s="1" t="n"/>
      <c r="F927" s="1" t="n"/>
      <c r="G927" s="1" t="n"/>
      <c r="H927" s="1" t="n"/>
      <c r="I927" s="1" t="n"/>
      <c r="J927" s="1" t="n"/>
      <c r="K927" s="1" t="n"/>
      <c r="L927" s="1" t="n"/>
      <c r="M927" s="1" t="n"/>
      <c r="N927" s="1" t="n"/>
      <c r="O927" s="1" t="n"/>
      <c r="P927" s="1" t="n"/>
      <c r="Q927" s="1" t="n"/>
      <c r="R927" s="1" t="n"/>
      <c r="S927" s="1" t="n"/>
      <c r="T927" s="1" t="n"/>
    </row>
    <row r="928" ht="15.75" customHeight="1" s="127">
      <c r="A928" s="1" t="n"/>
      <c r="B928" s="1" t="n"/>
      <c r="C928" s="1" t="n"/>
      <c r="D928" s="1" t="n"/>
      <c r="E928" s="1" t="n"/>
      <c r="F928" s="1" t="n"/>
      <c r="G928" s="1" t="n"/>
      <c r="H928" s="1" t="n"/>
      <c r="I928" s="1" t="n"/>
      <c r="J928" s="1" t="n"/>
      <c r="K928" s="1" t="n"/>
      <c r="L928" s="1" t="n"/>
      <c r="M928" s="1" t="n"/>
      <c r="N928" s="1" t="n"/>
      <c r="O928" s="1" t="n"/>
      <c r="P928" s="1" t="n"/>
      <c r="Q928" s="1" t="n"/>
      <c r="R928" s="1" t="n"/>
      <c r="S928" s="1" t="n"/>
      <c r="T928" s="1" t="n"/>
    </row>
    <row r="929" ht="15.75" customHeight="1" s="127">
      <c r="A929" s="1" t="n"/>
      <c r="B929" s="1" t="n"/>
      <c r="C929" s="1" t="n"/>
      <c r="D929" s="1" t="n"/>
      <c r="E929" s="1" t="n"/>
      <c r="F929" s="1" t="n"/>
      <c r="G929" s="1" t="n"/>
      <c r="H929" s="1" t="n"/>
      <c r="I929" s="1" t="n"/>
      <c r="J929" s="1" t="n"/>
      <c r="K929" s="1" t="n"/>
      <c r="L929" s="1" t="n"/>
      <c r="M929" s="1" t="n"/>
      <c r="N929" s="1" t="n"/>
      <c r="O929" s="1" t="n"/>
      <c r="P929" s="1" t="n"/>
      <c r="Q929" s="1" t="n"/>
      <c r="R929" s="1" t="n"/>
      <c r="S929" s="1" t="n"/>
      <c r="T929" s="1" t="n"/>
    </row>
    <row r="930" ht="15.75" customHeight="1" s="127">
      <c r="A930" s="1" t="n"/>
      <c r="B930" s="1" t="n"/>
      <c r="C930" s="1" t="n"/>
      <c r="D930" s="1" t="n"/>
      <c r="E930" s="1" t="n"/>
      <c r="F930" s="1" t="n"/>
      <c r="G930" s="1" t="n"/>
      <c r="H930" s="1" t="n"/>
      <c r="I930" s="1" t="n"/>
      <c r="J930" s="1" t="n"/>
      <c r="K930" s="1" t="n"/>
      <c r="L930" s="1" t="n"/>
      <c r="M930" s="1" t="n"/>
      <c r="N930" s="1" t="n"/>
      <c r="O930" s="1" t="n"/>
      <c r="P930" s="1" t="n"/>
      <c r="Q930" s="1" t="n"/>
      <c r="R930" s="1" t="n"/>
      <c r="S930" s="1" t="n"/>
      <c r="T930" s="1" t="n"/>
    </row>
    <row r="931" ht="15.75" customHeight="1" s="127">
      <c r="A931" s="1" t="n"/>
      <c r="B931" s="1" t="n"/>
      <c r="C931" s="1" t="n"/>
      <c r="D931" s="1" t="n"/>
      <c r="E931" s="1" t="n"/>
      <c r="F931" s="1" t="n"/>
      <c r="G931" s="1" t="n"/>
      <c r="H931" s="1" t="n"/>
      <c r="I931" s="1" t="n"/>
      <c r="J931" s="1" t="n"/>
      <c r="K931" s="1" t="n"/>
      <c r="L931" s="1" t="n"/>
      <c r="M931" s="1" t="n"/>
      <c r="N931" s="1" t="n"/>
      <c r="O931" s="1" t="n"/>
      <c r="P931" s="1" t="n"/>
      <c r="Q931" s="1" t="n"/>
      <c r="R931" s="1" t="n"/>
      <c r="S931" s="1" t="n"/>
      <c r="T931" s="1" t="n"/>
    </row>
    <row r="932" ht="15.75" customHeight="1" s="127">
      <c r="A932" s="1" t="n"/>
      <c r="B932" s="1" t="n"/>
      <c r="C932" s="1" t="n"/>
      <c r="D932" s="1" t="n"/>
      <c r="E932" s="1" t="n"/>
      <c r="F932" s="1" t="n"/>
      <c r="G932" s="1" t="n"/>
      <c r="H932" s="1" t="n"/>
      <c r="I932" s="1" t="n"/>
      <c r="J932" s="1" t="n"/>
      <c r="K932" s="1" t="n"/>
      <c r="L932" s="1" t="n"/>
      <c r="M932" s="1" t="n"/>
      <c r="N932" s="1" t="n"/>
      <c r="O932" s="1" t="n"/>
      <c r="P932" s="1" t="n"/>
      <c r="Q932" s="1" t="n"/>
      <c r="R932" s="1" t="n"/>
      <c r="S932" s="1" t="n"/>
      <c r="T932" s="1" t="n"/>
    </row>
    <row r="933" ht="15.75" customHeight="1" s="127">
      <c r="A933" s="1" t="n"/>
      <c r="B933" s="1" t="n"/>
      <c r="C933" s="1" t="n"/>
      <c r="D933" s="1" t="n"/>
      <c r="E933" s="1" t="n"/>
      <c r="F933" s="1" t="n"/>
      <c r="G933" s="1" t="n"/>
      <c r="H933" s="1" t="n"/>
      <c r="I933" s="1" t="n"/>
      <c r="J933" s="1" t="n"/>
      <c r="K933" s="1" t="n"/>
      <c r="L933" s="1" t="n"/>
      <c r="M933" s="1" t="n"/>
      <c r="N933" s="1" t="n"/>
      <c r="O933" s="1" t="n"/>
      <c r="P933" s="1" t="n"/>
      <c r="Q933" s="1" t="n"/>
      <c r="R933" s="1" t="n"/>
      <c r="S933" s="1" t="n"/>
      <c r="T933" s="1" t="n"/>
    </row>
    <row r="934" ht="15.75" customHeight="1" s="127">
      <c r="A934" s="1" t="n"/>
      <c r="B934" s="1" t="n"/>
      <c r="C934" s="1" t="n"/>
      <c r="D934" s="1" t="n"/>
      <c r="E934" s="1" t="n"/>
      <c r="F934" s="1" t="n"/>
      <c r="G934" s="1" t="n"/>
      <c r="H934" s="1" t="n"/>
      <c r="I934" s="1" t="n"/>
      <c r="J934" s="1" t="n"/>
      <c r="K934" s="1" t="n"/>
      <c r="L934" s="1" t="n"/>
      <c r="M934" s="1" t="n"/>
      <c r="N934" s="1" t="n"/>
      <c r="O934" s="1" t="n"/>
      <c r="P934" s="1" t="n"/>
      <c r="Q934" s="1" t="n"/>
      <c r="R934" s="1" t="n"/>
      <c r="S934" s="1" t="n"/>
      <c r="T934" s="1" t="n"/>
    </row>
    <row r="935" ht="15.75" customHeight="1" s="127">
      <c r="A935" s="1" t="n"/>
      <c r="B935" s="1" t="n"/>
      <c r="C935" s="1" t="n"/>
      <c r="D935" s="1" t="n"/>
      <c r="E935" s="1" t="n"/>
      <c r="F935" s="1" t="n"/>
      <c r="G935" s="1" t="n"/>
      <c r="H935" s="1" t="n"/>
      <c r="I935" s="1" t="n"/>
      <c r="J935" s="1" t="n"/>
      <c r="K935" s="1" t="n"/>
      <c r="L935" s="1" t="n"/>
      <c r="M935" s="1" t="n"/>
      <c r="N935" s="1" t="n"/>
      <c r="O935" s="1" t="n"/>
      <c r="P935" s="1" t="n"/>
      <c r="Q935" s="1" t="n"/>
      <c r="R935" s="1" t="n"/>
      <c r="S935" s="1" t="n"/>
      <c r="T935" s="1" t="n"/>
    </row>
    <row r="936" ht="15.75" customHeight="1" s="127">
      <c r="A936" s="1" t="n"/>
      <c r="B936" s="1" t="n"/>
      <c r="C936" s="1" t="n"/>
      <c r="D936" s="1" t="n"/>
      <c r="E936" s="1" t="n"/>
      <c r="F936" s="1" t="n"/>
      <c r="G936" s="1" t="n"/>
      <c r="H936" s="1" t="n"/>
      <c r="I936" s="1" t="n"/>
      <c r="J936" s="1" t="n"/>
      <c r="K936" s="1" t="n"/>
      <c r="L936" s="1" t="n"/>
      <c r="M936" s="1" t="n"/>
      <c r="N936" s="1" t="n"/>
      <c r="O936" s="1" t="n"/>
      <c r="P936" s="1" t="n"/>
      <c r="Q936" s="1" t="n"/>
      <c r="R936" s="1" t="n"/>
      <c r="S936" s="1" t="n"/>
      <c r="T936" s="1" t="n"/>
    </row>
    <row r="937" ht="15.75" customHeight="1" s="127">
      <c r="A937" s="1" t="n"/>
      <c r="B937" s="1" t="n"/>
      <c r="C937" s="1" t="n"/>
      <c r="D937" s="1" t="n"/>
      <c r="E937" s="1" t="n"/>
      <c r="F937" s="1" t="n"/>
      <c r="G937" s="1" t="n"/>
      <c r="H937" s="1" t="n"/>
      <c r="I937" s="1" t="n"/>
      <c r="J937" s="1" t="n"/>
      <c r="K937" s="1" t="n"/>
      <c r="L937" s="1" t="n"/>
      <c r="M937" s="1" t="n"/>
      <c r="N937" s="1" t="n"/>
      <c r="O937" s="1" t="n"/>
      <c r="P937" s="1" t="n"/>
      <c r="Q937" s="1" t="n"/>
      <c r="R937" s="1" t="n"/>
      <c r="S937" s="1" t="n"/>
      <c r="T937" s="1" t="n"/>
    </row>
    <row r="938" ht="15.75" customHeight="1" s="127">
      <c r="A938" s="1" t="n"/>
      <c r="B938" s="1" t="n"/>
      <c r="C938" s="1" t="n"/>
      <c r="D938" s="1" t="n"/>
      <c r="E938" s="1" t="n"/>
      <c r="F938" s="1" t="n"/>
      <c r="G938" s="1" t="n"/>
      <c r="H938" s="1" t="n"/>
      <c r="I938" s="1" t="n"/>
      <c r="J938" s="1" t="n"/>
      <c r="K938" s="1" t="n"/>
      <c r="L938" s="1" t="n"/>
      <c r="M938" s="1" t="n"/>
      <c r="N938" s="1" t="n"/>
      <c r="O938" s="1" t="n"/>
      <c r="P938" s="1" t="n"/>
      <c r="Q938" s="1" t="n"/>
      <c r="R938" s="1" t="n"/>
      <c r="S938" s="1" t="n"/>
      <c r="T938" s="1" t="n"/>
    </row>
    <row r="939" ht="15.75" customHeight="1" s="127">
      <c r="A939" s="1" t="n"/>
      <c r="B939" s="1" t="n"/>
      <c r="C939" s="1" t="n"/>
      <c r="D939" s="1" t="n"/>
      <c r="E939" s="1" t="n"/>
      <c r="F939" s="1" t="n"/>
      <c r="G939" s="1" t="n"/>
      <c r="H939" s="1" t="n"/>
      <c r="I939" s="1" t="n"/>
      <c r="J939" s="1" t="n"/>
      <c r="K939" s="1" t="n"/>
      <c r="L939" s="1" t="n"/>
      <c r="M939" s="1" t="n"/>
      <c r="N939" s="1" t="n"/>
      <c r="O939" s="1" t="n"/>
      <c r="P939" s="1" t="n"/>
      <c r="Q939" s="1" t="n"/>
      <c r="R939" s="1" t="n"/>
      <c r="S939" s="1" t="n"/>
      <c r="T939" s="1" t="n"/>
    </row>
    <row r="940" ht="15.75" customHeight="1" s="127">
      <c r="A940" s="1" t="n"/>
      <c r="B940" s="1" t="n"/>
      <c r="C940" s="1" t="n"/>
      <c r="D940" s="1" t="n"/>
      <c r="E940" s="1" t="n"/>
      <c r="F940" s="1" t="n"/>
      <c r="G940" s="1" t="n"/>
      <c r="H940" s="1" t="n"/>
      <c r="I940" s="1" t="n"/>
      <c r="J940" s="1" t="n"/>
      <c r="K940" s="1" t="n"/>
      <c r="L940" s="1" t="n"/>
      <c r="M940" s="1" t="n"/>
      <c r="N940" s="1" t="n"/>
      <c r="O940" s="1" t="n"/>
      <c r="P940" s="1" t="n"/>
      <c r="Q940" s="1" t="n"/>
      <c r="R940" s="1" t="n"/>
      <c r="S940" s="1" t="n"/>
      <c r="T940" s="1" t="n"/>
    </row>
    <row r="941" ht="15.75" customHeight="1" s="127">
      <c r="A941" s="1" t="n"/>
      <c r="B941" s="1" t="n"/>
      <c r="C941" s="1" t="n"/>
      <c r="D941" s="1" t="n"/>
      <c r="E941" s="1" t="n"/>
      <c r="F941" s="1" t="n"/>
      <c r="G941" s="1" t="n"/>
      <c r="H941" s="1" t="n"/>
      <c r="I941" s="1" t="n"/>
      <c r="J941" s="1" t="n"/>
      <c r="K941" s="1" t="n"/>
      <c r="L941" s="1" t="n"/>
      <c r="M941" s="1" t="n"/>
      <c r="N941" s="1" t="n"/>
      <c r="O941" s="1" t="n"/>
      <c r="P941" s="1" t="n"/>
      <c r="Q941" s="1" t="n"/>
      <c r="R941" s="1" t="n"/>
      <c r="S941" s="1" t="n"/>
      <c r="T941" s="1" t="n"/>
    </row>
    <row r="942" ht="15.75" customHeight="1" s="127">
      <c r="A942" s="1" t="n"/>
      <c r="B942" s="1" t="n"/>
      <c r="C942" s="1" t="n"/>
      <c r="D942" s="1" t="n"/>
      <c r="E942" s="1" t="n"/>
      <c r="F942" s="1" t="n"/>
      <c r="G942" s="1" t="n"/>
      <c r="H942" s="1" t="n"/>
      <c r="I942" s="1" t="n"/>
      <c r="J942" s="1" t="n"/>
      <c r="K942" s="1" t="n"/>
      <c r="L942" s="1" t="n"/>
      <c r="M942" s="1" t="n"/>
      <c r="N942" s="1" t="n"/>
      <c r="O942" s="1" t="n"/>
      <c r="P942" s="1" t="n"/>
      <c r="Q942" s="1" t="n"/>
      <c r="R942" s="1" t="n"/>
      <c r="S942" s="1" t="n"/>
      <c r="T942" s="1" t="n"/>
    </row>
    <row r="943" ht="15.75" customHeight="1" s="127">
      <c r="A943" s="1" t="n"/>
      <c r="B943" s="1" t="n"/>
      <c r="C943" s="1" t="n"/>
      <c r="D943" s="1" t="n"/>
      <c r="E943" s="1" t="n"/>
      <c r="F943" s="1" t="n"/>
      <c r="G943" s="1" t="n"/>
      <c r="H943" s="1" t="n"/>
      <c r="I943" s="1" t="n"/>
      <c r="J943" s="1" t="n"/>
      <c r="K943" s="1" t="n"/>
      <c r="L943" s="1" t="n"/>
      <c r="M943" s="1" t="n"/>
      <c r="N943" s="1" t="n"/>
      <c r="O943" s="1" t="n"/>
      <c r="P943" s="1" t="n"/>
      <c r="Q943" s="1" t="n"/>
      <c r="R943" s="1" t="n"/>
      <c r="S943" s="1" t="n"/>
      <c r="T943" s="1" t="n"/>
    </row>
    <row r="944" ht="15.75" customHeight="1" s="127">
      <c r="A944" s="1" t="n"/>
      <c r="B944" s="1" t="n"/>
      <c r="C944" s="1" t="n"/>
      <c r="D944" s="1" t="n"/>
      <c r="E944" s="1" t="n"/>
      <c r="F944" s="1" t="n"/>
      <c r="G944" s="1" t="n"/>
      <c r="H944" s="1" t="n"/>
      <c r="I944" s="1" t="n"/>
      <c r="J944" s="1" t="n"/>
      <c r="K944" s="1" t="n"/>
      <c r="L944" s="1" t="n"/>
      <c r="M944" s="1" t="n"/>
      <c r="N944" s="1" t="n"/>
      <c r="O944" s="1" t="n"/>
      <c r="P944" s="1" t="n"/>
      <c r="Q944" s="1" t="n"/>
      <c r="R944" s="1" t="n"/>
      <c r="S944" s="1" t="n"/>
      <c r="T944" s="1" t="n"/>
    </row>
    <row r="945" ht="15.75" customHeight="1" s="127">
      <c r="A945" s="1" t="n"/>
      <c r="B945" s="1" t="n"/>
      <c r="C945" s="1" t="n"/>
      <c r="D945" s="1" t="n"/>
      <c r="E945" s="1" t="n"/>
      <c r="F945" s="1" t="n"/>
      <c r="G945" s="1" t="n"/>
      <c r="H945" s="1" t="n"/>
      <c r="I945" s="1" t="n"/>
      <c r="J945" s="1" t="n"/>
      <c r="K945" s="1" t="n"/>
      <c r="L945" s="1" t="n"/>
      <c r="M945" s="1" t="n"/>
      <c r="N945" s="1" t="n"/>
      <c r="O945" s="1" t="n"/>
      <c r="P945" s="1" t="n"/>
      <c r="Q945" s="1" t="n"/>
      <c r="R945" s="1" t="n"/>
      <c r="S945" s="1" t="n"/>
      <c r="T945" s="1" t="n"/>
    </row>
    <row r="946" ht="15.75" customHeight="1" s="127">
      <c r="A946" s="1" t="n"/>
      <c r="B946" s="1" t="n"/>
      <c r="C946" s="1" t="n"/>
      <c r="D946" s="1" t="n"/>
      <c r="E946" s="1" t="n"/>
      <c r="F946" s="1" t="n"/>
      <c r="G946" s="1" t="n"/>
      <c r="H946" s="1" t="n"/>
      <c r="I946" s="1" t="n"/>
      <c r="J946" s="1" t="n"/>
      <c r="K946" s="1" t="n"/>
      <c r="L946" s="1" t="n"/>
      <c r="M946" s="1" t="n"/>
      <c r="N946" s="1" t="n"/>
      <c r="O946" s="1" t="n"/>
      <c r="P946" s="1" t="n"/>
      <c r="Q946" s="1" t="n"/>
      <c r="R946" s="1" t="n"/>
      <c r="S946" s="1" t="n"/>
      <c r="T946" s="1" t="n"/>
    </row>
    <row r="947" ht="15.75" customHeight="1" s="127">
      <c r="A947" s="1" t="n"/>
      <c r="B947" s="1" t="n"/>
      <c r="C947" s="1" t="n"/>
      <c r="D947" s="1" t="n"/>
      <c r="E947" s="1" t="n"/>
      <c r="F947" s="1" t="n"/>
      <c r="G947" s="1" t="n"/>
      <c r="H947" s="1" t="n"/>
      <c r="I947" s="1" t="n"/>
      <c r="J947" s="1" t="n"/>
      <c r="K947" s="1" t="n"/>
      <c r="L947" s="1" t="n"/>
      <c r="M947" s="1" t="n"/>
      <c r="N947" s="1" t="n"/>
      <c r="O947" s="1" t="n"/>
      <c r="P947" s="1" t="n"/>
      <c r="Q947" s="1" t="n"/>
      <c r="R947" s="1" t="n"/>
      <c r="S947" s="1" t="n"/>
      <c r="T947" s="1" t="n"/>
    </row>
    <row r="948" ht="15.75" customHeight="1" s="127">
      <c r="A948" s="1" t="n"/>
      <c r="B948" s="1" t="n"/>
      <c r="C948" s="1" t="n"/>
      <c r="D948" s="1" t="n"/>
      <c r="E948" s="1" t="n"/>
      <c r="F948" s="1" t="n"/>
      <c r="G948" s="1" t="n"/>
      <c r="H948" s="1" t="n"/>
      <c r="I948" s="1" t="n"/>
      <c r="J948" s="1" t="n"/>
      <c r="K948" s="1" t="n"/>
      <c r="L948" s="1" t="n"/>
      <c r="M948" s="1" t="n"/>
      <c r="N948" s="1" t="n"/>
      <c r="O948" s="1" t="n"/>
      <c r="P948" s="1" t="n"/>
      <c r="Q948" s="1" t="n"/>
      <c r="R948" s="1" t="n"/>
      <c r="S948" s="1" t="n"/>
      <c r="T948" s="1" t="n"/>
    </row>
    <row r="949" ht="15.75" customHeight="1" s="127">
      <c r="A949" s="1" t="n"/>
      <c r="B949" s="1" t="n"/>
      <c r="C949" s="1" t="n"/>
      <c r="D949" s="1" t="n"/>
      <c r="E949" s="1" t="n"/>
      <c r="F949" s="1" t="n"/>
      <c r="G949" s="1" t="n"/>
      <c r="H949" s="1" t="n"/>
      <c r="I949" s="1" t="n"/>
      <c r="J949" s="1" t="n"/>
      <c r="K949" s="1" t="n"/>
      <c r="L949" s="1" t="n"/>
      <c r="M949" s="1" t="n"/>
      <c r="N949" s="1" t="n"/>
      <c r="O949" s="1" t="n"/>
      <c r="P949" s="1" t="n"/>
      <c r="Q949" s="1" t="n"/>
      <c r="R949" s="1" t="n"/>
      <c r="S949" s="1" t="n"/>
      <c r="T949" s="1" t="n"/>
    </row>
    <row r="950" ht="15.75" customHeight="1" s="127">
      <c r="A950" s="1" t="n"/>
      <c r="B950" s="1" t="n"/>
      <c r="C950" s="1" t="n"/>
      <c r="D950" s="1" t="n"/>
      <c r="E950" s="1" t="n"/>
      <c r="F950" s="1" t="n"/>
      <c r="G950" s="1" t="n"/>
      <c r="H950" s="1" t="n"/>
      <c r="I950" s="1" t="n"/>
      <c r="J950" s="1" t="n"/>
      <c r="K950" s="1" t="n"/>
      <c r="L950" s="1" t="n"/>
      <c r="M950" s="1" t="n"/>
      <c r="N950" s="1" t="n"/>
      <c r="O950" s="1" t="n"/>
      <c r="P950" s="1" t="n"/>
      <c r="Q950" s="1" t="n"/>
      <c r="R950" s="1" t="n"/>
      <c r="S950" s="1" t="n"/>
      <c r="T950" s="1" t="n"/>
    </row>
    <row r="951" ht="15.75" customHeight="1" s="127">
      <c r="A951" s="1" t="n"/>
      <c r="B951" s="1" t="n"/>
      <c r="C951" s="1" t="n"/>
      <c r="D951" s="1" t="n"/>
      <c r="E951" s="1" t="n"/>
      <c r="F951" s="1" t="n"/>
      <c r="G951" s="1" t="n"/>
      <c r="H951" s="1" t="n"/>
      <c r="I951" s="1" t="n"/>
      <c r="J951" s="1" t="n"/>
      <c r="K951" s="1" t="n"/>
      <c r="L951" s="1" t="n"/>
      <c r="M951" s="1" t="n"/>
      <c r="N951" s="1" t="n"/>
      <c r="O951" s="1" t="n"/>
      <c r="P951" s="1" t="n"/>
      <c r="Q951" s="1" t="n"/>
      <c r="R951" s="1" t="n"/>
      <c r="S951" s="1" t="n"/>
      <c r="T951" s="1" t="n"/>
    </row>
    <row r="952" ht="15.75" customHeight="1" s="127">
      <c r="A952" s="1" t="n"/>
      <c r="B952" s="1" t="n"/>
      <c r="C952" s="1" t="n"/>
      <c r="D952" s="1" t="n"/>
      <c r="E952" s="1" t="n"/>
      <c r="F952" s="1" t="n"/>
      <c r="G952" s="1" t="n"/>
      <c r="H952" s="1" t="n"/>
      <c r="I952" s="1" t="n"/>
      <c r="J952" s="1" t="n"/>
      <c r="K952" s="1" t="n"/>
      <c r="L952" s="1" t="n"/>
      <c r="M952" s="1" t="n"/>
      <c r="N952" s="1" t="n"/>
      <c r="O952" s="1" t="n"/>
      <c r="P952" s="1" t="n"/>
      <c r="Q952" s="1" t="n"/>
      <c r="R952" s="1" t="n"/>
      <c r="S952" s="1" t="n"/>
      <c r="T952" s="1" t="n"/>
    </row>
    <row r="953" ht="15.75" customHeight="1" s="127">
      <c r="A953" s="1" t="n"/>
      <c r="B953" s="1" t="n"/>
      <c r="C953" s="1" t="n"/>
      <c r="D953" s="1" t="n"/>
      <c r="E953" s="1" t="n"/>
      <c r="F953" s="1" t="n"/>
      <c r="G953" s="1" t="n"/>
      <c r="H953" s="1" t="n"/>
      <c r="I953" s="1" t="n"/>
      <c r="J953" s="1" t="n"/>
      <c r="K953" s="1" t="n"/>
      <c r="L953" s="1" t="n"/>
      <c r="M953" s="1" t="n"/>
      <c r="N953" s="1" t="n"/>
      <c r="O953" s="1" t="n"/>
      <c r="P953" s="1" t="n"/>
      <c r="Q953" s="1" t="n"/>
      <c r="R953" s="1" t="n"/>
      <c r="S953" s="1" t="n"/>
      <c r="T953" s="1" t="n"/>
    </row>
    <row r="954" ht="15.75" customHeight="1" s="127">
      <c r="A954" s="1" t="n"/>
      <c r="B954" s="1" t="n"/>
      <c r="C954" s="1" t="n"/>
      <c r="D954" s="1" t="n"/>
      <c r="E954" s="1" t="n"/>
      <c r="F954" s="1" t="n"/>
      <c r="G954" s="1" t="n"/>
      <c r="H954" s="1" t="n"/>
      <c r="I954" s="1" t="n"/>
      <c r="J954" s="1" t="n"/>
      <c r="K954" s="1" t="n"/>
      <c r="L954" s="1" t="n"/>
      <c r="M954" s="1" t="n"/>
      <c r="N954" s="1" t="n"/>
      <c r="O954" s="1" t="n"/>
      <c r="P954" s="1" t="n"/>
      <c r="Q954" s="1" t="n"/>
      <c r="R954" s="1" t="n"/>
      <c r="S954" s="1" t="n"/>
      <c r="T954" s="1" t="n"/>
    </row>
    <row r="955" ht="15.75" customHeight="1" s="127">
      <c r="A955" s="1" t="n"/>
      <c r="B955" s="1" t="n"/>
      <c r="C955" s="1" t="n"/>
      <c r="D955" s="1" t="n"/>
      <c r="E955" s="1" t="n"/>
      <c r="F955" s="1" t="n"/>
      <c r="G955" s="1" t="n"/>
      <c r="H955" s="1" t="n"/>
      <c r="I955" s="1" t="n"/>
      <c r="J955" s="1" t="n"/>
      <c r="K955" s="1" t="n"/>
      <c r="L955" s="1" t="n"/>
      <c r="M955" s="1" t="n"/>
      <c r="N955" s="1" t="n"/>
      <c r="O955" s="1" t="n"/>
      <c r="P955" s="1" t="n"/>
      <c r="Q955" s="1" t="n"/>
      <c r="R955" s="1" t="n"/>
      <c r="S955" s="1" t="n"/>
      <c r="T955" s="1" t="n"/>
    </row>
    <row r="956" ht="15.75" customHeight="1" s="127">
      <c r="A956" s="1" t="n"/>
      <c r="B956" s="1" t="n"/>
      <c r="C956" s="1" t="n"/>
      <c r="D956" s="1" t="n"/>
      <c r="E956" s="1" t="n"/>
      <c r="F956" s="1" t="n"/>
      <c r="G956" s="1" t="n"/>
      <c r="H956" s="1" t="n"/>
      <c r="I956" s="1" t="n"/>
      <c r="J956" s="1" t="n"/>
      <c r="K956" s="1" t="n"/>
      <c r="L956" s="1" t="n"/>
      <c r="M956" s="1" t="n"/>
      <c r="N956" s="1" t="n"/>
      <c r="O956" s="1" t="n"/>
      <c r="P956" s="1" t="n"/>
      <c r="Q956" s="1" t="n"/>
      <c r="R956" s="1" t="n"/>
      <c r="S956" s="1" t="n"/>
      <c r="T956" s="1" t="n"/>
    </row>
    <row r="957" ht="15.75" customHeight="1" s="127">
      <c r="A957" s="1" t="n"/>
      <c r="B957" s="1" t="n"/>
      <c r="C957" s="1" t="n"/>
      <c r="D957" s="1" t="n"/>
      <c r="E957" s="1" t="n"/>
      <c r="F957" s="1" t="n"/>
      <c r="G957" s="1" t="n"/>
      <c r="H957" s="1" t="n"/>
      <c r="I957" s="1" t="n"/>
      <c r="J957" s="1" t="n"/>
      <c r="K957" s="1" t="n"/>
      <c r="L957" s="1" t="n"/>
      <c r="M957" s="1" t="n"/>
      <c r="N957" s="1" t="n"/>
      <c r="O957" s="1" t="n"/>
      <c r="P957" s="1" t="n"/>
      <c r="Q957" s="1" t="n"/>
      <c r="R957" s="1" t="n"/>
      <c r="S957" s="1" t="n"/>
      <c r="T957" s="1" t="n"/>
    </row>
    <row r="958" ht="15.75" customHeight="1" s="127">
      <c r="A958" s="1" t="n"/>
      <c r="B958" s="1" t="n"/>
      <c r="C958" s="1" t="n"/>
      <c r="D958" s="1" t="n"/>
      <c r="E958" s="1" t="n"/>
      <c r="F958" s="1" t="n"/>
      <c r="G958" s="1" t="n"/>
      <c r="H958" s="1" t="n"/>
      <c r="I958" s="1" t="n"/>
      <c r="J958" s="1" t="n"/>
      <c r="K958" s="1" t="n"/>
      <c r="L958" s="1" t="n"/>
      <c r="M958" s="1" t="n"/>
      <c r="N958" s="1" t="n"/>
      <c r="O958" s="1" t="n"/>
      <c r="P958" s="1" t="n"/>
      <c r="Q958" s="1" t="n"/>
      <c r="R958" s="1" t="n"/>
      <c r="S958" s="1" t="n"/>
      <c r="T958" s="1" t="n"/>
    </row>
    <row r="959" ht="15.75" customHeight="1" s="127">
      <c r="A959" s="1" t="n"/>
      <c r="B959" s="1" t="n"/>
      <c r="C959" s="1" t="n"/>
      <c r="D959" s="1" t="n"/>
      <c r="E959" s="1" t="n"/>
      <c r="F959" s="1" t="n"/>
      <c r="G959" s="1" t="n"/>
      <c r="H959" s="1" t="n"/>
      <c r="I959" s="1" t="n"/>
      <c r="J959" s="1" t="n"/>
      <c r="K959" s="1" t="n"/>
      <c r="L959" s="1" t="n"/>
      <c r="M959" s="1" t="n"/>
      <c r="N959" s="1" t="n"/>
      <c r="O959" s="1" t="n"/>
      <c r="P959" s="1" t="n"/>
      <c r="Q959" s="1" t="n"/>
      <c r="R959" s="1" t="n"/>
      <c r="S959" s="1" t="n"/>
      <c r="T959" s="1" t="n"/>
    </row>
    <row r="960" ht="15.75" customHeight="1" s="127">
      <c r="A960" s="1" t="n"/>
      <c r="B960" s="1" t="n"/>
      <c r="C960" s="1" t="n"/>
      <c r="D960" s="1" t="n"/>
      <c r="E960" s="1" t="n"/>
      <c r="F960" s="1" t="n"/>
      <c r="G960" s="1" t="n"/>
      <c r="H960" s="1" t="n"/>
      <c r="I960" s="1" t="n"/>
      <c r="J960" s="1" t="n"/>
      <c r="K960" s="1" t="n"/>
      <c r="L960" s="1" t="n"/>
      <c r="M960" s="1" t="n"/>
      <c r="N960" s="1" t="n"/>
      <c r="O960" s="1" t="n"/>
      <c r="P960" s="1" t="n"/>
      <c r="Q960" s="1" t="n"/>
      <c r="R960" s="1" t="n"/>
      <c r="S960" s="1" t="n"/>
      <c r="T960" s="1" t="n"/>
    </row>
    <row r="961" ht="15.75" customHeight="1" s="127">
      <c r="A961" s="1" t="n"/>
      <c r="B961" s="1" t="n"/>
      <c r="C961" s="1" t="n"/>
      <c r="D961" s="1" t="n"/>
      <c r="E961" s="1" t="n"/>
      <c r="F961" s="1" t="n"/>
      <c r="G961" s="1" t="n"/>
      <c r="H961" s="1" t="n"/>
      <c r="I961" s="1" t="n"/>
      <c r="J961" s="1" t="n"/>
      <c r="K961" s="1" t="n"/>
      <c r="L961" s="1" t="n"/>
      <c r="M961" s="1" t="n"/>
      <c r="N961" s="1" t="n"/>
      <c r="O961" s="1" t="n"/>
      <c r="P961" s="1" t="n"/>
      <c r="Q961" s="1" t="n"/>
      <c r="R961" s="1" t="n"/>
      <c r="S961" s="1" t="n"/>
      <c r="T961" s="1" t="n"/>
    </row>
    <row r="962" ht="15.75" customHeight="1" s="127">
      <c r="A962" s="1" t="n"/>
      <c r="B962" s="1" t="n"/>
      <c r="C962" s="1" t="n"/>
      <c r="D962" s="1" t="n"/>
      <c r="E962" s="1" t="n"/>
      <c r="F962" s="1" t="n"/>
      <c r="G962" s="1" t="n"/>
      <c r="H962" s="1" t="n"/>
      <c r="I962" s="1" t="n"/>
      <c r="J962" s="1" t="n"/>
      <c r="K962" s="1" t="n"/>
      <c r="L962" s="1" t="n"/>
      <c r="M962" s="1" t="n"/>
      <c r="N962" s="1" t="n"/>
      <c r="O962" s="1" t="n"/>
      <c r="P962" s="1" t="n"/>
      <c r="Q962" s="1" t="n"/>
      <c r="R962" s="1" t="n"/>
      <c r="S962" s="1" t="n"/>
      <c r="T962" s="1" t="n"/>
    </row>
    <row r="963" ht="15.75" customHeight="1" s="127">
      <c r="A963" s="1" t="n"/>
      <c r="B963" s="1" t="n"/>
      <c r="C963" s="1" t="n"/>
      <c r="D963" s="1" t="n"/>
      <c r="E963" s="1" t="n"/>
      <c r="F963" s="1" t="n"/>
      <c r="G963" s="1" t="n"/>
      <c r="H963" s="1" t="n"/>
      <c r="I963" s="1" t="n"/>
      <c r="J963" s="1" t="n"/>
      <c r="K963" s="1" t="n"/>
      <c r="L963" s="1" t="n"/>
      <c r="M963" s="1" t="n"/>
      <c r="N963" s="1" t="n"/>
      <c r="O963" s="1" t="n"/>
      <c r="P963" s="1" t="n"/>
      <c r="Q963" s="1" t="n"/>
      <c r="R963" s="1" t="n"/>
      <c r="S963" s="1" t="n"/>
      <c r="T963" s="1" t="n"/>
    </row>
    <row r="964" ht="15.75" customHeight="1" s="127">
      <c r="A964" s="1" t="n"/>
      <c r="B964" s="1" t="n"/>
      <c r="C964" s="1" t="n"/>
      <c r="D964" s="1" t="n"/>
      <c r="E964" s="1" t="n"/>
      <c r="F964" s="1" t="n"/>
      <c r="G964" s="1" t="n"/>
      <c r="H964" s="1" t="n"/>
      <c r="I964" s="1" t="n"/>
      <c r="J964" s="1" t="n"/>
      <c r="K964" s="1" t="n"/>
      <c r="L964" s="1" t="n"/>
      <c r="M964" s="1" t="n"/>
      <c r="N964" s="1" t="n"/>
      <c r="O964" s="1" t="n"/>
      <c r="P964" s="1" t="n"/>
      <c r="Q964" s="1" t="n"/>
      <c r="R964" s="1" t="n"/>
      <c r="S964" s="1" t="n"/>
      <c r="T964" s="1" t="n"/>
    </row>
    <row r="965" ht="15.75" customHeight="1" s="127">
      <c r="A965" s="1" t="n"/>
      <c r="B965" s="1" t="n"/>
      <c r="C965" s="1" t="n"/>
      <c r="D965" s="1" t="n"/>
      <c r="E965" s="1" t="n"/>
      <c r="F965" s="1" t="n"/>
      <c r="G965" s="1" t="n"/>
      <c r="H965" s="1" t="n"/>
      <c r="I965" s="1" t="n"/>
      <c r="J965" s="1" t="n"/>
      <c r="K965" s="1" t="n"/>
      <c r="L965" s="1" t="n"/>
      <c r="M965" s="1" t="n"/>
      <c r="N965" s="1" t="n"/>
      <c r="O965" s="1" t="n"/>
      <c r="P965" s="1" t="n"/>
      <c r="Q965" s="1" t="n"/>
      <c r="R965" s="1" t="n"/>
      <c r="S965" s="1" t="n"/>
      <c r="T965" s="1" t="n"/>
    </row>
    <row r="966" ht="15.75" customHeight="1" s="127">
      <c r="A966" s="1" t="n"/>
      <c r="B966" s="1" t="n"/>
      <c r="C966" s="1" t="n"/>
      <c r="D966" s="1" t="n"/>
      <c r="E966" s="1" t="n"/>
      <c r="F966" s="1" t="n"/>
      <c r="G966" s="1" t="n"/>
      <c r="H966" s="1" t="n"/>
      <c r="I966" s="1" t="n"/>
      <c r="J966" s="1" t="n"/>
      <c r="K966" s="1" t="n"/>
      <c r="L966" s="1" t="n"/>
      <c r="M966" s="1" t="n"/>
      <c r="N966" s="1" t="n"/>
      <c r="O966" s="1" t="n"/>
      <c r="P966" s="1" t="n"/>
      <c r="Q966" s="1" t="n"/>
      <c r="R966" s="1" t="n"/>
      <c r="S966" s="1" t="n"/>
      <c r="T966" s="1" t="n"/>
    </row>
    <row r="967" ht="15.75" customHeight="1" s="127">
      <c r="A967" s="1" t="n"/>
      <c r="B967" s="1" t="n"/>
      <c r="C967" s="1" t="n"/>
      <c r="D967" s="1" t="n"/>
      <c r="E967" s="1" t="n"/>
      <c r="F967" s="1" t="n"/>
      <c r="G967" s="1" t="n"/>
      <c r="H967" s="1" t="n"/>
      <c r="I967" s="1" t="n"/>
      <c r="J967" s="1" t="n"/>
      <c r="K967" s="1" t="n"/>
      <c r="L967" s="1" t="n"/>
      <c r="M967" s="1" t="n"/>
      <c r="N967" s="1" t="n"/>
      <c r="O967" s="1" t="n"/>
      <c r="P967" s="1" t="n"/>
      <c r="Q967" s="1" t="n"/>
      <c r="R967" s="1" t="n"/>
      <c r="S967" s="1" t="n"/>
      <c r="T967" s="1" t="n"/>
    </row>
    <row r="968" ht="15.75" customHeight="1" s="127">
      <c r="A968" s="1" t="n"/>
      <c r="B968" s="1" t="n"/>
      <c r="C968" s="1" t="n"/>
      <c r="D968" s="1" t="n"/>
      <c r="E968" s="1" t="n"/>
      <c r="F968" s="1" t="n"/>
      <c r="G968" s="1" t="n"/>
      <c r="H968" s="1" t="n"/>
      <c r="I968" s="1" t="n"/>
      <c r="J968" s="1" t="n"/>
      <c r="K968" s="1" t="n"/>
      <c r="L968" s="1" t="n"/>
      <c r="M968" s="1" t="n"/>
      <c r="N968" s="1" t="n"/>
      <c r="O968" s="1" t="n"/>
      <c r="P968" s="1" t="n"/>
      <c r="Q968" s="1" t="n"/>
      <c r="R968" s="1" t="n"/>
      <c r="S968" s="1" t="n"/>
      <c r="T968" s="1" t="n"/>
    </row>
    <row r="969" ht="15.75" customHeight="1" s="127">
      <c r="A969" s="1" t="n"/>
      <c r="B969" s="1" t="n"/>
      <c r="C969" s="1" t="n"/>
      <c r="D969" s="1" t="n"/>
      <c r="E969" s="1" t="n"/>
      <c r="F969" s="1" t="n"/>
      <c r="G969" s="1" t="n"/>
      <c r="H969" s="1" t="n"/>
      <c r="I969" s="1" t="n"/>
      <c r="J969" s="1" t="n"/>
      <c r="K969" s="1" t="n"/>
      <c r="L969" s="1" t="n"/>
      <c r="M969" s="1" t="n"/>
      <c r="N969" s="1" t="n"/>
      <c r="O969" s="1" t="n"/>
      <c r="P969" s="1" t="n"/>
      <c r="Q969" s="1" t="n"/>
      <c r="R969" s="1" t="n"/>
      <c r="S969" s="1" t="n"/>
      <c r="T969" s="1" t="n"/>
    </row>
    <row r="970" ht="15.75" customHeight="1" s="127">
      <c r="A970" s="1" t="n"/>
      <c r="B970" s="1" t="n"/>
      <c r="C970" s="1" t="n"/>
      <c r="D970" s="1" t="n"/>
      <c r="E970" s="1" t="n"/>
      <c r="F970" s="1" t="n"/>
      <c r="G970" s="1" t="n"/>
      <c r="H970" s="1" t="n"/>
      <c r="I970" s="1" t="n"/>
      <c r="J970" s="1" t="n"/>
      <c r="K970" s="1" t="n"/>
      <c r="L970" s="1" t="n"/>
      <c r="M970" s="1" t="n"/>
      <c r="N970" s="1" t="n"/>
      <c r="O970" s="1" t="n"/>
      <c r="P970" s="1" t="n"/>
      <c r="Q970" s="1" t="n"/>
      <c r="R970" s="1" t="n"/>
      <c r="S970" s="1" t="n"/>
      <c r="T970" s="1" t="n"/>
    </row>
    <row r="971" ht="15.75" customHeight="1" s="127">
      <c r="A971" s="1" t="n"/>
      <c r="B971" s="1" t="n"/>
      <c r="C971" s="1" t="n"/>
      <c r="D971" s="1" t="n"/>
      <c r="E971" s="1" t="n"/>
      <c r="F971" s="1" t="n"/>
      <c r="G971" s="1" t="n"/>
      <c r="H971" s="1" t="n"/>
      <c r="I971" s="1" t="n"/>
      <c r="J971" s="1" t="n"/>
      <c r="K971" s="1" t="n"/>
      <c r="L971" s="1" t="n"/>
      <c r="M971" s="1" t="n"/>
      <c r="N971" s="1" t="n"/>
      <c r="O971" s="1" t="n"/>
      <c r="P971" s="1" t="n"/>
      <c r="Q971" s="1" t="n"/>
      <c r="R971" s="1" t="n"/>
      <c r="S971" s="1" t="n"/>
      <c r="T971" s="1" t="n"/>
    </row>
    <row r="972" ht="15.75" customHeight="1" s="127">
      <c r="A972" s="1" t="n"/>
      <c r="B972" s="1" t="n"/>
      <c r="C972" s="1" t="n"/>
      <c r="D972" s="1" t="n"/>
      <c r="E972" s="1" t="n"/>
      <c r="F972" s="1" t="n"/>
      <c r="G972" s="1" t="n"/>
      <c r="H972" s="1" t="n"/>
      <c r="I972" s="1" t="n"/>
      <c r="J972" s="1" t="n"/>
      <c r="K972" s="1" t="n"/>
      <c r="L972" s="1" t="n"/>
      <c r="M972" s="1" t="n"/>
      <c r="N972" s="1" t="n"/>
      <c r="O972" s="1" t="n"/>
      <c r="P972" s="1" t="n"/>
      <c r="Q972" s="1" t="n"/>
      <c r="R972" s="1" t="n"/>
      <c r="S972" s="1" t="n"/>
      <c r="T972" s="1" t="n"/>
    </row>
    <row r="973" ht="15.75" customHeight="1" s="127">
      <c r="A973" s="1" t="n"/>
      <c r="B973" s="1" t="n"/>
      <c r="C973" s="1" t="n"/>
      <c r="D973" s="1" t="n"/>
      <c r="E973" s="1" t="n"/>
      <c r="F973" s="1" t="n"/>
      <c r="G973" s="1" t="n"/>
      <c r="H973" s="1" t="n"/>
      <c r="I973" s="1" t="n"/>
      <c r="J973" s="1" t="n"/>
      <c r="K973" s="1" t="n"/>
      <c r="L973" s="1" t="n"/>
      <c r="M973" s="1" t="n"/>
      <c r="N973" s="1" t="n"/>
      <c r="O973" s="1" t="n"/>
      <c r="P973" s="1" t="n"/>
      <c r="Q973" s="1" t="n"/>
      <c r="R973" s="1" t="n"/>
      <c r="S973" s="1" t="n"/>
      <c r="T973" s="1" t="n"/>
    </row>
    <row r="974" ht="15.75" customHeight="1" s="127">
      <c r="A974" s="1" t="n"/>
      <c r="B974" s="1" t="n"/>
      <c r="C974" s="1" t="n"/>
      <c r="D974" s="1" t="n"/>
      <c r="E974" s="1" t="n"/>
      <c r="F974" s="1" t="n"/>
      <c r="G974" s="1" t="n"/>
      <c r="H974" s="1" t="n"/>
      <c r="I974" s="1" t="n"/>
      <c r="J974" s="1" t="n"/>
      <c r="K974" s="1" t="n"/>
      <c r="L974" s="1" t="n"/>
      <c r="M974" s="1" t="n"/>
      <c r="N974" s="1" t="n"/>
      <c r="O974" s="1" t="n"/>
      <c r="P974" s="1" t="n"/>
      <c r="Q974" s="1" t="n"/>
      <c r="R974" s="1" t="n"/>
      <c r="S974" s="1" t="n"/>
      <c r="T974" s="1" t="n"/>
    </row>
    <row r="975" ht="15.75" customHeight="1" s="127">
      <c r="A975" s="1" t="n"/>
      <c r="B975" s="1" t="n"/>
      <c r="C975" s="1" t="n"/>
      <c r="D975" s="1" t="n"/>
      <c r="E975" s="1" t="n"/>
      <c r="F975" s="1" t="n"/>
      <c r="G975" s="1" t="n"/>
      <c r="H975" s="1" t="n"/>
      <c r="I975" s="1" t="n"/>
      <c r="J975" s="1" t="n"/>
      <c r="K975" s="1" t="n"/>
      <c r="L975" s="1" t="n"/>
      <c r="M975" s="1" t="n"/>
      <c r="N975" s="1" t="n"/>
      <c r="O975" s="1" t="n"/>
      <c r="P975" s="1" t="n"/>
      <c r="Q975" s="1" t="n"/>
      <c r="R975" s="1" t="n"/>
      <c r="S975" s="1" t="n"/>
      <c r="T975" s="1" t="n"/>
    </row>
    <row r="976" ht="15.75" customHeight="1" s="127">
      <c r="A976" s="1" t="n"/>
      <c r="B976" s="1" t="n"/>
      <c r="C976" s="1" t="n"/>
      <c r="D976" s="1" t="n"/>
      <c r="E976" s="1" t="n"/>
      <c r="F976" s="1" t="n"/>
      <c r="G976" s="1" t="n"/>
      <c r="H976" s="1" t="n"/>
      <c r="I976" s="1" t="n"/>
      <c r="J976" s="1" t="n"/>
      <c r="K976" s="1" t="n"/>
      <c r="L976" s="1" t="n"/>
      <c r="M976" s="1" t="n"/>
      <c r="N976" s="1" t="n"/>
      <c r="O976" s="1" t="n"/>
      <c r="P976" s="1" t="n"/>
      <c r="Q976" s="1" t="n"/>
      <c r="R976" s="1" t="n"/>
      <c r="S976" s="1" t="n"/>
      <c r="T976" s="1" t="n"/>
    </row>
    <row r="977" ht="15.75" customHeight="1" s="127">
      <c r="A977" s="1" t="n"/>
      <c r="B977" s="1" t="n"/>
      <c r="C977" s="1" t="n"/>
      <c r="D977" s="1" t="n"/>
      <c r="E977" s="1" t="n"/>
      <c r="F977" s="1" t="n"/>
      <c r="G977" s="1" t="n"/>
      <c r="H977" s="1" t="n"/>
      <c r="I977" s="1" t="n"/>
      <c r="J977" s="1" t="n"/>
      <c r="K977" s="1" t="n"/>
      <c r="L977" s="1" t="n"/>
      <c r="M977" s="1" t="n"/>
      <c r="N977" s="1" t="n"/>
      <c r="O977" s="1" t="n"/>
      <c r="P977" s="1" t="n"/>
      <c r="Q977" s="1" t="n"/>
      <c r="R977" s="1" t="n"/>
      <c r="S977" s="1" t="n"/>
      <c r="T977" s="1" t="n"/>
    </row>
    <row r="978" ht="15.75" customHeight="1" s="127">
      <c r="A978" s="1" t="n"/>
      <c r="B978" s="1" t="n"/>
      <c r="C978" s="1" t="n"/>
      <c r="D978" s="1" t="n"/>
      <c r="E978" s="1" t="n"/>
      <c r="F978" s="1" t="n"/>
      <c r="G978" s="1" t="n"/>
      <c r="H978" s="1" t="n"/>
      <c r="I978" s="1" t="n"/>
      <c r="J978" s="1" t="n"/>
      <c r="K978" s="1" t="n"/>
      <c r="L978" s="1" t="n"/>
      <c r="M978" s="1" t="n"/>
      <c r="N978" s="1" t="n"/>
      <c r="O978" s="1" t="n"/>
      <c r="P978" s="1" t="n"/>
      <c r="Q978" s="1" t="n"/>
      <c r="R978" s="1" t="n"/>
      <c r="S978" s="1" t="n"/>
      <c r="T978" s="1" t="n"/>
    </row>
    <row r="979" ht="15.75" customHeight="1" s="127">
      <c r="A979" s="1" t="n"/>
      <c r="B979" s="1" t="n"/>
      <c r="C979" s="1" t="n"/>
      <c r="D979" s="1" t="n"/>
      <c r="E979" s="1" t="n"/>
      <c r="F979" s="1" t="n"/>
      <c r="G979" s="1" t="n"/>
      <c r="H979" s="1" t="n"/>
      <c r="I979" s="1" t="n"/>
      <c r="J979" s="1" t="n"/>
      <c r="K979" s="1" t="n"/>
      <c r="L979" s="1" t="n"/>
      <c r="M979" s="1" t="n"/>
      <c r="N979" s="1" t="n"/>
      <c r="O979" s="1" t="n"/>
      <c r="P979" s="1" t="n"/>
      <c r="Q979" s="1" t="n"/>
      <c r="R979" s="1" t="n"/>
      <c r="S979" s="1" t="n"/>
      <c r="T979" s="1" t="n"/>
    </row>
    <row r="980" ht="15.75" customHeight="1" s="127">
      <c r="A980" s="1" t="n"/>
      <c r="B980" s="1" t="n"/>
      <c r="C980" s="1" t="n"/>
      <c r="D980" s="1" t="n"/>
      <c r="E980" s="1" t="n"/>
      <c r="F980" s="1" t="n"/>
      <c r="G980" s="1" t="n"/>
      <c r="H980" s="1" t="n"/>
      <c r="I980" s="1" t="n"/>
      <c r="J980" s="1" t="n"/>
      <c r="K980" s="1" t="n"/>
      <c r="L980" s="1" t="n"/>
      <c r="M980" s="1" t="n"/>
      <c r="N980" s="1" t="n"/>
      <c r="O980" s="1" t="n"/>
      <c r="P980" s="1" t="n"/>
      <c r="Q980" s="1" t="n"/>
      <c r="R980" s="1" t="n"/>
      <c r="S980" s="1" t="n"/>
      <c r="T980" s="1" t="n"/>
    </row>
    <row r="981" ht="15.75" customHeight="1" s="127">
      <c r="A981" s="1" t="n"/>
      <c r="B981" s="1" t="n"/>
      <c r="C981" s="1" t="n"/>
      <c r="D981" s="1" t="n"/>
      <c r="E981" s="1" t="n"/>
      <c r="F981" s="1" t="n"/>
      <c r="G981" s="1" t="n"/>
      <c r="H981" s="1" t="n"/>
      <c r="I981" s="1" t="n"/>
      <c r="J981" s="1" t="n"/>
      <c r="K981" s="1" t="n"/>
      <c r="L981" s="1" t="n"/>
      <c r="M981" s="1" t="n"/>
      <c r="N981" s="1" t="n"/>
      <c r="O981" s="1" t="n"/>
      <c r="P981" s="1" t="n"/>
      <c r="Q981" s="1" t="n"/>
      <c r="R981" s="1" t="n"/>
      <c r="S981" s="1" t="n"/>
      <c r="T981" s="1" t="n"/>
    </row>
    <row r="982" ht="15.75" customHeight="1" s="127">
      <c r="A982" s="1" t="n"/>
      <c r="B982" s="1" t="n"/>
      <c r="C982" s="1" t="n"/>
      <c r="D982" s="1" t="n"/>
      <c r="E982" s="1" t="n"/>
      <c r="F982" s="1" t="n"/>
      <c r="G982" s="1" t="n"/>
      <c r="H982" s="1" t="n"/>
      <c r="I982" s="1" t="n"/>
      <c r="J982" s="1" t="n"/>
      <c r="K982" s="1" t="n"/>
      <c r="L982" s="1" t="n"/>
      <c r="M982" s="1" t="n"/>
      <c r="N982" s="1" t="n"/>
      <c r="O982" s="1" t="n"/>
      <c r="P982" s="1" t="n"/>
      <c r="Q982" s="1" t="n"/>
      <c r="R982" s="1" t="n"/>
      <c r="S982" s="1" t="n"/>
      <c r="T982" s="1" t="n"/>
    </row>
    <row r="983" ht="15.75" customHeight="1" s="127">
      <c r="A983" s="1" t="n"/>
      <c r="B983" s="1" t="n"/>
      <c r="C983" s="1" t="n"/>
      <c r="D983" s="1" t="n"/>
      <c r="E983" s="1" t="n"/>
      <c r="F983" s="1" t="n"/>
      <c r="G983" s="1" t="n"/>
      <c r="H983" s="1" t="n"/>
      <c r="I983" s="1" t="n"/>
      <c r="J983" s="1" t="n"/>
      <c r="K983" s="1" t="n"/>
      <c r="L983" s="1" t="n"/>
      <c r="M983" s="1" t="n"/>
      <c r="N983" s="1" t="n"/>
      <c r="O983" s="1" t="n"/>
      <c r="P983" s="1" t="n"/>
      <c r="Q983" s="1" t="n"/>
      <c r="R983" s="1" t="n"/>
      <c r="S983" s="1" t="n"/>
      <c r="T983" s="1" t="n"/>
    </row>
    <row r="984" ht="15.75" customHeight="1" s="127">
      <c r="A984" s="1" t="n"/>
      <c r="B984" s="1" t="n"/>
      <c r="C984" s="1" t="n"/>
      <c r="D984" s="1" t="n"/>
      <c r="E984" s="1" t="n"/>
      <c r="F984" s="1" t="n"/>
      <c r="G984" s="1" t="n"/>
      <c r="H984" s="1" t="n"/>
      <c r="I984" s="1" t="n"/>
      <c r="J984" s="1" t="n"/>
      <c r="K984" s="1" t="n"/>
      <c r="L984" s="1" t="n"/>
      <c r="M984" s="1" t="n"/>
      <c r="N984" s="1" t="n"/>
      <c r="O984" s="1" t="n"/>
      <c r="P984" s="1" t="n"/>
      <c r="Q984" s="1" t="n"/>
      <c r="R984" s="1" t="n"/>
      <c r="S984" s="1" t="n"/>
      <c r="T984" s="1" t="n"/>
    </row>
    <row r="985" ht="15.75" customHeight="1" s="127">
      <c r="A985" s="1" t="n"/>
      <c r="B985" s="1" t="n"/>
      <c r="C985" s="1" t="n"/>
      <c r="D985" s="1" t="n"/>
      <c r="E985" s="1" t="n"/>
      <c r="F985" s="1" t="n"/>
      <c r="G985" s="1" t="n"/>
      <c r="H985" s="1" t="n"/>
      <c r="I985" s="1" t="n"/>
      <c r="J985" s="1" t="n"/>
      <c r="K985" s="1" t="n"/>
      <c r="L985" s="1" t="n"/>
      <c r="M985" s="1" t="n"/>
      <c r="N985" s="1" t="n"/>
      <c r="O985" s="1" t="n"/>
      <c r="P985" s="1" t="n"/>
      <c r="Q985" s="1" t="n"/>
      <c r="R985" s="1" t="n"/>
      <c r="S985" s="1" t="n"/>
      <c r="T985" s="1" t="n"/>
    </row>
    <row r="986" ht="15.75" customHeight="1" s="127">
      <c r="A986" s="1" t="n"/>
      <c r="B986" s="1" t="n"/>
      <c r="C986" s="1" t="n"/>
      <c r="D986" s="1" t="n"/>
      <c r="E986" s="1" t="n"/>
      <c r="F986" s="1" t="n"/>
      <c r="G986" s="1" t="n"/>
      <c r="H986" s="1" t="n"/>
      <c r="I986" s="1" t="n"/>
      <c r="J986" s="1" t="n"/>
      <c r="K986" s="1" t="n"/>
      <c r="L986" s="1" t="n"/>
      <c r="M986" s="1" t="n"/>
      <c r="N986" s="1" t="n"/>
      <c r="O986" s="1" t="n"/>
      <c r="P986" s="1" t="n"/>
      <c r="Q986" s="1" t="n"/>
      <c r="R986" s="1" t="n"/>
      <c r="S986" s="1" t="n"/>
      <c r="T986" s="1" t="n"/>
    </row>
    <row r="987" ht="15.75" customHeight="1" s="127">
      <c r="A987" s="1" t="n"/>
      <c r="B987" s="1" t="n"/>
      <c r="C987" s="1" t="n"/>
      <c r="D987" s="1" t="n"/>
      <c r="E987" s="1" t="n"/>
      <c r="F987" s="1" t="n"/>
      <c r="G987" s="1" t="n"/>
      <c r="H987" s="1" t="n"/>
      <c r="I987" s="1" t="n"/>
      <c r="J987" s="1" t="n"/>
      <c r="K987" s="1" t="n"/>
      <c r="L987" s="1" t="n"/>
      <c r="M987" s="1" t="n"/>
      <c r="N987" s="1" t="n"/>
      <c r="O987" s="1" t="n"/>
      <c r="P987" s="1" t="n"/>
      <c r="Q987" s="1" t="n"/>
      <c r="R987" s="1" t="n"/>
      <c r="S987" s="1" t="n"/>
      <c r="T987" s="1" t="n"/>
    </row>
    <row r="988" ht="15.75" customHeight="1" s="127">
      <c r="A988" s="1" t="n"/>
      <c r="B988" s="1" t="n"/>
      <c r="C988" s="1" t="n"/>
      <c r="D988" s="1" t="n"/>
      <c r="E988" s="1" t="n"/>
      <c r="F988" s="1" t="n"/>
      <c r="G988" s="1" t="n"/>
      <c r="H988" s="1" t="n"/>
      <c r="I988" s="1" t="n"/>
      <c r="J988" s="1" t="n"/>
      <c r="K988" s="1" t="n"/>
      <c r="L988" s="1" t="n"/>
      <c r="M988" s="1" t="n"/>
      <c r="N988" s="1" t="n"/>
      <c r="O988" s="1" t="n"/>
      <c r="P988" s="1" t="n"/>
      <c r="Q988" s="1" t="n"/>
      <c r="R988" s="1" t="n"/>
      <c r="S988" s="1" t="n"/>
      <c r="T988" s="1" t="n"/>
    </row>
    <row r="989" ht="15.75" customHeight="1" s="127">
      <c r="A989" s="1" t="n"/>
      <c r="B989" s="1" t="n"/>
      <c r="C989" s="1" t="n"/>
      <c r="D989" s="1" t="n"/>
      <c r="E989" s="1" t="n"/>
      <c r="F989" s="1" t="n"/>
      <c r="G989" s="1" t="n"/>
      <c r="H989" s="1" t="n"/>
      <c r="I989" s="1" t="n"/>
      <c r="J989" s="1" t="n"/>
      <c r="K989" s="1" t="n"/>
      <c r="L989" s="1" t="n"/>
      <c r="M989" s="1" t="n"/>
      <c r="N989" s="1" t="n"/>
      <c r="O989" s="1" t="n"/>
      <c r="P989" s="1" t="n"/>
      <c r="Q989" s="1" t="n"/>
      <c r="R989" s="1" t="n"/>
      <c r="S989" s="1" t="n"/>
      <c r="T989" s="1" t="n"/>
    </row>
    <row r="990" ht="15.75" customHeight="1" s="127">
      <c r="A990" s="1" t="n"/>
      <c r="B990" s="1" t="n"/>
      <c r="C990" s="1" t="n"/>
      <c r="D990" s="1" t="n"/>
      <c r="E990" s="1" t="n"/>
      <c r="F990" s="1" t="n"/>
      <c r="G990" s="1" t="n"/>
      <c r="H990" s="1" t="n"/>
      <c r="I990" s="1" t="n"/>
      <c r="J990" s="1" t="n"/>
      <c r="K990" s="1" t="n"/>
      <c r="L990" s="1" t="n"/>
      <c r="M990" s="1" t="n"/>
      <c r="N990" s="1" t="n"/>
      <c r="O990" s="1" t="n"/>
      <c r="P990" s="1" t="n"/>
      <c r="Q990" s="1" t="n"/>
      <c r="R990" s="1" t="n"/>
      <c r="S990" s="1" t="n"/>
      <c r="T990" s="1" t="n"/>
    </row>
    <row r="991" ht="15.75" customHeight="1" s="127">
      <c r="A991" s="1" t="n"/>
      <c r="B991" s="1" t="n"/>
      <c r="C991" s="1" t="n"/>
      <c r="D991" s="1" t="n"/>
      <c r="E991" s="1" t="n"/>
      <c r="F991" s="1" t="n"/>
      <c r="G991" s="1" t="n"/>
      <c r="H991" s="1" t="n"/>
      <c r="I991" s="1" t="n"/>
      <c r="J991" s="1" t="n"/>
      <c r="K991" s="1" t="n"/>
      <c r="L991" s="1" t="n"/>
      <c r="M991" s="1" t="n"/>
      <c r="N991" s="1" t="n"/>
      <c r="O991" s="1" t="n"/>
      <c r="P991" s="1" t="n"/>
      <c r="Q991" s="1" t="n"/>
      <c r="R991" s="1" t="n"/>
      <c r="S991" s="1" t="n"/>
      <c r="T991" s="1" t="n"/>
    </row>
    <row r="992" ht="15.75" customHeight="1" s="127">
      <c r="A992" s="1" t="n"/>
      <c r="B992" s="1" t="n"/>
      <c r="C992" s="1" t="n"/>
      <c r="D992" s="1" t="n"/>
      <c r="E992" s="1" t="n"/>
      <c r="F992" s="1" t="n"/>
      <c r="G992" s="1" t="n"/>
      <c r="H992" s="1" t="n"/>
      <c r="I992" s="1" t="n"/>
      <c r="J992" s="1" t="n"/>
      <c r="K992" s="1" t="n"/>
      <c r="L992" s="1" t="n"/>
      <c r="M992" s="1" t="n"/>
      <c r="N992" s="1" t="n"/>
      <c r="O992" s="1" t="n"/>
      <c r="P992" s="1" t="n"/>
      <c r="Q992" s="1" t="n"/>
      <c r="R992" s="1" t="n"/>
      <c r="S992" s="1" t="n"/>
      <c r="T992" s="1" t="n"/>
    </row>
    <row r="993" ht="15.75" customHeight="1" s="127">
      <c r="A993" s="1" t="n"/>
      <c r="B993" s="1" t="n"/>
      <c r="C993" s="1" t="n"/>
      <c r="D993" s="1" t="n"/>
      <c r="E993" s="1" t="n"/>
      <c r="F993" s="1" t="n"/>
      <c r="G993" s="1" t="n"/>
      <c r="H993" s="1" t="n"/>
      <c r="I993" s="1" t="n"/>
      <c r="J993" s="1" t="n"/>
      <c r="K993" s="1" t="n"/>
      <c r="L993" s="1" t="n"/>
      <c r="M993" s="1" t="n"/>
      <c r="N993" s="1" t="n"/>
      <c r="O993" s="1" t="n"/>
      <c r="P993" s="1" t="n"/>
      <c r="Q993" s="1" t="n"/>
      <c r="R993" s="1" t="n"/>
      <c r="S993" s="1" t="n"/>
      <c r="T993" s="1" t="n"/>
    </row>
    <row r="994" ht="15.75" customHeight="1" s="127">
      <c r="A994" s="1" t="n"/>
      <c r="B994" s="1" t="n"/>
      <c r="C994" s="1" t="n"/>
      <c r="D994" s="1" t="n"/>
      <c r="E994" s="1" t="n"/>
      <c r="F994" s="1" t="n"/>
      <c r="G994" s="1" t="n"/>
      <c r="H994" s="1" t="n"/>
      <c r="I994" s="1" t="n"/>
      <c r="J994" s="1" t="n"/>
      <c r="K994" s="1" t="n"/>
      <c r="L994" s="1" t="n"/>
      <c r="M994" s="1" t="n"/>
      <c r="N994" s="1" t="n"/>
      <c r="O994" s="1" t="n"/>
      <c r="P994" s="1" t="n"/>
      <c r="Q994" s="1" t="n"/>
      <c r="R994" s="1" t="n"/>
      <c r="S994" s="1" t="n"/>
      <c r="T994" s="1" t="n"/>
    </row>
    <row r="995" ht="15.75" customHeight="1" s="127">
      <c r="A995" s="1" t="n"/>
      <c r="B995" s="1" t="n"/>
      <c r="C995" s="1" t="n"/>
      <c r="D995" s="1" t="n"/>
      <c r="E995" s="1" t="n"/>
      <c r="F995" s="1" t="n"/>
      <c r="G995" s="1" t="n"/>
      <c r="H995" s="1" t="n"/>
      <c r="I995" s="1" t="n"/>
      <c r="J995" s="1" t="n"/>
      <c r="K995" s="1" t="n"/>
      <c r="L995" s="1" t="n"/>
      <c r="M995" s="1" t="n"/>
      <c r="N995" s="1" t="n"/>
      <c r="O995" s="1" t="n"/>
      <c r="P995" s="1" t="n"/>
      <c r="Q995" s="1" t="n"/>
      <c r="R995" s="1" t="n"/>
      <c r="S995" s="1" t="n"/>
      <c r="T995" s="1" t="n"/>
    </row>
    <row r="996" ht="15.75" customHeight="1" s="127">
      <c r="A996" s="1" t="n"/>
      <c r="B996" s="1" t="n"/>
      <c r="C996" s="1" t="n"/>
      <c r="D996" s="1" t="n"/>
      <c r="E996" s="1" t="n"/>
      <c r="F996" s="1" t="n"/>
      <c r="G996" s="1" t="n"/>
      <c r="H996" s="1" t="n"/>
      <c r="I996" s="1" t="n"/>
      <c r="J996" s="1" t="n"/>
      <c r="K996" s="1" t="n"/>
      <c r="L996" s="1" t="n"/>
      <c r="M996" s="1" t="n"/>
      <c r="N996" s="1" t="n"/>
      <c r="O996" s="1" t="n"/>
      <c r="P996" s="1" t="n"/>
      <c r="Q996" s="1" t="n"/>
      <c r="R996" s="1" t="n"/>
      <c r="S996" s="1" t="n"/>
      <c r="T996" s="1" t="n"/>
    </row>
    <row r="997" ht="15.75" customHeight="1" s="127">
      <c r="A997" s="1" t="n"/>
      <c r="B997" s="1" t="n"/>
      <c r="C997" s="1" t="n"/>
      <c r="D997" s="1" t="n"/>
      <c r="E997" s="1" t="n"/>
      <c r="F997" s="1" t="n"/>
      <c r="G997" s="1" t="n"/>
      <c r="H997" s="1" t="n"/>
      <c r="I997" s="1" t="n"/>
      <c r="J997" s="1" t="n"/>
      <c r="K997" s="1" t="n"/>
      <c r="L997" s="1" t="n"/>
      <c r="M997" s="1" t="n"/>
      <c r="N997" s="1" t="n"/>
      <c r="O997" s="1" t="n"/>
      <c r="P997" s="1" t="n"/>
      <c r="Q997" s="1" t="n"/>
      <c r="R997" s="1" t="n"/>
      <c r="S997" s="1" t="n"/>
      <c r="T997" s="1" t="n"/>
    </row>
    <row r="998" ht="15.75" customHeight="1" s="127">
      <c r="A998" s="1" t="n"/>
      <c r="B998" s="1" t="n"/>
      <c r="C998" s="1" t="n"/>
      <c r="D998" s="1" t="n"/>
      <c r="E998" s="1" t="n"/>
      <c r="F998" s="1" t="n"/>
      <c r="G998" s="1" t="n"/>
      <c r="H998" s="1" t="n"/>
      <c r="I998" s="1" t="n"/>
      <c r="J998" s="1" t="n"/>
      <c r="K998" s="1" t="n"/>
      <c r="L998" s="1" t="n"/>
      <c r="M998" s="1" t="n"/>
      <c r="N998" s="1" t="n"/>
      <c r="O998" s="1" t="n"/>
      <c r="P998" s="1" t="n"/>
      <c r="Q998" s="1" t="n"/>
      <c r="R998" s="1" t="n"/>
      <c r="S998" s="1" t="n"/>
      <c r="T998" s="1" t="n"/>
    </row>
    <row r="999" ht="15.75" customHeight="1" s="127">
      <c r="A999" s="1" t="n"/>
      <c r="B999" s="1" t="n"/>
      <c r="C999" s="1" t="n"/>
      <c r="D999" s="1" t="n"/>
      <c r="E999" s="1" t="n"/>
      <c r="F999" s="1" t="n"/>
      <c r="G999" s="1" t="n"/>
      <c r="H999" s="1" t="n"/>
      <c r="I999" s="1" t="n"/>
      <c r="J999" s="1" t="n"/>
      <c r="K999" s="1" t="n"/>
      <c r="L999" s="1" t="n"/>
      <c r="M999" s="1" t="n"/>
      <c r="N999" s="1" t="n"/>
      <c r="O999" s="1" t="n"/>
      <c r="P999" s="1" t="n"/>
      <c r="Q999" s="1" t="n"/>
      <c r="R999" s="1" t="n"/>
      <c r="S999" s="1" t="n"/>
      <c r="T999" s="1" t="n"/>
    </row>
    <row r="1000" ht="15.75" customHeight="1" s="127">
      <c r="A1000" s="1" t="n"/>
      <c r="B1000" s="1" t="n"/>
      <c r="C1000" s="1" t="n"/>
      <c r="D1000" s="1" t="n"/>
      <c r="E1000" s="1" t="n"/>
      <c r="F1000" s="1" t="n"/>
      <c r="G1000" s="1" t="n"/>
      <c r="H1000" s="1" t="n"/>
      <c r="I1000" s="1" t="n"/>
      <c r="J1000" s="1" t="n"/>
      <c r="K1000" s="1" t="n"/>
      <c r="L1000" s="1" t="n"/>
      <c r="M1000" s="1" t="n"/>
      <c r="N1000" s="1" t="n"/>
      <c r="O1000" s="1" t="n"/>
      <c r="P1000" s="1" t="n"/>
      <c r="Q1000" s="1" t="n"/>
      <c r="R1000" s="1" t="n"/>
      <c r="S1000" s="1" t="n"/>
      <c r="T1000" s="1" t="n"/>
    </row>
  </sheetData>
  <pageMargins left="0.7" right="0.7" top="0.75" bottom="0.75" header="0" footer="0"/>
  <pageSetup orientation="landscape"/>
</worksheet>
</file>

<file path=xl/worksheets/sheet11.xml><?xml version="1.0" encoding="utf-8"?>
<worksheet xmlns="http://schemas.openxmlformats.org/spreadsheetml/2006/main">
  <sheetPr>
    <outlinePr summaryBelow="1" summaryRight="1"/>
    <pageSetUpPr/>
  </sheetPr>
  <dimension ref="A1:M285"/>
  <sheetViews>
    <sheetView zoomScale="85" zoomScaleNormal="85" workbookViewId="0">
      <pane ySplit="1" topLeftCell="A2" activePane="bottomLeft" state="frozen"/>
      <selection pane="bottomLeft" activeCell="J1" sqref="J1:J1048576"/>
    </sheetView>
  </sheetViews>
  <sheetFormatPr baseColWidth="8" defaultColWidth="10.59765625" defaultRowHeight="15.6"/>
  <cols>
    <col width="14.296875" customWidth="1" style="260" min="1" max="1"/>
    <col width="10.59765625" customWidth="1" style="260" min="2" max="2"/>
    <col width="13.19921875" bestFit="1" customWidth="1" style="261" min="3" max="3"/>
    <col width="13.19921875" customWidth="1" style="261" min="4" max="4"/>
    <col width="14.296875" customWidth="1" style="260" min="5" max="6"/>
    <col width="20.19921875" bestFit="1" customWidth="1" style="261" min="7" max="7"/>
    <col width="14.296875" customWidth="1" style="260" min="8" max="8"/>
    <col width="10.59765625" customWidth="1" style="253" min="9" max="11"/>
    <col width="14.296875" customWidth="1" style="260" min="12" max="12"/>
    <col width="14.19921875" bestFit="1" customWidth="1" style="253" min="13" max="13"/>
    <col width="10.59765625" customWidth="1" style="253" min="14" max="29"/>
    <col width="10.59765625" customWidth="1" style="253" min="30" max="16384"/>
  </cols>
  <sheetData>
    <row r="1" ht="25.05" customHeight="1" s="127">
      <c r="A1" s="252" t="inlineStr">
        <is>
          <t>原始資產編號</t>
        </is>
      </c>
      <c r="B1" s="252" t="inlineStr">
        <is>
          <t>門店代號</t>
        </is>
      </c>
      <c r="C1" s="252" t="inlineStr">
        <is>
          <t>門市名稱</t>
        </is>
      </c>
      <c r="D1" s="252" t="n"/>
      <c r="E1" s="252" t="inlineStr">
        <is>
          <t>專案數量</t>
        </is>
      </c>
      <c r="F1" s="252" t="inlineStr">
        <is>
          <t>管理編號</t>
        </is>
      </c>
      <c r="G1" s="252" t="inlineStr">
        <is>
          <t>產品序號</t>
        </is>
      </c>
      <c r="H1" s="252" t="inlineStr">
        <is>
          <t>原始取得日期</t>
        </is>
      </c>
      <c r="I1" s="252" t="inlineStr">
        <is>
          <t>異動原因</t>
        </is>
      </c>
      <c r="J1" s="252" t="inlineStr">
        <is>
          <t>地區</t>
        </is>
      </c>
      <c r="K1" s="252" t="inlineStr">
        <is>
          <t>是否專案</t>
        </is>
      </c>
      <c r="L1" s="252" t="inlineStr">
        <is>
          <t>屬性</t>
        </is>
      </c>
      <c r="M1" s="252" t="inlineStr">
        <is>
          <t>EDC異常</t>
        </is>
      </c>
    </row>
    <row r="2" ht="22.95" customHeight="1" s="127">
      <c r="A2" s="254" t="inlineStr">
        <is>
          <t>H815501311</t>
        </is>
      </c>
      <c r="B2" s="254" t="n">
        <v>4259</v>
      </c>
      <c r="C2" s="255" t="inlineStr">
        <is>
          <t>八里水灣店</t>
        </is>
      </c>
      <c r="D2" s="255">
        <f>C2&amp;E2</f>
        <v/>
      </c>
      <c r="E2" s="254" t="n">
        <v>1</v>
      </c>
      <c r="F2" s="254" t="inlineStr">
        <is>
          <t>8155001311</t>
        </is>
      </c>
      <c r="G2" s="255" t="inlineStr">
        <is>
          <t>2430012050600392</t>
        </is>
      </c>
      <c r="H2" s="254" t="inlineStr">
        <is>
          <t>20121031</t>
        </is>
      </c>
      <c r="I2" s="256" t="inlineStr">
        <is>
          <t>故障更換</t>
        </is>
      </c>
      <c r="J2" s="257" t="inlineStr">
        <is>
          <t>八里區</t>
        </is>
      </c>
      <c r="K2" s="258" t="inlineStr">
        <is>
          <t>Y</t>
        </is>
      </c>
      <c r="L2" s="254" t="n"/>
      <c r="M2" s="257" t="n"/>
    </row>
    <row r="3" ht="22.95" customHeight="1" s="127">
      <c r="A3" s="254" t="inlineStr">
        <is>
          <t>H815502167</t>
        </is>
      </c>
      <c r="B3" s="254" t="n">
        <v>4259</v>
      </c>
      <c r="C3" s="255" t="inlineStr">
        <is>
          <t>八里水灣店</t>
        </is>
      </c>
      <c r="D3" s="255">
        <f>C3&amp;E3</f>
        <v/>
      </c>
      <c r="E3" s="254" t="n">
        <v>2</v>
      </c>
      <c r="F3" s="254" t="inlineStr">
        <is>
          <t>8155002167</t>
        </is>
      </c>
      <c r="G3" s="255" t="inlineStr">
        <is>
          <t>2430012080600067</t>
        </is>
      </c>
      <c r="H3" s="254" t="inlineStr">
        <is>
          <t>20121130</t>
        </is>
      </c>
      <c r="I3" s="256" t="inlineStr">
        <is>
          <t>盤點入庫</t>
        </is>
      </c>
      <c r="J3" s="257" t="inlineStr">
        <is>
          <t>八里區</t>
        </is>
      </c>
      <c r="K3" s="258" t="inlineStr">
        <is>
          <t>Y</t>
        </is>
      </c>
      <c r="L3" s="254" t="n"/>
      <c r="M3" s="257" t="n"/>
    </row>
    <row r="4" ht="22.95" customHeight="1" s="127">
      <c r="A4" s="254" t="inlineStr">
        <is>
          <t>H815501671</t>
        </is>
      </c>
      <c r="B4" s="254" t="n">
        <v>2306</v>
      </c>
      <c r="C4" s="255" t="inlineStr">
        <is>
          <t>八里凱旋門</t>
        </is>
      </c>
      <c r="D4" s="255">
        <f>C4&amp;E4</f>
        <v/>
      </c>
      <c r="E4" s="254" t="n">
        <v>1</v>
      </c>
      <c r="F4" s="254" t="inlineStr">
        <is>
          <t>8155001671</t>
        </is>
      </c>
      <c r="G4" s="255" t="inlineStr">
        <is>
          <t>2430012050600867</t>
        </is>
      </c>
      <c r="H4" s="254" t="inlineStr">
        <is>
          <t>20121031</t>
        </is>
      </c>
      <c r="I4" s="256" t="inlineStr">
        <is>
          <t>盤點入庫</t>
        </is>
      </c>
      <c r="J4" s="257" t="inlineStr">
        <is>
          <t>八里區</t>
        </is>
      </c>
      <c r="K4" s="258" t="inlineStr">
        <is>
          <t>Y</t>
        </is>
      </c>
      <c r="L4" s="254" t="n"/>
      <c r="M4" s="257" t="n"/>
    </row>
    <row r="5" ht="22.95" customHeight="1" s="127">
      <c r="A5" s="254" t="inlineStr">
        <is>
          <t>H815501672</t>
        </is>
      </c>
      <c r="B5" s="254" t="n">
        <v>2306</v>
      </c>
      <c r="C5" s="255" t="inlineStr">
        <is>
          <t>八里凱旋門</t>
        </is>
      </c>
      <c r="D5" s="255">
        <f>C5&amp;E5</f>
        <v/>
      </c>
      <c r="E5" s="254" t="n">
        <v>2</v>
      </c>
      <c r="F5" s="254" t="inlineStr">
        <is>
          <t>8155001672</t>
        </is>
      </c>
      <c r="G5" s="255" t="inlineStr">
        <is>
          <t>2430012050600644</t>
        </is>
      </c>
      <c r="H5" s="254" t="inlineStr">
        <is>
          <t>20121031</t>
        </is>
      </c>
      <c r="I5" s="256" t="inlineStr">
        <is>
          <t>盤點入庫</t>
        </is>
      </c>
      <c r="J5" s="257" t="inlineStr">
        <is>
          <t>八里區</t>
        </is>
      </c>
      <c r="K5" s="258" t="inlineStr">
        <is>
          <t>Y</t>
        </is>
      </c>
      <c r="L5" s="254" t="n"/>
      <c r="M5" s="257" t="n"/>
    </row>
    <row r="6" ht="22.95" customHeight="1" s="127">
      <c r="A6" s="254" t="inlineStr">
        <is>
          <t>H815501073</t>
        </is>
      </c>
      <c r="B6" s="254" t="n">
        <v>4243</v>
      </c>
      <c r="C6" s="255" t="inlineStr">
        <is>
          <t>八里聖心店</t>
        </is>
      </c>
      <c r="D6" s="255">
        <f>C6&amp;E6</f>
        <v/>
      </c>
      <c r="E6" s="254" t="n">
        <v>1</v>
      </c>
      <c r="F6" s="254" t="inlineStr">
        <is>
          <t>8155001073</t>
        </is>
      </c>
      <c r="G6" s="255" t="inlineStr">
        <is>
          <t>2430012050600793</t>
        </is>
      </c>
      <c r="H6" s="254" t="inlineStr">
        <is>
          <t>20121031</t>
        </is>
      </c>
      <c r="I6" s="256" t="inlineStr">
        <is>
          <t>盤點入庫</t>
        </is>
      </c>
      <c r="J6" s="257" t="inlineStr">
        <is>
          <t>八里區</t>
        </is>
      </c>
      <c r="K6" s="258" t="inlineStr">
        <is>
          <t>Y</t>
        </is>
      </c>
      <c r="L6" s="254" t="n"/>
      <c r="M6" s="257" t="n"/>
    </row>
    <row r="7" ht="22.95" customHeight="1" s="127">
      <c r="A7" s="254" t="inlineStr">
        <is>
          <t>H815501074</t>
        </is>
      </c>
      <c r="B7" s="254" t="n">
        <v>4243</v>
      </c>
      <c r="C7" s="255" t="inlineStr">
        <is>
          <t>八里聖心店</t>
        </is>
      </c>
      <c r="D7" s="255">
        <f>C7&amp;E7</f>
        <v/>
      </c>
      <c r="E7" s="254" t="n">
        <v>2</v>
      </c>
      <c r="F7" s="254" t="inlineStr">
        <is>
          <t>8155001074</t>
        </is>
      </c>
      <c r="G7" s="255" t="inlineStr">
        <is>
          <t>2430012050600006</t>
        </is>
      </c>
      <c r="H7" s="254" t="inlineStr">
        <is>
          <t>20121031</t>
        </is>
      </c>
      <c r="I7" s="256" t="inlineStr">
        <is>
          <t>盤點入庫</t>
        </is>
      </c>
      <c r="J7" s="257" t="inlineStr">
        <is>
          <t>八里區</t>
        </is>
      </c>
      <c r="K7" s="258" t="inlineStr">
        <is>
          <t>Y</t>
        </is>
      </c>
      <c r="L7" s="254" t="n"/>
      <c r="M7" s="257" t="n"/>
    </row>
    <row r="8" ht="22.95" customHeight="1" s="127">
      <c r="A8" s="254" t="inlineStr">
        <is>
          <t>H815502089</t>
        </is>
      </c>
      <c r="B8" s="254" t="n">
        <v>3458</v>
      </c>
      <c r="C8" s="255" t="inlineStr">
        <is>
          <t>八里龍米店</t>
        </is>
      </c>
      <c r="D8" s="255">
        <f>C8&amp;E8</f>
        <v/>
      </c>
      <c r="E8" s="254" t="n">
        <v>2</v>
      </c>
      <c r="F8" s="254" t="inlineStr">
        <is>
          <t>8155002089</t>
        </is>
      </c>
      <c r="G8" s="255" t="inlineStr">
        <is>
          <t>2430011120600150</t>
        </is>
      </c>
      <c r="H8" s="254" t="inlineStr">
        <is>
          <t>20121130</t>
        </is>
      </c>
      <c r="I8" s="256" t="inlineStr">
        <is>
          <t>盤點入庫</t>
        </is>
      </c>
      <c r="J8" s="257" t="inlineStr">
        <is>
          <t>八里區</t>
        </is>
      </c>
      <c r="K8" s="258" t="inlineStr">
        <is>
          <t>Y</t>
        </is>
      </c>
      <c r="L8" s="254" t="n"/>
      <c r="M8" s="257" t="n"/>
    </row>
    <row r="9" ht="22.95" customHeight="1" s="127">
      <c r="A9" s="254" t="inlineStr">
        <is>
          <t>H815501721</t>
        </is>
      </c>
      <c r="B9" s="254" t="n">
        <v>2442</v>
      </c>
      <c r="C9" s="255" t="inlineStr">
        <is>
          <t>北縣商港店</t>
        </is>
      </c>
      <c r="D9" s="255">
        <f>C9&amp;E9</f>
        <v/>
      </c>
      <c r="E9" s="254" t="n">
        <v>1</v>
      </c>
      <c r="F9" s="254" t="inlineStr">
        <is>
          <t>8155001721</t>
        </is>
      </c>
      <c r="G9" s="255" t="inlineStr">
        <is>
          <t>0000046751</t>
        </is>
      </c>
      <c r="H9" s="254" t="inlineStr">
        <is>
          <t>20121031</t>
        </is>
      </c>
      <c r="I9" s="256" t="inlineStr">
        <is>
          <t>盤點入庫</t>
        </is>
      </c>
      <c r="J9" s="257" t="inlineStr">
        <is>
          <t>八里區</t>
        </is>
      </c>
      <c r="K9" s="258" t="inlineStr">
        <is>
          <t>Y</t>
        </is>
      </c>
      <c r="L9" s="254" t="n"/>
      <c r="M9" s="257" t="n"/>
    </row>
    <row r="10" ht="22.95" customHeight="1" s="127">
      <c r="A10" s="254" t="inlineStr">
        <is>
          <t>H815501722</t>
        </is>
      </c>
      <c r="B10" s="254" t="n">
        <v>2442</v>
      </c>
      <c r="C10" s="255" t="inlineStr">
        <is>
          <t>北縣商港店</t>
        </is>
      </c>
      <c r="D10" s="255">
        <f>C10&amp;E10</f>
        <v/>
      </c>
      <c r="E10" s="254" t="n">
        <v>2</v>
      </c>
      <c r="F10" s="254" t="inlineStr">
        <is>
          <t>8155001722</t>
        </is>
      </c>
      <c r="G10" s="255" t="inlineStr">
        <is>
          <t>0000004568</t>
        </is>
      </c>
      <c r="H10" s="254" t="inlineStr">
        <is>
          <t>20121031</t>
        </is>
      </c>
      <c r="I10" s="256" t="inlineStr">
        <is>
          <t>盤點入庫</t>
        </is>
      </c>
      <c r="J10" s="257" t="inlineStr">
        <is>
          <t>八里區</t>
        </is>
      </c>
      <c r="K10" s="258" t="inlineStr">
        <is>
          <t>Y</t>
        </is>
      </c>
      <c r="L10" s="254" t="n"/>
      <c r="M10" s="257" t="n"/>
    </row>
    <row r="11" ht="22.95" customHeight="1" s="127">
      <c r="A11" s="254" t="inlineStr">
        <is>
          <t>H815501636</t>
        </is>
      </c>
      <c r="B11" s="254" t="n">
        <v>2237</v>
      </c>
      <c r="C11" s="255" t="inlineStr">
        <is>
          <t>北縣芝蘭店</t>
        </is>
      </c>
      <c r="D11" s="255">
        <f>C11&amp;E11</f>
        <v/>
      </c>
      <c r="E11" s="254" t="n">
        <v>1</v>
      </c>
      <c r="F11" s="254" t="inlineStr">
        <is>
          <t>8155001636</t>
        </is>
      </c>
      <c r="G11" s="255" t="inlineStr">
        <is>
          <t>2430011120600163</t>
        </is>
      </c>
      <c r="H11" s="254" t="inlineStr">
        <is>
          <t>20121031</t>
        </is>
      </c>
      <c r="I11" s="256" t="inlineStr">
        <is>
          <t>盤點入庫</t>
        </is>
      </c>
      <c r="J11" s="257" t="inlineStr">
        <is>
          <t>三芝區</t>
        </is>
      </c>
      <c r="K11" s="258" t="inlineStr">
        <is>
          <t>Y</t>
        </is>
      </c>
      <c r="L11" s="254" t="n"/>
      <c r="M11" s="257" t="n"/>
    </row>
    <row r="12" ht="22.95" customHeight="1" s="127">
      <c r="A12" s="254" t="inlineStr">
        <is>
          <t>H815501637</t>
        </is>
      </c>
      <c r="B12" s="254" t="n">
        <v>2237</v>
      </c>
      <c r="C12" s="255" t="inlineStr">
        <is>
          <t>北縣芝蘭店</t>
        </is>
      </c>
      <c r="D12" s="255">
        <f>C12&amp;E12</f>
        <v/>
      </c>
      <c r="E12" s="254" t="n">
        <v>2</v>
      </c>
      <c r="F12" s="254" t="inlineStr">
        <is>
          <t>8155001637</t>
        </is>
      </c>
      <c r="G12" s="255" t="inlineStr">
        <is>
          <t>2430012050600318</t>
        </is>
      </c>
      <c r="H12" s="254" t="inlineStr">
        <is>
          <t>20121031</t>
        </is>
      </c>
      <c r="I12" s="256" t="inlineStr">
        <is>
          <t>盤點入庫</t>
        </is>
      </c>
      <c r="J12" s="257" t="inlineStr">
        <is>
          <t>三芝區</t>
        </is>
      </c>
      <c r="K12" s="258" t="inlineStr">
        <is>
          <t>Y</t>
        </is>
      </c>
      <c r="L12" s="254" t="n"/>
      <c r="M12" s="257" t="n"/>
    </row>
    <row r="13" ht="22.95" customHeight="1" s="127">
      <c r="A13" s="254" t="inlineStr">
        <is>
          <t>H815502049</t>
        </is>
      </c>
      <c r="B13" s="254" t="n">
        <v>3359</v>
      </c>
      <c r="C13" s="255" t="inlineStr">
        <is>
          <t>三重金陵店</t>
        </is>
      </c>
      <c r="D13" s="255">
        <f>C13&amp;E13</f>
        <v/>
      </c>
      <c r="E13" s="254" t="n">
        <v>1</v>
      </c>
      <c r="F13" s="254" t="inlineStr">
        <is>
          <t>8155002049</t>
        </is>
      </c>
      <c r="G13" s="255" t="inlineStr">
        <is>
          <t>2430012080600266</t>
        </is>
      </c>
      <c r="H13" s="254" t="inlineStr">
        <is>
          <t>20121130</t>
        </is>
      </c>
      <c r="I13" s="256" t="inlineStr">
        <is>
          <t>新裝潢</t>
        </is>
      </c>
      <c r="J13" s="257" t="inlineStr">
        <is>
          <t>三重區</t>
        </is>
      </c>
      <c r="K13" s="258" t="inlineStr">
        <is>
          <t>Y</t>
        </is>
      </c>
      <c r="L13" s="254" t="inlineStr">
        <is>
          <t>學校</t>
        </is>
      </c>
      <c r="M13" s="257" t="n"/>
    </row>
    <row r="14" ht="22.95" customHeight="1" s="127">
      <c r="A14" s="254" t="inlineStr">
        <is>
          <t>H815502050</t>
        </is>
      </c>
      <c r="B14" s="254" t="n">
        <v>3359</v>
      </c>
      <c r="C14" s="255" t="inlineStr">
        <is>
          <t>三重金陵店</t>
        </is>
      </c>
      <c r="D14" s="255">
        <f>C14&amp;E14</f>
        <v/>
      </c>
      <c r="E14" s="254" t="n">
        <v>2</v>
      </c>
      <c r="F14" s="254" t="inlineStr">
        <is>
          <t>8155002050</t>
        </is>
      </c>
      <c r="G14" s="255" t="inlineStr">
        <is>
          <t>2430012070410613</t>
        </is>
      </c>
      <c r="H14" s="254" t="inlineStr">
        <is>
          <t>20121130</t>
        </is>
      </c>
      <c r="I14" s="256" t="inlineStr">
        <is>
          <t>新裝潢</t>
        </is>
      </c>
      <c r="J14" s="257" t="inlineStr">
        <is>
          <t>三重區</t>
        </is>
      </c>
      <c r="K14" s="258" t="inlineStr">
        <is>
          <t>Y</t>
        </is>
      </c>
      <c r="L14" s="254" t="inlineStr">
        <is>
          <t>學校</t>
        </is>
      </c>
      <c r="M14" s="257" t="n"/>
    </row>
    <row r="15" ht="22.95" customHeight="1" s="127">
      <c r="A15" s="254" t="inlineStr">
        <is>
          <t>H815501364</t>
        </is>
      </c>
      <c r="B15" s="254" t="inlineStr">
        <is>
          <t>D024</t>
        </is>
      </c>
      <c r="C15" s="255" t="inlineStr">
        <is>
          <t>三重三民店</t>
        </is>
      </c>
      <c r="D15" s="255">
        <f>C15&amp;E15</f>
        <v/>
      </c>
      <c r="E15" s="254" t="n">
        <v>1</v>
      </c>
      <c r="F15" s="254" t="inlineStr">
        <is>
          <t>8155001364</t>
        </is>
      </c>
      <c r="G15" s="255" t="inlineStr">
        <is>
          <t>2430012050600341</t>
        </is>
      </c>
      <c r="H15" s="254" t="inlineStr">
        <is>
          <t>20121031</t>
        </is>
      </c>
      <c r="I15" s="256" t="inlineStr">
        <is>
          <t>盤點入庫</t>
        </is>
      </c>
      <c r="J15" s="257" t="inlineStr">
        <is>
          <t>三重區</t>
        </is>
      </c>
      <c r="K15" s="258" t="inlineStr">
        <is>
          <t>Y</t>
        </is>
      </c>
      <c r="L15" s="254" t="n"/>
      <c r="M15" s="257" t="n"/>
    </row>
    <row r="16" ht="22.95" customHeight="1" s="127">
      <c r="A16" s="254" t="inlineStr">
        <is>
          <t>H815500041</t>
        </is>
      </c>
      <c r="B16" s="254" t="inlineStr">
        <is>
          <t>D024</t>
        </is>
      </c>
      <c r="C16" s="255" t="inlineStr">
        <is>
          <t>三重三民店</t>
        </is>
      </c>
      <c r="D16" s="255">
        <f>C16&amp;E16</f>
        <v/>
      </c>
      <c r="E16" s="254" t="n">
        <v>2</v>
      </c>
      <c r="F16" s="254" t="inlineStr">
        <is>
          <t>8155000041</t>
        </is>
      </c>
      <c r="G16" s="255" t="inlineStr">
        <is>
          <t>2430012060600715</t>
        </is>
      </c>
      <c r="H16" s="254" t="inlineStr">
        <is>
          <t>20120831</t>
        </is>
      </c>
      <c r="I16" s="256" t="inlineStr">
        <is>
          <t>故障更換</t>
        </is>
      </c>
      <c r="J16" s="257" t="inlineStr">
        <is>
          <t>三重區</t>
        </is>
      </c>
      <c r="K16" s="258" t="inlineStr">
        <is>
          <t>Y</t>
        </is>
      </c>
      <c r="L16" s="254" t="n"/>
      <c r="M16" s="257" t="n"/>
    </row>
    <row r="17" ht="22.95" customHeight="1" s="127">
      <c r="A17" s="254" t="inlineStr">
        <is>
          <t>H815501669</t>
        </is>
      </c>
      <c r="B17" s="254" t="n">
        <v>2303</v>
      </c>
      <c r="C17" s="255" t="inlineStr">
        <is>
          <t>三重三和夜市</t>
        </is>
      </c>
      <c r="D17" s="255">
        <f>C17&amp;E17</f>
        <v/>
      </c>
      <c r="E17" s="254" t="n">
        <v>1</v>
      </c>
      <c r="F17" s="254" t="inlineStr">
        <is>
          <t>8155001669</t>
        </is>
      </c>
      <c r="G17" s="255" t="inlineStr">
        <is>
          <t>2430012070410417</t>
        </is>
      </c>
      <c r="H17" s="254" t="inlineStr">
        <is>
          <t>20121031</t>
        </is>
      </c>
      <c r="I17" s="256" t="inlineStr">
        <is>
          <t>新裝潢</t>
        </is>
      </c>
      <c r="J17" s="257" t="inlineStr">
        <is>
          <t>三重區</t>
        </is>
      </c>
      <c r="K17" s="258" t="inlineStr">
        <is>
          <t>Y</t>
        </is>
      </c>
      <c r="L17" s="254" t="n"/>
      <c r="M17" s="257" t="n"/>
    </row>
    <row r="18" ht="22.95" customHeight="1" s="127">
      <c r="A18" s="254" t="inlineStr">
        <is>
          <t>H815501670</t>
        </is>
      </c>
      <c r="B18" s="254" t="n">
        <v>2303</v>
      </c>
      <c r="C18" s="255" t="inlineStr">
        <is>
          <t>三重三和夜市</t>
        </is>
      </c>
      <c r="D18" s="255">
        <f>C18&amp;E18</f>
        <v/>
      </c>
      <c r="E18" s="254" t="n">
        <v>2</v>
      </c>
      <c r="F18" s="254" t="inlineStr">
        <is>
          <t>8155001670</t>
        </is>
      </c>
      <c r="G18" s="255" t="inlineStr">
        <is>
          <t>2430012050600752</t>
        </is>
      </c>
      <c r="H18" s="254" t="inlineStr">
        <is>
          <t>20121031</t>
        </is>
      </c>
      <c r="I18" s="256" t="inlineStr">
        <is>
          <t>新裝潢</t>
        </is>
      </c>
      <c r="J18" s="257" t="inlineStr">
        <is>
          <t>三重區</t>
        </is>
      </c>
      <c r="K18" s="258" t="inlineStr">
        <is>
          <t>Y</t>
        </is>
      </c>
      <c r="L18" s="254" t="n"/>
      <c r="M18" s="257" t="n"/>
    </row>
    <row r="19" ht="22.95" customHeight="1" s="127">
      <c r="A19" s="254" t="inlineStr">
        <is>
          <t>H815501751</t>
        </is>
      </c>
      <c r="B19" s="254" t="n">
        <v>2543</v>
      </c>
      <c r="C19" s="255" t="inlineStr">
        <is>
          <t>三重大仁店</t>
        </is>
      </c>
      <c r="D19" s="255">
        <f>C19&amp;E19</f>
        <v/>
      </c>
      <c r="E19" s="254" t="n">
        <v>1</v>
      </c>
      <c r="F19" s="254" t="inlineStr">
        <is>
          <t>8155001751</t>
        </is>
      </c>
      <c r="G19" s="255" t="inlineStr">
        <is>
          <t>2430012070410971</t>
        </is>
      </c>
      <c r="H19" s="254" t="inlineStr">
        <is>
          <t>20121031</t>
        </is>
      </c>
      <c r="I19" s="256" t="inlineStr">
        <is>
          <t>盤點入庫</t>
        </is>
      </c>
      <c r="J19" s="257" t="inlineStr">
        <is>
          <t>三重區</t>
        </is>
      </c>
      <c r="K19" s="258" t="inlineStr">
        <is>
          <t>Y</t>
        </is>
      </c>
      <c r="L19" s="254" t="n"/>
      <c r="M19" s="257" t="n"/>
    </row>
    <row r="20" ht="22.95" customHeight="1" s="127">
      <c r="A20" s="254" t="inlineStr">
        <is>
          <t>H815501752</t>
        </is>
      </c>
      <c r="B20" s="254" t="n">
        <v>2543</v>
      </c>
      <c r="C20" s="255" t="inlineStr">
        <is>
          <t>三重大仁店</t>
        </is>
      </c>
      <c r="D20" s="255">
        <f>C20&amp;E20</f>
        <v/>
      </c>
      <c r="E20" s="254" t="n">
        <v>2</v>
      </c>
      <c r="F20" s="254" t="inlineStr">
        <is>
          <t>8155001752</t>
        </is>
      </c>
      <c r="G20" s="255" t="inlineStr">
        <is>
          <t>24300120506000020</t>
        </is>
      </c>
      <c r="H20" s="254" t="inlineStr">
        <is>
          <t>20121031</t>
        </is>
      </c>
      <c r="I20" s="256" t="inlineStr">
        <is>
          <t>盤點入庫</t>
        </is>
      </c>
      <c r="J20" s="257" t="inlineStr">
        <is>
          <t>三重區</t>
        </is>
      </c>
      <c r="K20" s="258" t="inlineStr">
        <is>
          <t>Y</t>
        </is>
      </c>
      <c r="L20" s="254" t="n"/>
      <c r="M20" s="257" t="n"/>
    </row>
    <row r="21" ht="22.95" customHeight="1" s="127">
      <c r="A21" s="254" t="inlineStr">
        <is>
          <t>H815501826</t>
        </is>
      </c>
      <c r="B21" s="254" t="n">
        <v>4134</v>
      </c>
      <c r="C21" s="255" t="inlineStr">
        <is>
          <t>三重大同南</t>
        </is>
      </c>
      <c r="D21" s="255">
        <f>C21&amp;E21</f>
        <v/>
      </c>
      <c r="E21" s="254" t="n">
        <v>1</v>
      </c>
      <c r="F21" s="254" t="inlineStr">
        <is>
          <t>8155001826</t>
        </is>
      </c>
      <c r="G21" s="255" t="inlineStr">
        <is>
          <t>2430011120600143</t>
        </is>
      </c>
      <c r="H21" s="254" t="inlineStr">
        <is>
          <t>20121130</t>
        </is>
      </c>
      <c r="I21" s="256" t="inlineStr">
        <is>
          <t>盤點入庫</t>
        </is>
      </c>
      <c r="J21" s="257" t="inlineStr">
        <is>
          <t>三重區</t>
        </is>
      </c>
      <c r="K21" s="258" t="inlineStr">
        <is>
          <t>Y</t>
        </is>
      </c>
      <c r="L21" s="254" t="n"/>
      <c r="M21" s="257" t="n"/>
    </row>
    <row r="22" ht="22.95" customHeight="1" s="127">
      <c r="A22" s="254" t="inlineStr">
        <is>
          <t>H815501827</t>
        </is>
      </c>
      <c r="B22" s="254" t="n">
        <v>4134</v>
      </c>
      <c r="C22" s="255" t="inlineStr">
        <is>
          <t>三重大同南</t>
        </is>
      </c>
      <c r="D22" s="255">
        <f>C22&amp;E22</f>
        <v/>
      </c>
      <c r="E22" s="254" t="n">
        <v>2</v>
      </c>
      <c r="F22" s="254" t="inlineStr">
        <is>
          <t>8155001827</t>
        </is>
      </c>
      <c r="G22" s="255" t="inlineStr">
        <is>
          <t>2430012090600113</t>
        </is>
      </c>
      <c r="H22" s="254" t="inlineStr">
        <is>
          <t>20121130</t>
        </is>
      </c>
      <c r="I22" s="256" t="inlineStr">
        <is>
          <t>盤點入庫</t>
        </is>
      </c>
      <c r="J22" s="257" t="inlineStr">
        <is>
          <t>三重區</t>
        </is>
      </c>
      <c r="K22" s="258" t="inlineStr">
        <is>
          <t>Y</t>
        </is>
      </c>
      <c r="L22" s="254" t="n"/>
      <c r="M22" s="257" t="n"/>
    </row>
    <row r="23" ht="22.95" customHeight="1" s="127">
      <c r="A23" s="254" t="inlineStr">
        <is>
          <t>H815502453</t>
        </is>
      </c>
      <c r="B23" s="254" t="inlineStr">
        <is>
          <t>D390</t>
        </is>
      </c>
      <c r="C23" s="255" t="inlineStr">
        <is>
          <t>三重大有店</t>
        </is>
      </c>
      <c r="D23" s="255">
        <f>C23&amp;E23</f>
        <v/>
      </c>
      <c r="E23" s="254" t="n">
        <v>1</v>
      </c>
      <c r="F23" s="254" t="inlineStr">
        <is>
          <t>8155002453</t>
        </is>
      </c>
      <c r="G23" s="255" t="inlineStr">
        <is>
          <t>2430012050600108</t>
        </is>
      </c>
      <c r="H23" s="254" t="inlineStr">
        <is>
          <t>20121130</t>
        </is>
      </c>
      <c r="I23" s="256" t="inlineStr">
        <is>
          <t>盤點入庫</t>
        </is>
      </c>
      <c r="J23" s="257" t="inlineStr">
        <is>
          <t>三重區</t>
        </is>
      </c>
      <c r="K23" s="258" t="inlineStr">
        <is>
          <t>Y</t>
        </is>
      </c>
      <c r="L23" s="254" t="n"/>
      <c r="M23" s="257" t="n"/>
    </row>
    <row r="24" ht="22.95" customHeight="1" s="127">
      <c r="A24" s="254" t="inlineStr">
        <is>
          <t>H815502602</t>
        </is>
      </c>
      <c r="B24" s="254" t="inlineStr">
        <is>
          <t>D390</t>
        </is>
      </c>
      <c r="C24" s="255" t="inlineStr">
        <is>
          <t>三重大有店</t>
        </is>
      </c>
      <c r="D24" s="255">
        <f>C24&amp;E24</f>
        <v/>
      </c>
      <c r="E24" s="254" t="n">
        <v>2</v>
      </c>
      <c r="F24" s="254" t="inlineStr">
        <is>
          <t>8155002602</t>
        </is>
      </c>
      <c r="G24" s="255" t="inlineStr">
        <is>
          <t>2430012070410994</t>
        </is>
      </c>
      <c r="H24" s="254" t="inlineStr">
        <is>
          <t>20121130</t>
        </is>
      </c>
      <c r="I24" s="256" t="inlineStr">
        <is>
          <t>故障更換</t>
        </is>
      </c>
      <c r="J24" s="257" t="inlineStr">
        <is>
          <t>三重區</t>
        </is>
      </c>
      <c r="K24" s="258" t="inlineStr">
        <is>
          <t>Y</t>
        </is>
      </c>
      <c r="L24" s="254" t="n"/>
      <c r="M24" s="257" t="n"/>
    </row>
    <row r="25" ht="22.95" customHeight="1" s="127">
      <c r="A25" s="254" t="inlineStr">
        <is>
          <t>H815502603</t>
        </is>
      </c>
      <c r="B25" s="254" t="n">
        <v>4560</v>
      </c>
      <c r="C25" s="255" t="inlineStr">
        <is>
          <t>三重大院店</t>
        </is>
      </c>
      <c r="D25" s="255">
        <f>C25&amp;E25</f>
        <v/>
      </c>
      <c r="E25" s="254" t="n">
        <v>1</v>
      </c>
      <c r="F25" s="254" t="inlineStr">
        <is>
          <t>8155002603</t>
        </is>
      </c>
      <c r="G25" s="255" t="inlineStr">
        <is>
          <t>2430012090600104</t>
        </is>
      </c>
      <c r="H25" s="254" t="inlineStr">
        <is>
          <t>20121130</t>
        </is>
      </c>
      <c r="I25" s="256" t="inlineStr">
        <is>
          <t>故障更換</t>
        </is>
      </c>
      <c r="J25" s="257" t="inlineStr">
        <is>
          <t>三重區</t>
        </is>
      </c>
      <c r="K25" s="258" t="inlineStr">
        <is>
          <t>Y</t>
        </is>
      </c>
      <c r="L25" s="254" t="n"/>
      <c r="M25" s="257" t="n"/>
    </row>
    <row r="26" ht="22.95" customHeight="1" s="127">
      <c r="A26" s="254" t="inlineStr">
        <is>
          <t>H815502248</t>
        </is>
      </c>
      <c r="B26" s="254" t="n">
        <v>4560</v>
      </c>
      <c r="C26" s="255" t="inlineStr">
        <is>
          <t>三重大院店</t>
        </is>
      </c>
      <c r="D26" s="255">
        <f>C26&amp;E26</f>
        <v/>
      </c>
      <c r="E26" s="254" t="n">
        <v>2</v>
      </c>
      <c r="F26" s="254" t="inlineStr">
        <is>
          <t>8155002248</t>
        </is>
      </c>
      <c r="G26" s="255" t="inlineStr">
        <is>
          <t>2430012070410973</t>
        </is>
      </c>
      <c r="H26" s="254" t="inlineStr">
        <is>
          <t>20121130</t>
        </is>
      </c>
      <c r="I26" s="256" t="inlineStr">
        <is>
          <t>盤點入庫</t>
        </is>
      </c>
      <c r="J26" s="257" t="inlineStr">
        <is>
          <t>三重區</t>
        </is>
      </c>
      <c r="K26" s="258" t="inlineStr">
        <is>
          <t>Y</t>
        </is>
      </c>
      <c r="L26" s="254" t="n"/>
      <c r="M26" s="257" t="n"/>
    </row>
    <row r="27" ht="22.95" customHeight="1" s="127">
      <c r="A27" s="254" t="inlineStr">
        <is>
          <t>H815501788</t>
        </is>
      </c>
      <c r="B27" s="254" t="n">
        <v>2619</v>
      </c>
      <c r="C27" s="255" t="inlineStr">
        <is>
          <t>三重大榮店</t>
        </is>
      </c>
      <c r="D27" s="255">
        <f>C27&amp;E27</f>
        <v/>
      </c>
      <c r="E27" s="254" t="n">
        <v>1</v>
      </c>
      <c r="F27" s="254" t="inlineStr">
        <is>
          <t>8155001788</t>
        </is>
      </c>
      <c r="G27" s="255" t="inlineStr">
        <is>
          <t>2430012080600034</t>
        </is>
      </c>
      <c r="H27" s="254" t="inlineStr">
        <is>
          <t>20121031</t>
        </is>
      </c>
      <c r="I27" s="256" t="inlineStr">
        <is>
          <t>盤點入庫</t>
        </is>
      </c>
      <c r="J27" s="257" t="inlineStr">
        <is>
          <t>三重區</t>
        </is>
      </c>
      <c r="K27" s="258" t="inlineStr">
        <is>
          <t>Y</t>
        </is>
      </c>
      <c r="L27" s="254" t="n"/>
      <c r="M27" s="257" t="n"/>
    </row>
    <row r="28" ht="22.95" customHeight="1" s="127">
      <c r="A28" s="254" t="inlineStr">
        <is>
          <t>H815502214</t>
        </is>
      </c>
      <c r="B28" s="254" t="n">
        <v>2619</v>
      </c>
      <c r="C28" s="255" t="inlineStr">
        <is>
          <t>三重大榮店</t>
        </is>
      </c>
      <c r="D28" s="255">
        <f>C28&amp;E28</f>
        <v/>
      </c>
      <c r="E28" s="254" t="n">
        <v>2</v>
      </c>
      <c r="F28" s="254" t="inlineStr">
        <is>
          <t>8155002214</t>
        </is>
      </c>
      <c r="G28" s="255" t="inlineStr">
        <is>
          <t>2430011120600132</t>
        </is>
      </c>
      <c r="H28" s="254" t="inlineStr">
        <is>
          <t>20121130</t>
        </is>
      </c>
      <c r="I28" s="256" t="inlineStr">
        <is>
          <t>盤點入庫</t>
        </is>
      </c>
      <c r="J28" s="257" t="inlineStr">
        <is>
          <t>三重區</t>
        </is>
      </c>
      <c r="K28" s="258" t="inlineStr">
        <is>
          <t>Y</t>
        </is>
      </c>
      <c r="L28" s="254" t="n"/>
      <c r="M28" s="257" t="n"/>
    </row>
    <row r="29" ht="22.95" customHeight="1" s="127">
      <c r="A29" s="254" t="inlineStr">
        <is>
          <t>H815501568</t>
        </is>
      </c>
      <c r="B29" s="254" t="n">
        <v>2042</v>
      </c>
      <c r="C29" s="255" t="inlineStr">
        <is>
          <t>三重中央北店</t>
        </is>
      </c>
      <c r="D29" s="255">
        <f>C29&amp;E29</f>
        <v/>
      </c>
      <c r="E29" s="254" t="n">
        <v>1</v>
      </c>
      <c r="F29" s="254" t="inlineStr">
        <is>
          <t>8155001568</t>
        </is>
      </c>
      <c r="G29" s="255" t="inlineStr">
        <is>
          <t>2430012070410447</t>
        </is>
      </c>
      <c r="H29" s="254" t="inlineStr">
        <is>
          <t>20121031</t>
        </is>
      </c>
      <c r="I29" s="256" t="inlineStr">
        <is>
          <t>盤點入庫</t>
        </is>
      </c>
      <c r="J29" s="257" t="inlineStr">
        <is>
          <t>三重區</t>
        </is>
      </c>
      <c r="K29" s="258" t="inlineStr">
        <is>
          <t>Y</t>
        </is>
      </c>
      <c r="L29" s="254" t="n"/>
      <c r="M29" s="257" t="n"/>
    </row>
    <row r="30" ht="22.95" customHeight="1" s="127">
      <c r="A30" s="254" t="inlineStr">
        <is>
          <t>H815501198</t>
        </is>
      </c>
      <c r="B30" s="254" t="n">
        <v>2042</v>
      </c>
      <c r="C30" s="255" t="inlineStr">
        <is>
          <t>三重中央北店</t>
        </is>
      </c>
      <c r="D30" s="255">
        <f>C30&amp;E30</f>
        <v/>
      </c>
      <c r="E30" s="254" t="n">
        <v>2</v>
      </c>
      <c r="F30" s="254" t="inlineStr">
        <is>
          <t>8155001198</t>
        </is>
      </c>
      <c r="G30" s="255" t="inlineStr">
        <is>
          <t>2430012070410459</t>
        </is>
      </c>
      <c r="H30" s="254" t="inlineStr">
        <is>
          <t>20121031</t>
        </is>
      </c>
      <c r="I30" s="256" t="inlineStr">
        <is>
          <t>故障更換</t>
        </is>
      </c>
      <c r="J30" s="257" t="inlineStr">
        <is>
          <t>三重區</t>
        </is>
      </c>
      <c r="K30" s="258" t="inlineStr">
        <is>
          <t>Y</t>
        </is>
      </c>
      <c r="L30" s="254" t="n"/>
      <c r="M30" s="257" t="n"/>
    </row>
    <row r="31" ht="22.95" customHeight="1" s="127">
      <c r="A31" s="254" t="inlineStr">
        <is>
          <t>H815500289</t>
        </is>
      </c>
      <c r="B31" s="254" t="n">
        <v>4083</v>
      </c>
      <c r="C31" s="255" t="inlineStr">
        <is>
          <t>三重中央南</t>
        </is>
      </c>
      <c r="D31" s="255">
        <f>C31&amp;E31</f>
        <v/>
      </c>
      <c r="E31" s="254" t="n">
        <v>1</v>
      </c>
      <c r="F31" s="254" t="inlineStr">
        <is>
          <t>8155000289</t>
        </is>
      </c>
      <c r="G31" s="255" t="inlineStr">
        <is>
          <t>2430012050600357</t>
        </is>
      </c>
      <c r="H31" s="254" t="inlineStr">
        <is>
          <t>20120831</t>
        </is>
      </c>
      <c r="I31" s="256" t="inlineStr">
        <is>
          <t>盤點入庫</t>
        </is>
      </c>
      <c r="J31" s="257" t="inlineStr">
        <is>
          <t>三重區</t>
        </is>
      </c>
      <c r="K31" s="258" t="inlineStr">
        <is>
          <t>Y</t>
        </is>
      </c>
      <c r="L31" s="254" t="n"/>
      <c r="M31" s="257" t="n"/>
    </row>
    <row r="32" ht="22.95" customHeight="1" s="127">
      <c r="A32" s="254" t="inlineStr">
        <is>
          <t>H815500290</t>
        </is>
      </c>
      <c r="B32" s="254" t="n">
        <v>4083</v>
      </c>
      <c r="C32" s="255" t="inlineStr">
        <is>
          <t>三重中央南</t>
        </is>
      </c>
      <c r="D32" s="255">
        <f>C32&amp;E32</f>
        <v/>
      </c>
      <c r="E32" s="254" t="n">
        <v>2</v>
      </c>
      <c r="F32" s="254" t="inlineStr">
        <is>
          <t>8155000290</t>
        </is>
      </c>
      <c r="G32" s="255" t="inlineStr">
        <is>
          <t>2430012050600378</t>
        </is>
      </c>
      <c r="H32" s="254" t="inlineStr">
        <is>
          <t>20120831</t>
        </is>
      </c>
      <c r="I32" s="256" t="inlineStr">
        <is>
          <t>盤點入庫</t>
        </is>
      </c>
      <c r="J32" s="257" t="inlineStr">
        <is>
          <t>三重區</t>
        </is>
      </c>
      <c r="K32" s="258" t="inlineStr">
        <is>
          <t>Y</t>
        </is>
      </c>
      <c r="L32" s="254" t="n"/>
      <c r="M32" s="257" t="n"/>
    </row>
    <row r="33" ht="22.95" customHeight="1" s="127">
      <c r="A33" s="254" t="inlineStr">
        <is>
          <t>H815501395</t>
        </is>
      </c>
      <c r="B33" s="254" t="n">
        <v>2014</v>
      </c>
      <c r="C33" s="255" t="inlineStr">
        <is>
          <t>三重中陽二店</t>
        </is>
      </c>
      <c r="D33" s="255">
        <f>C33&amp;E33</f>
        <v/>
      </c>
      <c r="E33" s="254" t="n">
        <v>1</v>
      </c>
      <c r="F33" s="254" t="inlineStr">
        <is>
          <t>8155001395</t>
        </is>
      </c>
      <c r="G33" s="255" t="inlineStr">
        <is>
          <t>2430012080600018</t>
        </is>
      </c>
      <c r="H33" s="254" t="inlineStr">
        <is>
          <t>20121031</t>
        </is>
      </c>
      <c r="I33" s="256" t="inlineStr">
        <is>
          <t>故障更換</t>
        </is>
      </c>
      <c r="J33" s="257" t="inlineStr">
        <is>
          <t>三重區</t>
        </is>
      </c>
      <c r="K33" s="258" t="inlineStr">
        <is>
          <t>Y</t>
        </is>
      </c>
      <c r="L33" s="254" t="n"/>
      <c r="M33" s="257" t="n"/>
    </row>
    <row r="34" ht="22.95" customHeight="1" s="127">
      <c r="A34" s="254" t="inlineStr">
        <is>
          <t>H815501560</t>
        </is>
      </c>
      <c r="B34" s="254" t="n">
        <v>2014</v>
      </c>
      <c r="C34" s="255" t="inlineStr">
        <is>
          <t>三重中陽二店</t>
        </is>
      </c>
      <c r="D34" s="255">
        <f>C34&amp;E34</f>
        <v/>
      </c>
      <c r="E34" s="254" t="n">
        <v>2</v>
      </c>
      <c r="F34" s="254" t="inlineStr">
        <is>
          <t>8155001560</t>
        </is>
      </c>
      <c r="G34" s="255" t="inlineStr">
        <is>
          <t>2430012050600613</t>
        </is>
      </c>
      <c r="H34" s="254" t="inlineStr">
        <is>
          <t>20121031</t>
        </is>
      </c>
      <c r="I34" s="256" t="inlineStr">
        <is>
          <t>新裝潢</t>
        </is>
      </c>
      <c r="J34" s="257" t="inlineStr">
        <is>
          <t>三重區</t>
        </is>
      </c>
      <c r="K34" s="258" t="inlineStr">
        <is>
          <t>Y</t>
        </is>
      </c>
      <c r="L34" s="254" t="n"/>
      <c r="M34" s="257" t="n"/>
    </row>
    <row r="35" ht="22.95" customHeight="1" s="127">
      <c r="A35" s="254" t="inlineStr">
        <is>
          <t>H815502430</t>
        </is>
      </c>
      <c r="B35" s="254" t="inlineStr">
        <is>
          <t>D087</t>
        </is>
      </c>
      <c r="C35" s="255" t="inlineStr">
        <is>
          <t>三重中興北</t>
        </is>
      </c>
      <c r="D35" s="255">
        <f>C35&amp;E35</f>
        <v/>
      </c>
      <c r="E35" s="254" t="n">
        <v>2</v>
      </c>
      <c r="F35" s="254" t="inlineStr">
        <is>
          <t>8155002430</t>
        </is>
      </c>
      <c r="G35" s="255" t="inlineStr">
        <is>
          <t>2430012050600781</t>
        </is>
      </c>
      <c r="H35" s="254" t="inlineStr">
        <is>
          <t>20121130</t>
        </is>
      </c>
      <c r="I35" s="256" t="inlineStr">
        <is>
          <t>盤點入庫</t>
        </is>
      </c>
      <c r="J35" s="257" t="inlineStr">
        <is>
          <t>三重區</t>
        </is>
      </c>
      <c r="K35" s="258" t="inlineStr">
        <is>
          <t>Y</t>
        </is>
      </c>
      <c r="L35" s="254" t="n"/>
      <c r="M35" s="257" t="n"/>
    </row>
    <row r="36" ht="22.95" customHeight="1" s="127">
      <c r="A36" s="254" t="inlineStr">
        <is>
          <t>H815502435</t>
        </is>
      </c>
      <c r="B36" s="254" t="inlineStr">
        <is>
          <t>D138</t>
        </is>
      </c>
      <c r="C36" s="255" t="inlineStr">
        <is>
          <t>三重中興北二</t>
        </is>
      </c>
      <c r="D36" s="255">
        <f>C36&amp;E36</f>
        <v/>
      </c>
      <c r="E36" s="254" t="n">
        <v>1</v>
      </c>
      <c r="F36" s="254" t="inlineStr">
        <is>
          <t>8155002435</t>
        </is>
      </c>
      <c r="G36" s="255" t="inlineStr">
        <is>
          <t>2430012080600004</t>
        </is>
      </c>
      <c r="H36" s="254" t="inlineStr">
        <is>
          <t>20121130</t>
        </is>
      </c>
      <c r="I36" s="256" t="inlineStr">
        <is>
          <t>新裝潢</t>
        </is>
      </c>
      <c r="J36" s="257" t="inlineStr">
        <is>
          <t>三重區</t>
        </is>
      </c>
      <c r="K36" s="258" t="inlineStr">
        <is>
          <t>Y</t>
        </is>
      </c>
      <c r="L36" s="254" t="n"/>
      <c r="M36" s="257" t="n"/>
    </row>
    <row r="37" ht="22.95" customHeight="1" s="127">
      <c r="A37" s="254" t="inlineStr">
        <is>
          <t>H815502436</t>
        </is>
      </c>
      <c r="B37" s="254" t="inlineStr">
        <is>
          <t>D138</t>
        </is>
      </c>
      <c r="C37" s="255" t="inlineStr">
        <is>
          <t>三重中興北二</t>
        </is>
      </c>
      <c r="D37" s="255">
        <f>C37&amp;E37</f>
        <v/>
      </c>
      <c r="E37" s="254" t="n">
        <v>2</v>
      </c>
      <c r="F37" s="254" t="inlineStr">
        <is>
          <t>8155002436</t>
        </is>
      </c>
      <c r="G37" s="255" t="inlineStr">
        <is>
          <t>2430012050600701</t>
        </is>
      </c>
      <c r="H37" s="254" t="inlineStr">
        <is>
          <t>20121130</t>
        </is>
      </c>
      <c r="I37" s="256" t="inlineStr">
        <is>
          <t>新裝潢</t>
        </is>
      </c>
      <c r="J37" s="257" t="inlineStr">
        <is>
          <t>三重區</t>
        </is>
      </c>
      <c r="K37" s="258" t="inlineStr">
        <is>
          <t>Y</t>
        </is>
      </c>
      <c r="L37" s="254" t="n"/>
      <c r="M37" s="257" t="n"/>
    </row>
    <row r="38" ht="22.95" customHeight="1" s="127">
      <c r="A38" s="254" t="inlineStr">
        <is>
          <t>H815501850</t>
        </is>
      </c>
      <c r="B38" s="254" t="n">
        <v>2759</v>
      </c>
      <c r="C38" s="255" t="inlineStr">
        <is>
          <t>三重仁化店</t>
        </is>
      </c>
      <c r="D38" s="255">
        <f>C38&amp;E38</f>
        <v/>
      </c>
      <c r="E38" s="254" t="n">
        <v>1</v>
      </c>
      <c r="F38" s="254" t="inlineStr">
        <is>
          <t>8155001850</t>
        </is>
      </c>
      <c r="G38" s="255" t="inlineStr">
        <is>
          <t>2430012050600064</t>
        </is>
      </c>
      <c r="H38" s="254" t="inlineStr">
        <is>
          <t>20121130</t>
        </is>
      </c>
      <c r="I38" s="256" t="inlineStr">
        <is>
          <t>盤點入庫</t>
        </is>
      </c>
      <c r="J38" s="257" t="inlineStr">
        <is>
          <t>三重區</t>
        </is>
      </c>
      <c r="K38" s="258" t="inlineStr">
        <is>
          <t>Y</t>
        </is>
      </c>
      <c r="L38" s="254" t="n"/>
      <c r="M38" s="257" t="n"/>
    </row>
    <row r="39" ht="22.95" customHeight="1" s="127">
      <c r="A39" s="254" t="inlineStr">
        <is>
          <t>H815501851</t>
        </is>
      </c>
      <c r="B39" s="254" t="n">
        <v>2759</v>
      </c>
      <c r="C39" s="255" t="inlineStr">
        <is>
          <t>三重仁化店</t>
        </is>
      </c>
      <c r="D39" s="255">
        <f>C39&amp;E39</f>
        <v/>
      </c>
      <c r="E39" s="254" t="n">
        <v>2</v>
      </c>
      <c r="F39" s="254" t="inlineStr">
        <is>
          <t>8155001851</t>
        </is>
      </c>
      <c r="G39" s="255" t="inlineStr">
        <is>
          <t>2430012050600774</t>
        </is>
      </c>
      <c r="H39" s="254" t="inlineStr">
        <is>
          <t>20121130</t>
        </is>
      </c>
      <c r="I39" s="256" t="inlineStr">
        <is>
          <t>盤點入庫</t>
        </is>
      </c>
      <c r="J39" s="257" t="inlineStr">
        <is>
          <t>三重區</t>
        </is>
      </c>
      <c r="K39" s="258" t="inlineStr">
        <is>
          <t>Y</t>
        </is>
      </c>
      <c r="L39" s="254" t="n"/>
      <c r="M39" s="257" t="n"/>
    </row>
    <row r="40" ht="22.95" customHeight="1" s="127">
      <c r="A40" s="254" t="inlineStr">
        <is>
          <t>H815501377</t>
        </is>
      </c>
      <c r="B40" s="254" t="n">
        <v>4397</v>
      </c>
      <c r="C40" s="255" t="inlineStr">
        <is>
          <t>三重仁旺店</t>
        </is>
      </c>
      <c r="D40" s="255">
        <f>C40&amp;E40</f>
        <v/>
      </c>
      <c r="E40" s="254" t="n">
        <v>1</v>
      </c>
      <c r="F40" s="254" t="inlineStr">
        <is>
          <t>8155001377</t>
        </is>
      </c>
      <c r="G40" s="255" t="inlineStr">
        <is>
          <t>2430012080600026</t>
        </is>
      </c>
      <c r="H40" s="254" t="inlineStr">
        <is>
          <t>20121031</t>
        </is>
      </c>
      <c r="I40" s="256" t="inlineStr">
        <is>
          <t>盤點入庫</t>
        </is>
      </c>
      <c r="J40" s="257" t="inlineStr">
        <is>
          <t>三重區</t>
        </is>
      </c>
      <c r="K40" s="258" t="inlineStr">
        <is>
          <t>Y</t>
        </is>
      </c>
      <c r="L40" s="254" t="n"/>
      <c r="M40" s="257" t="n"/>
    </row>
    <row r="41" ht="22.95" customHeight="1" s="127">
      <c r="A41" s="254" t="inlineStr">
        <is>
          <t>H815501378</t>
        </is>
      </c>
      <c r="B41" s="254" t="n">
        <v>4397</v>
      </c>
      <c r="C41" s="255" t="inlineStr">
        <is>
          <t>三重仁旺店</t>
        </is>
      </c>
      <c r="D41" s="255">
        <f>C41&amp;E41</f>
        <v/>
      </c>
      <c r="E41" s="254" t="n">
        <v>2</v>
      </c>
      <c r="F41" s="254" t="inlineStr">
        <is>
          <t>8155001378</t>
        </is>
      </c>
      <c r="G41" s="255" t="inlineStr">
        <is>
          <t>2430012050600761</t>
        </is>
      </c>
      <c r="H41" s="254" t="inlineStr">
        <is>
          <t>20121031</t>
        </is>
      </c>
      <c r="I41" s="256" t="inlineStr">
        <is>
          <t>盤點入庫</t>
        </is>
      </c>
      <c r="J41" s="257" t="inlineStr">
        <is>
          <t>三重區</t>
        </is>
      </c>
      <c r="K41" s="258" t="inlineStr">
        <is>
          <t>Y</t>
        </is>
      </c>
      <c r="L41" s="254" t="n"/>
      <c r="M41" s="257" t="n"/>
    </row>
    <row r="42" ht="22.95" customHeight="1" s="127">
      <c r="A42" s="254" t="inlineStr">
        <is>
          <t>H815502443</t>
        </is>
      </c>
      <c r="B42" s="254" t="n">
        <v>4098</v>
      </c>
      <c r="C42" s="255" t="inlineStr">
        <is>
          <t>三重仁美店</t>
        </is>
      </c>
      <c r="D42" s="255">
        <f>C42&amp;E42</f>
        <v/>
      </c>
      <c r="E42" s="254" t="n">
        <v>1</v>
      </c>
      <c r="F42" s="254" t="inlineStr">
        <is>
          <t>8155002443</t>
        </is>
      </c>
      <c r="G42" s="255" t="inlineStr">
        <is>
          <t>2430012070410492</t>
        </is>
      </c>
      <c r="H42" s="254" t="inlineStr">
        <is>
          <t>20121130</t>
        </is>
      </c>
      <c r="I42" s="256" t="inlineStr">
        <is>
          <t>盤點入庫</t>
        </is>
      </c>
      <c r="J42" s="257" t="inlineStr">
        <is>
          <t>三重區</t>
        </is>
      </c>
      <c r="K42" s="258" t="inlineStr">
        <is>
          <t>Y</t>
        </is>
      </c>
      <c r="L42" s="254" t="n"/>
      <c r="M42" s="257" t="n"/>
    </row>
    <row r="43" ht="22.95" customHeight="1" s="127">
      <c r="A43" s="254" t="inlineStr">
        <is>
          <t>H815502405</t>
        </is>
      </c>
      <c r="B43" s="254" t="n">
        <v>4241</v>
      </c>
      <c r="C43" s="255" t="inlineStr">
        <is>
          <t>三重仁義店</t>
        </is>
      </c>
      <c r="D43" s="255">
        <f>C43&amp;E43</f>
        <v/>
      </c>
      <c r="E43" s="254" t="n">
        <v>1</v>
      </c>
      <c r="F43" s="254" t="inlineStr">
        <is>
          <t>8155002405</t>
        </is>
      </c>
      <c r="G43" s="255" t="inlineStr">
        <is>
          <t>2430012070410421</t>
        </is>
      </c>
      <c r="H43" s="254" t="inlineStr">
        <is>
          <t>20121130</t>
        </is>
      </c>
      <c r="I43" s="256" t="inlineStr">
        <is>
          <t>盤點入庫</t>
        </is>
      </c>
      <c r="J43" s="257" t="inlineStr">
        <is>
          <t>三重區</t>
        </is>
      </c>
      <c r="K43" s="258" t="inlineStr">
        <is>
          <t>Y</t>
        </is>
      </c>
      <c r="L43" s="254" t="n"/>
      <c r="M43" s="257" t="n"/>
    </row>
    <row r="44" ht="22.95" customHeight="1" s="127">
      <c r="A44" s="254" t="inlineStr">
        <is>
          <t>H815502406</t>
        </is>
      </c>
      <c r="B44" s="254" t="n">
        <v>4241</v>
      </c>
      <c r="C44" s="255" t="inlineStr">
        <is>
          <t>三重仁義店</t>
        </is>
      </c>
      <c r="D44" s="255">
        <f>C44&amp;E44</f>
        <v/>
      </c>
      <c r="E44" s="254" t="n">
        <v>2</v>
      </c>
      <c r="F44" s="254" t="inlineStr">
        <is>
          <t>8155002406</t>
        </is>
      </c>
      <c r="G44" s="255" t="inlineStr">
        <is>
          <t>2430012080600139</t>
        </is>
      </c>
      <c r="H44" s="254" t="inlineStr">
        <is>
          <t>20121130</t>
        </is>
      </c>
      <c r="I44" s="256" t="inlineStr">
        <is>
          <t>盤點入庫</t>
        </is>
      </c>
      <c r="J44" s="257" t="inlineStr">
        <is>
          <t>三重區</t>
        </is>
      </c>
      <c r="K44" s="258" t="inlineStr">
        <is>
          <t>Y</t>
        </is>
      </c>
      <c r="L44" s="254" t="n"/>
      <c r="M44" s="257" t="n"/>
    </row>
    <row r="45" ht="22.95" customHeight="1" s="127">
      <c r="A45" s="254" t="inlineStr">
        <is>
          <t>H815500035</t>
        </is>
      </c>
      <c r="B45" s="254" t="n">
        <v>4184</v>
      </c>
      <c r="C45" s="255" t="inlineStr">
        <is>
          <t>三重今大店</t>
        </is>
      </c>
      <c r="D45" s="255">
        <f>C45&amp;E45</f>
        <v/>
      </c>
      <c r="E45" s="254" t="n">
        <v>1</v>
      </c>
      <c r="F45" s="254" t="inlineStr">
        <is>
          <t>8155000035</t>
        </is>
      </c>
      <c r="G45" s="255" t="inlineStr">
        <is>
          <t>2430012050600642</t>
        </is>
      </c>
      <c r="H45" s="254" t="inlineStr">
        <is>
          <t>20120831</t>
        </is>
      </c>
      <c r="I45" s="256" t="inlineStr">
        <is>
          <t>新裝潢</t>
        </is>
      </c>
      <c r="J45" s="257" t="inlineStr">
        <is>
          <t>三重區</t>
        </is>
      </c>
      <c r="K45" s="258" t="inlineStr">
        <is>
          <t>Y</t>
        </is>
      </c>
      <c r="L45" s="254" t="n"/>
      <c r="M45" s="257" t="n"/>
    </row>
    <row r="46" ht="22.95" customHeight="1" s="127">
      <c r="A46" s="254" t="inlineStr">
        <is>
          <t>H815502162</t>
        </is>
      </c>
      <c r="B46" s="254" t="n">
        <v>4352</v>
      </c>
      <c r="C46" s="255" t="inlineStr">
        <is>
          <t>三重公園店</t>
        </is>
      </c>
      <c r="D46" s="255">
        <f>C46&amp;E46</f>
        <v/>
      </c>
      <c r="E46" s="254" t="n">
        <v>1</v>
      </c>
      <c r="F46" s="254" t="inlineStr">
        <is>
          <t>8155002162</t>
        </is>
      </c>
      <c r="G46" s="255" t="inlineStr">
        <is>
          <t>2430012080600458</t>
        </is>
      </c>
      <c r="H46" s="254" t="inlineStr">
        <is>
          <t>20121130</t>
        </is>
      </c>
      <c r="I46" s="256" t="inlineStr">
        <is>
          <t>盤點入庫</t>
        </is>
      </c>
      <c r="J46" s="257" t="inlineStr">
        <is>
          <t>三重區</t>
        </is>
      </c>
      <c r="K46" s="258" t="inlineStr">
        <is>
          <t>Y</t>
        </is>
      </c>
      <c r="L46" s="254" t="n"/>
      <c r="M46" s="257" t="n"/>
    </row>
    <row r="47" ht="22.95" customHeight="1" s="127">
      <c r="A47" s="254" t="inlineStr">
        <is>
          <t>H815502163</t>
        </is>
      </c>
      <c r="B47" s="254" t="n">
        <v>4352</v>
      </c>
      <c r="C47" s="255" t="inlineStr">
        <is>
          <t>三重公園店</t>
        </is>
      </c>
      <c r="D47" s="255">
        <f>C47&amp;E47</f>
        <v/>
      </c>
      <c r="E47" s="254" t="n">
        <v>2</v>
      </c>
      <c r="F47" s="254" t="inlineStr">
        <is>
          <t>8155002163</t>
        </is>
      </c>
      <c r="G47" s="255" t="inlineStr">
        <is>
          <t>2430012080600395</t>
        </is>
      </c>
      <c r="H47" s="254" t="inlineStr">
        <is>
          <t>20121130</t>
        </is>
      </c>
      <c r="I47" s="256" t="inlineStr">
        <is>
          <t>盤點入庫</t>
        </is>
      </c>
      <c r="J47" s="257" t="inlineStr">
        <is>
          <t>三重區</t>
        </is>
      </c>
      <c r="K47" s="258" t="inlineStr">
        <is>
          <t>Y</t>
        </is>
      </c>
      <c r="L47" s="254" t="n"/>
      <c r="M47" s="257" t="n"/>
    </row>
    <row r="48" ht="22.95" customHeight="1" s="127">
      <c r="A48" s="254" t="inlineStr">
        <is>
          <t>H815500334</t>
        </is>
      </c>
      <c r="B48" s="254" t="n">
        <v>4968</v>
      </c>
      <c r="C48" s="255" t="inlineStr">
        <is>
          <t>三重太璞宮</t>
        </is>
      </c>
      <c r="D48" s="255">
        <f>C48&amp;E48</f>
        <v/>
      </c>
      <c r="E48" s="254" t="n">
        <v>1</v>
      </c>
      <c r="F48" s="254" t="inlineStr">
        <is>
          <t>8155000334</t>
        </is>
      </c>
      <c r="G48" s="255" t="inlineStr">
        <is>
          <t>2430118110600090</t>
        </is>
      </c>
      <c r="H48" s="254" t="inlineStr">
        <is>
          <t>20120831</t>
        </is>
      </c>
      <c r="I48" s="256" t="inlineStr">
        <is>
          <t>新開店裝機</t>
        </is>
      </c>
      <c r="J48" s="257" t="inlineStr">
        <is>
          <t>三重區</t>
        </is>
      </c>
      <c r="K48" s="258" t="inlineStr">
        <is>
          <t>Y</t>
        </is>
      </c>
      <c r="L48" s="254" t="n"/>
      <c r="M48" s="257" t="n"/>
    </row>
    <row r="49" ht="22.95" customHeight="1" s="127">
      <c r="A49" s="254" t="inlineStr">
        <is>
          <t>H815500774</t>
        </is>
      </c>
      <c r="B49" s="254" t="n">
        <v>4312</v>
      </c>
      <c r="C49" s="255" t="inlineStr">
        <is>
          <t>三重文化北</t>
        </is>
      </c>
      <c r="D49" s="255">
        <f>C49&amp;E49</f>
        <v/>
      </c>
      <c r="E49" s="254" t="n">
        <v>1</v>
      </c>
      <c r="F49" s="254" t="inlineStr">
        <is>
          <t>8155000774</t>
        </is>
      </c>
      <c r="G49" s="255" t="inlineStr">
        <is>
          <t>2430012070410792</t>
        </is>
      </c>
      <c r="H49" s="254" t="inlineStr">
        <is>
          <t>20120831</t>
        </is>
      </c>
      <c r="I49" s="256" t="inlineStr">
        <is>
          <t>盤點入庫</t>
        </is>
      </c>
      <c r="J49" s="257" t="inlineStr">
        <is>
          <t>三重區</t>
        </is>
      </c>
      <c r="K49" s="258" t="inlineStr">
        <is>
          <t>Y</t>
        </is>
      </c>
      <c r="L49" s="254" t="n"/>
      <c r="M49" s="257" t="n"/>
    </row>
    <row r="50" ht="22.95" customHeight="1" s="127">
      <c r="A50" s="254" t="inlineStr">
        <is>
          <t>H815500775</t>
        </is>
      </c>
      <c r="B50" s="254" t="n">
        <v>4312</v>
      </c>
      <c r="C50" s="255" t="inlineStr">
        <is>
          <t>三重文化北</t>
        </is>
      </c>
      <c r="D50" s="255">
        <f>C50&amp;E50</f>
        <v/>
      </c>
      <c r="E50" s="254" t="n">
        <v>2</v>
      </c>
      <c r="F50" s="254" t="inlineStr">
        <is>
          <t>8155000775</t>
        </is>
      </c>
      <c r="G50" s="255" t="inlineStr">
        <is>
          <t>2430012070410157</t>
        </is>
      </c>
      <c r="H50" s="254" t="inlineStr">
        <is>
          <t>20120831</t>
        </is>
      </c>
      <c r="I50" s="256" t="inlineStr">
        <is>
          <t>盤點入庫</t>
        </is>
      </c>
      <c r="J50" s="257" t="inlineStr">
        <is>
          <t>三重區</t>
        </is>
      </c>
      <c r="K50" s="258" t="inlineStr">
        <is>
          <t>Y</t>
        </is>
      </c>
      <c r="L50" s="254" t="n"/>
      <c r="M50" s="257" t="n"/>
    </row>
    <row r="51" ht="22.95" customHeight="1" s="127">
      <c r="A51" s="254" t="inlineStr">
        <is>
          <t>H815501183</t>
        </is>
      </c>
      <c r="B51" s="254" t="inlineStr">
        <is>
          <t>D028</t>
        </is>
      </c>
      <c r="C51" s="255" t="inlineStr">
        <is>
          <t>三重正義北店</t>
        </is>
      </c>
      <c r="D51" s="255">
        <f>C51&amp;E51</f>
        <v/>
      </c>
      <c r="E51" s="254" t="n">
        <v>1</v>
      </c>
      <c r="F51" s="254" t="inlineStr">
        <is>
          <t>8155001183</t>
        </is>
      </c>
      <c r="G51" s="255" t="inlineStr">
        <is>
          <t>2430012050600829</t>
        </is>
      </c>
      <c r="H51" s="254" t="inlineStr">
        <is>
          <t>20121031</t>
        </is>
      </c>
      <c r="I51" s="256" t="inlineStr">
        <is>
          <t>故障更換</t>
        </is>
      </c>
      <c r="J51" s="257" t="inlineStr">
        <is>
          <t>三重區</t>
        </is>
      </c>
      <c r="K51" s="258" t="inlineStr">
        <is>
          <t>Y</t>
        </is>
      </c>
      <c r="L51" s="254" t="n"/>
      <c r="M51" s="257" t="n"/>
    </row>
    <row r="52" ht="22.95" customHeight="1" s="127">
      <c r="A52" s="254" t="inlineStr">
        <is>
          <t>H815501691</t>
        </is>
      </c>
      <c r="B52" s="254" t="n">
        <v>2349</v>
      </c>
      <c r="C52" s="255" t="inlineStr">
        <is>
          <t>三重永福店</t>
        </is>
      </c>
      <c r="D52" s="255">
        <f>C52&amp;E52</f>
        <v/>
      </c>
      <c r="E52" s="254" t="n">
        <v>1</v>
      </c>
      <c r="F52" s="254" t="inlineStr">
        <is>
          <t>8155001691</t>
        </is>
      </c>
      <c r="G52" s="255" t="inlineStr">
        <is>
          <t>2430012080600177</t>
        </is>
      </c>
      <c r="H52" s="254" t="inlineStr">
        <is>
          <t>20121031</t>
        </is>
      </c>
      <c r="I52" s="256" t="inlineStr">
        <is>
          <t>新裝潢</t>
        </is>
      </c>
      <c r="J52" s="257" t="inlineStr">
        <is>
          <t>三重區</t>
        </is>
      </c>
      <c r="K52" s="258" t="inlineStr">
        <is>
          <t>Y</t>
        </is>
      </c>
      <c r="L52" s="254" t="n"/>
      <c r="M52" s="257" t="n"/>
    </row>
    <row r="53" ht="22.95" customHeight="1" s="127">
      <c r="A53" s="254" t="inlineStr">
        <is>
          <t>H815501692</t>
        </is>
      </c>
      <c r="B53" s="254" t="n">
        <v>2349</v>
      </c>
      <c r="C53" s="255" t="inlineStr">
        <is>
          <t>三重永福店</t>
        </is>
      </c>
      <c r="D53" s="255">
        <f>C53&amp;E53</f>
        <v/>
      </c>
      <c r="E53" s="254" t="n">
        <v>2</v>
      </c>
      <c r="F53" s="254" t="inlineStr">
        <is>
          <t>8155001692</t>
        </is>
      </c>
      <c r="G53" s="255" t="inlineStr">
        <is>
          <t>2430012080600116</t>
        </is>
      </c>
      <c r="H53" s="254" t="inlineStr">
        <is>
          <t>20121031</t>
        </is>
      </c>
      <c r="I53" s="256" t="inlineStr">
        <is>
          <t>新裝潢</t>
        </is>
      </c>
      <c r="J53" s="257" t="inlineStr">
        <is>
          <t>三重區</t>
        </is>
      </c>
      <c r="K53" s="258" t="inlineStr">
        <is>
          <t>Y</t>
        </is>
      </c>
      <c r="L53" s="254" t="n"/>
      <c r="M53" s="257" t="n"/>
    </row>
    <row r="54" ht="22.95" customHeight="1" s="127">
      <c r="A54" s="254" t="inlineStr">
        <is>
          <t>H815502176</t>
        </is>
      </c>
      <c r="B54" s="254" t="n">
        <v>3676</v>
      </c>
      <c r="C54" s="255" t="inlineStr">
        <is>
          <t>三重田心店</t>
        </is>
      </c>
      <c r="D54" s="255">
        <f>C54&amp;E54</f>
        <v/>
      </c>
      <c r="E54" s="254" t="n">
        <v>1</v>
      </c>
      <c r="F54" s="254" t="inlineStr">
        <is>
          <t>8155002176</t>
        </is>
      </c>
      <c r="G54" s="259" t="inlineStr">
        <is>
          <t>0000063411</t>
        </is>
      </c>
      <c r="H54" s="254" t="inlineStr">
        <is>
          <t>20121130</t>
        </is>
      </c>
      <c r="I54" s="256" t="inlineStr">
        <is>
          <t>盤點入庫</t>
        </is>
      </c>
      <c r="J54" s="257" t="inlineStr">
        <is>
          <t>三重區</t>
        </is>
      </c>
      <c r="K54" s="258" t="inlineStr">
        <is>
          <t>Y</t>
        </is>
      </c>
      <c r="L54" s="254" t="n"/>
      <c r="M54" s="257" t="n"/>
    </row>
    <row r="55" ht="22.95" customHeight="1" s="127">
      <c r="A55" s="254" t="inlineStr">
        <is>
          <t>H815502693</t>
        </is>
      </c>
      <c r="B55" s="254" t="n">
        <v>3676</v>
      </c>
      <c r="C55" s="255" t="inlineStr">
        <is>
          <t>三重田心店</t>
        </is>
      </c>
      <c r="D55" s="255">
        <f>C55&amp;E55</f>
        <v/>
      </c>
      <c r="E55" s="254" t="n">
        <v>2</v>
      </c>
      <c r="F55" s="254" t="inlineStr">
        <is>
          <t>8155002693</t>
        </is>
      </c>
      <c r="G55" s="255" t="inlineStr">
        <is>
          <t>2430012050600680</t>
        </is>
      </c>
      <c r="H55" s="254" t="inlineStr">
        <is>
          <t>20121130</t>
        </is>
      </c>
      <c r="I55" s="256" t="inlineStr">
        <is>
          <t>故障更換</t>
        </is>
      </c>
      <c r="J55" s="257" t="inlineStr">
        <is>
          <t>三重區</t>
        </is>
      </c>
      <c r="K55" s="258" t="inlineStr">
        <is>
          <t>Y</t>
        </is>
      </c>
      <c r="L55" s="254" t="n"/>
      <c r="M55" s="257" t="n"/>
    </row>
    <row r="56" ht="22.95" customHeight="1" s="127">
      <c r="A56" s="254" t="inlineStr">
        <is>
          <t>H815502529</t>
        </is>
      </c>
      <c r="B56" s="254" t="n">
        <v>4539</v>
      </c>
      <c r="C56" s="255" t="inlineStr">
        <is>
          <t>三重自信店</t>
        </is>
      </c>
      <c r="D56" s="255">
        <f>C56&amp;E56</f>
        <v/>
      </c>
      <c r="E56" s="254" t="n">
        <v>1</v>
      </c>
      <c r="F56" s="254" t="inlineStr">
        <is>
          <t>8155002529</t>
        </is>
      </c>
      <c r="G56" s="255" t="inlineStr">
        <is>
          <t>24300120506007070</t>
        </is>
      </c>
      <c r="H56" s="254" t="inlineStr">
        <is>
          <t>20121130</t>
        </is>
      </c>
      <c r="I56" s="256" t="inlineStr">
        <is>
          <t>盤點入庫</t>
        </is>
      </c>
      <c r="J56" s="257" t="inlineStr">
        <is>
          <t>三重區</t>
        </is>
      </c>
      <c r="K56" s="258" t="inlineStr">
        <is>
          <t>Y</t>
        </is>
      </c>
      <c r="L56" s="254" t="n"/>
      <c r="M56" s="257" t="n"/>
    </row>
    <row r="57" ht="22.95" customHeight="1" s="127">
      <c r="A57" s="254" t="inlineStr">
        <is>
          <t>H815502530</t>
        </is>
      </c>
      <c r="B57" s="254" t="n">
        <v>4539</v>
      </c>
      <c r="C57" s="255" t="inlineStr">
        <is>
          <t>三重自信店</t>
        </is>
      </c>
      <c r="D57" s="255">
        <f>C57&amp;E57</f>
        <v/>
      </c>
      <c r="E57" s="254" t="n">
        <v>2</v>
      </c>
      <c r="F57" s="254" t="inlineStr">
        <is>
          <t>8155002530</t>
        </is>
      </c>
      <c r="G57" s="255" t="inlineStr">
        <is>
          <t>24300120506004430</t>
        </is>
      </c>
      <c r="H57" s="254" t="inlineStr">
        <is>
          <t>20121130</t>
        </is>
      </c>
      <c r="I57" s="256" t="inlineStr">
        <is>
          <t>盤點入庫</t>
        </is>
      </c>
      <c r="J57" s="257" t="inlineStr">
        <is>
          <t>三重區</t>
        </is>
      </c>
      <c r="K57" s="258" t="inlineStr">
        <is>
          <t>Y</t>
        </is>
      </c>
      <c r="L57" s="254" t="n"/>
      <c r="M57" s="257" t="n"/>
    </row>
    <row r="58" ht="22.95" customHeight="1" s="127">
      <c r="A58" s="254" t="inlineStr">
        <is>
          <t>H815502156</t>
        </is>
      </c>
      <c r="B58" s="254" t="n">
        <v>3623</v>
      </c>
      <c r="C58" s="255" t="inlineStr">
        <is>
          <t>三重自強店</t>
        </is>
      </c>
      <c r="D58" s="255">
        <f>C58&amp;E58</f>
        <v/>
      </c>
      <c r="E58" s="254" t="n">
        <v>1</v>
      </c>
      <c r="F58" s="254" t="inlineStr">
        <is>
          <t>8155002156</t>
        </is>
      </c>
      <c r="G58" s="255" t="inlineStr">
        <is>
          <t>2430012070410533</t>
        </is>
      </c>
      <c r="H58" s="254" t="inlineStr">
        <is>
          <t>20121130</t>
        </is>
      </c>
      <c r="I58" s="256" t="inlineStr">
        <is>
          <t>盤點入庫</t>
        </is>
      </c>
      <c r="J58" s="257" t="inlineStr">
        <is>
          <t>三重區</t>
        </is>
      </c>
      <c r="K58" s="258" t="inlineStr">
        <is>
          <t>Y</t>
        </is>
      </c>
      <c r="L58" s="254" t="n"/>
      <c r="M58" s="257" t="n"/>
    </row>
    <row r="59" ht="22.95" customHeight="1" s="127">
      <c r="A59" s="254" t="inlineStr">
        <is>
          <t>H815502157</t>
        </is>
      </c>
      <c r="B59" s="254" t="n">
        <v>3623</v>
      </c>
      <c r="C59" s="255" t="inlineStr">
        <is>
          <t>三重自強店</t>
        </is>
      </c>
      <c r="D59" s="255">
        <f>C59&amp;E59</f>
        <v/>
      </c>
      <c r="E59" s="254" t="n">
        <v>2</v>
      </c>
      <c r="F59" s="254" t="inlineStr">
        <is>
          <t>8155002157</t>
        </is>
      </c>
      <c r="G59" s="255" t="inlineStr">
        <is>
          <t>2430012050600117</t>
        </is>
      </c>
      <c r="H59" s="254" t="inlineStr">
        <is>
          <t>20121130</t>
        </is>
      </c>
      <c r="I59" s="256" t="inlineStr">
        <is>
          <t>盤點入庫</t>
        </is>
      </c>
      <c r="J59" s="257" t="inlineStr">
        <is>
          <t>三重區</t>
        </is>
      </c>
      <c r="K59" s="258" t="inlineStr">
        <is>
          <t>Y</t>
        </is>
      </c>
      <c r="L59" s="254" t="n"/>
      <c r="M59" s="257" t="n"/>
    </row>
    <row r="60" ht="22.95" customHeight="1" s="127">
      <c r="A60" s="254" t="inlineStr">
        <is>
          <t>H815502442</t>
        </is>
      </c>
      <c r="B60" s="254" t="inlineStr">
        <is>
          <t>D195</t>
        </is>
      </c>
      <c r="C60" s="255" t="inlineStr">
        <is>
          <t>三重車路頭</t>
        </is>
      </c>
      <c r="D60" s="255">
        <f>C60&amp;E60</f>
        <v/>
      </c>
      <c r="E60" s="254" t="n">
        <v>1</v>
      </c>
      <c r="F60" s="254" t="inlineStr">
        <is>
          <t>8155002442</t>
        </is>
      </c>
      <c r="G60" s="255" t="inlineStr">
        <is>
          <t>2430012070410420</t>
        </is>
      </c>
      <c r="H60" s="254" t="inlineStr">
        <is>
          <t>20121130</t>
        </is>
      </c>
      <c r="I60" s="256" t="inlineStr">
        <is>
          <t>盤點入庫</t>
        </is>
      </c>
      <c r="J60" s="257" t="inlineStr">
        <is>
          <t>三重區</t>
        </is>
      </c>
      <c r="K60" s="258" t="inlineStr">
        <is>
          <t>Y</t>
        </is>
      </c>
      <c r="L60" s="254" t="n"/>
      <c r="M60" s="257" t="n"/>
    </row>
    <row r="61" ht="22.95" customHeight="1" s="127">
      <c r="A61" s="254" t="inlineStr">
        <is>
          <t>H815502285</t>
        </is>
      </c>
      <c r="B61" s="254" t="n">
        <v>4977</v>
      </c>
      <c r="C61" s="255" t="inlineStr">
        <is>
          <t>三重初戀店</t>
        </is>
      </c>
      <c r="D61" s="255">
        <f>C61&amp;E61</f>
        <v/>
      </c>
      <c r="E61" s="254" t="n">
        <v>1</v>
      </c>
      <c r="F61" s="254" t="inlineStr">
        <is>
          <t>8155002285</t>
        </is>
      </c>
      <c r="G61" s="255" t="inlineStr">
        <is>
          <t>2430012070410440</t>
        </is>
      </c>
      <c r="H61" s="254" t="inlineStr">
        <is>
          <t>20121130</t>
        </is>
      </c>
      <c r="I61" s="256" t="inlineStr">
        <is>
          <t>盤點入庫</t>
        </is>
      </c>
      <c r="J61" s="257" t="inlineStr">
        <is>
          <t>三重區</t>
        </is>
      </c>
      <c r="K61" s="258" t="inlineStr">
        <is>
          <t>Y</t>
        </is>
      </c>
      <c r="L61" s="254" t="n"/>
      <c r="M61" s="257" t="n"/>
    </row>
    <row r="62" ht="22.95" customHeight="1" s="127">
      <c r="A62" s="254" t="inlineStr">
        <is>
          <t>H815502107</t>
        </is>
      </c>
      <c r="B62" s="254" t="n">
        <v>4977</v>
      </c>
      <c r="C62" s="255" t="inlineStr">
        <is>
          <t>三重初戀店</t>
        </is>
      </c>
      <c r="D62" s="255">
        <f>C62&amp;E62</f>
        <v/>
      </c>
      <c r="E62" s="254" t="n">
        <v>2</v>
      </c>
      <c r="F62" s="254" t="inlineStr">
        <is>
          <t>8155002107</t>
        </is>
      </c>
      <c r="G62" s="255" t="inlineStr">
        <is>
          <t>2430012080600006</t>
        </is>
      </c>
      <c r="H62" s="254" t="inlineStr">
        <is>
          <t>20121130</t>
        </is>
      </c>
      <c r="I62" s="256" t="inlineStr">
        <is>
          <t>盤點入庫</t>
        </is>
      </c>
      <c r="J62" s="257" t="inlineStr">
        <is>
          <t>三重區</t>
        </is>
      </c>
      <c r="K62" s="258" t="inlineStr">
        <is>
          <t>Y</t>
        </is>
      </c>
      <c r="L62" s="254" t="n"/>
      <c r="M62" s="257" t="n"/>
    </row>
    <row r="63" ht="22.95" customHeight="1" s="127">
      <c r="A63" s="254" t="inlineStr">
        <is>
          <t>H815501920</t>
        </is>
      </c>
      <c r="B63" s="254" t="n">
        <v>2935</v>
      </c>
      <c r="C63" s="255" t="inlineStr">
        <is>
          <t>三重夜市口</t>
        </is>
      </c>
      <c r="D63" s="255">
        <f>C63&amp;E63</f>
        <v/>
      </c>
      <c r="E63" s="254" t="n">
        <v>1</v>
      </c>
      <c r="F63" s="254" t="inlineStr">
        <is>
          <t>8155001920</t>
        </is>
      </c>
      <c r="G63" s="255" t="inlineStr">
        <is>
          <t>2430012090600242</t>
        </is>
      </c>
      <c r="H63" s="254" t="inlineStr">
        <is>
          <t>20121130</t>
        </is>
      </c>
      <c r="I63" s="256" t="inlineStr">
        <is>
          <t>盤點入庫</t>
        </is>
      </c>
      <c r="J63" s="257" t="inlineStr">
        <is>
          <t>三重區</t>
        </is>
      </c>
      <c r="K63" s="258" t="inlineStr">
        <is>
          <t>Y</t>
        </is>
      </c>
      <c r="L63" s="254" t="n"/>
      <c r="M63" s="257" t="n"/>
    </row>
    <row r="64" ht="22.95" customHeight="1" s="127">
      <c r="A64" s="254" t="inlineStr">
        <is>
          <t>H815502114</t>
        </is>
      </c>
      <c r="B64" s="254" t="n">
        <v>2935</v>
      </c>
      <c r="C64" s="255" t="inlineStr">
        <is>
          <t>三重夜市口</t>
        </is>
      </c>
      <c r="D64" s="255">
        <f>C64&amp;E64</f>
        <v/>
      </c>
      <c r="E64" s="254" t="n">
        <v>2</v>
      </c>
      <c r="F64" s="254" t="inlineStr">
        <is>
          <t>8155002114</t>
        </is>
      </c>
      <c r="G64" s="255" t="inlineStr">
        <is>
          <t>2430012050600350</t>
        </is>
      </c>
      <c r="H64" s="254" t="inlineStr">
        <is>
          <t>20121130</t>
        </is>
      </c>
      <c r="I64" s="256" t="inlineStr">
        <is>
          <t>故障更換</t>
        </is>
      </c>
      <c r="J64" s="257" t="inlineStr">
        <is>
          <t>三重區</t>
        </is>
      </c>
      <c r="K64" s="258" t="inlineStr">
        <is>
          <t>Y</t>
        </is>
      </c>
      <c r="L64" s="254" t="n"/>
      <c r="M64" s="257" t="n"/>
    </row>
    <row r="65" ht="22.95" customHeight="1" s="127">
      <c r="A65" s="254" t="inlineStr">
        <is>
          <t>H815502637</t>
        </is>
      </c>
      <c r="B65" s="254" t="n">
        <v>4084</v>
      </c>
      <c r="C65" s="255" t="inlineStr">
        <is>
          <t>三重昌隆店</t>
        </is>
      </c>
      <c r="D65" s="255">
        <f>C65&amp;E65</f>
        <v/>
      </c>
      <c r="E65" s="254" t="n">
        <v>1</v>
      </c>
      <c r="F65" s="254" t="inlineStr">
        <is>
          <t>8155002637</t>
        </is>
      </c>
      <c r="G65" s="255" t="inlineStr">
        <is>
          <t>2430012050600604</t>
        </is>
      </c>
      <c r="H65" s="254" t="inlineStr">
        <is>
          <t>20121130</t>
        </is>
      </c>
      <c r="I65" s="256" t="inlineStr">
        <is>
          <t>新裝潢</t>
        </is>
      </c>
      <c r="J65" s="257" t="inlineStr">
        <is>
          <t>三重區</t>
        </is>
      </c>
      <c r="K65" s="258" t="inlineStr">
        <is>
          <t>Y</t>
        </is>
      </c>
      <c r="L65" s="254" t="n"/>
      <c r="M65" s="257" t="n"/>
    </row>
    <row r="66" ht="22.95" customHeight="1" s="127">
      <c r="A66" s="254" t="inlineStr">
        <is>
          <t>H815502638</t>
        </is>
      </c>
      <c r="B66" s="254" t="n">
        <v>4084</v>
      </c>
      <c r="C66" s="255" t="inlineStr">
        <is>
          <t>三重昌隆店</t>
        </is>
      </c>
      <c r="D66" s="255">
        <f>C66&amp;E66</f>
        <v/>
      </c>
      <c r="E66" s="254" t="n">
        <v>2</v>
      </c>
      <c r="F66" s="254" t="inlineStr">
        <is>
          <t>8155002638</t>
        </is>
      </c>
      <c r="G66" s="255" t="inlineStr">
        <is>
          <t>2430012050600380</t>
        </is>
      </c>
      <c r="H66" s="254" t="inlineStr">
        <is>
          <t>20121130</t>
        </is>
      </c>
      <c r="I66" s="256" t="inlineStr">
        <is>
          <t>新裝潢</t>
        </is>
      </c>
      <c r="J66" s="257" t="inlineStr">
        <is>
          <t>三重區</t>
        </is>
      </c>
      <c r="K66" s="258" t="inlineStr">
        <is>
          <t>Y</t>
        </is>
      </c>
      <c r="L66" s="254" t="n"/>
      <c r="M66" s="257" t="n"/>
    </row>
    <row r="67" ht="22.95" customHeight="1" s="127">
      <c r="A67" s="254" t="inlineStr">
        <is>
          <t>H815502330</t>
        </is>
      </c>
      <c r="B67" s="254" t="n">
        <v>3983</v>
      </c>
      <c r="C67" s="255" t="inlineStr">
        <is>
          <t>三重星光店</t>
        </is>
      </c>
      <c r="D67" s="255">
        <f>C67&amp;E67</f>
        <v/>
      </c>
      <c r="E67" s="254" t="n">
        <v>1</v>
      </c>
      <c r="F67" s="254" t="inlineStr">
        <is>
          <t>8155002330</t>
        </is>
      </c>
      <c r="G67" s="255" t="inlineStr">
        <is>
          <t>2430012080600070</t>
        </is>
      </c>
      <c r="H67" s="254" t="inlineStr">
        <is>
          <t>20121130</t>
        </is>
      </c>
      <c r="I67" s="256" t="inlineStr">
        <is>
          <t>盤點入庫</t>
        </is>
      </c>
      <c r="J67" s="257" t="inlineStr">
        <is>
          <t>三重區</t>
        </is>
      </c>
      <c r="K67" s="258" t="inlineStr">
        <is>
          <t>Y</t>
        </is>
      </c>
      <c r="L67" s="254" t="n"/>
      <c r="M67" s="257" t="n"/>
    </row>
    <row r="68" ht="22.95" customHeight="1" s="127">
      <c r="A68" s="254" t="inlineStr">
        <is>
          <t>H815502279</t>
        </is>
      </c>
      <c r="B68" s="254" t="n">
        <v>3890</v>
      </c>
      <c r="C68" s="255" t="inlineStr">
        <is>
          <t>三重美堤店</t>
        </is>
      </c>
      <c r="D68" s="255">
        <f>C68&amp;E68</f>
        <v/>
      </c>
      <c r="E68" s="254" t="n">
        <v>1</v>
      </c>
      <c r="F68" s="254" t="inlineStr">
        <is>
          <t>8155002279</t>
        </is>
      </c>
      <c r="G68" s="255" t="inlineStr">
        <is>
          <t>2430012050600708</t>
        </is>
      </c>
      <c r="H68" s="254" t="inlineStr">
        <is>
          <t>20121130</t>
        </is>
      </c>
      <c r="I68" s="256" t="inlineStr">
        <is>
          <t>裝機</t>
        </is>
      </c>
      <c r="J68" s="257" t="inlineStr">
        <is>
          <t>三重區</t>
        </is>
      </c>
      <c r="K68" s="258" t="inlineStr">
        <is>
          <t>Y</t>
        </is>
      </c>
      <c r="L68" s="254" t="n"/>
      <c r="M68" s="257" t="n"/>
    </row>
    <row r="69" ht="22.95" customHeight="1" s="127">
      <c r="A69" s="254" t="inlineStr">
        <is>
          <t>H815502284</t>
        </is>
      </c>
      <c r="B69" s="254" t="n">
        <v>3890</v>
      </c>
      <c r="C69" s="255" t="inlineStr">
        <is>
          <t>三重美堤店</t>
        </is>
      </c>
      <c r="D69" s="255">
        <f>C69&amp;E69</f>
        <v/>
      </c>
      <c r="E69" s="254" t="n">
        <v>2</v>
      </c>
      <c r="F69" s="254" t="inlineStr">
        <is>
          <t>8155002284</t>
        </is>
      </c>
      <c r="G69" s="255" t="inlineStr">
        <is>
          <t>2430012050600451</t>
        </is>
      </c>
      <c r="H69" s="254" t="inlineStr">
        <is>
          <t>20121130</t>
        </is>
      </c>
      <c r="I69" s="256" t="inlineStr">
        <is>
          <t>裝機</t>
        </is>
      </c>
      <c r="J69" s="257" t="inlineStr">
        <is>
          <t>三重區</t>
        </is>
      </c>
      <c r="K69" s="258" t="inlineStr">
        <is>
          <t>Y</t>
        </is>
      </c>
      <c r="L69" s="254" t="n"/>
      <c r="M69" s="257" t="n"/>
    </row>
    <row r="70" ht="22.95" customHeight="1" s="127">
      <c r="A70" s="254" t="inlineStr">
        <is>
          <t>H815501864</t>
        </is>
      </c>
      <c r="B70" s="254" t="n">
        <v>4260</v>
      </c>
      <c r="C70" s="255" t="inlineStr">
        <is>
          <t>三重重高店</t>
        </is>
      </c>
      <c r="D70" s="255">
        <f>C70&amp;E70</f>
        <v/>
      </c>
      <c r="E70" s="254" t="n">
        <v>1</v>
      </c>
      <c r="F70" s="254" t="inlineStr">
        <is>
          <t>8155001864</t>
        </is>
      </c>
      <c r="G70" s="255" t="inlineStr">
        <is>
          <t>2430012050600806</t>
        </is>
      </c>
      <c r="H70" s="254" t="inlineStr">
        <is>
          <t>20121130</t>
        </is>
      </c>
      <c r="I70" s="256" t="inlineStr">
        <is>
          <t>盤點入庫</t>
        </is>
      </c>
      <c r="J70" s="257" t="inlineStr">
        <is>
          <t>三重區</t>
        </is>
      </c>
      <c r="K70" s="258" t="inlineStr">
        <is>
          <t>Y</t>
        </is>
      </c>
      <c r="L70" s="254" t="n"/>
      <c r="M70" s="257" t="n"/>
    </row>
    <row r="71" ht="22.95" customHeight="1" s="127">
      <c r="A71" s="254" t="inlineStr">
        <is>
          <t>H815501865</t>
        </is>
      </c>
      <c r="B71" s="254" t="n">
        <v>4260</v>
      </c>
      <c r="C71" s="255" t="inlineStr">
        <is>
          <t>三重重高店</t>
        </is>
      </c>
      <c r="D71" s="255">
        <f>C71&amp;E71</f>
        <v/>
      </c>
      <c r="E71" s="254" t="n">
        <v>2</v>
      </c>
      <c r="F71" s="254" t="inlineStr">
        <is>
          <t>8155001865</t>
        </is>
      </c>
      <c r="G71" s="255" t="inlineStr">
        <is>
          <t>2430012050600306</t>
        </is>
      </c>
      <c r="H71" s="254" t="inlineStr">
        <is>
          <t>20121130</t>
        </is>
      </c>
      <c r="I71" s="256" t="inlineStr">
        <is>
          <t>盤點入庫</t>
        </is>
      </c>
      <c r="J71" s="257" t="inlineStr">
        <is>
          <t>三重區</t>
        </is>
      </c>
      <c r="K71" s="258" t="inlineStr">
        <is>
          <t>Y</t>
        </is>
      </c>
      <c r="L71" s="254" t="n"/>
      <c r="M71" s="257" t="n"/>
    </row>
    <row r="72" ht="22.95" customHeight="1" s="127">
      <c r="A72" s="254" t="inlineStr">
        <is>
          <t>H815502205</t>
        </is>
      </c>
      <c r="B72" s="254" t="n">
        <v>3741</v>
      </c>
      <c r="C72" s="255" t="inlineStr">
        <is>
          <t>三重重新三</t>
        </is>
      </c>
      <c r="D72" s="255">
        <f>C72&amp;E72</f>
        <v/>
      </c>
      <c r="E72" s="254" t="n">
        <v>1</v>
      </c>
      <c r="F72" s="254" t="inlineStr">
        <is>
          <t>8155002205</t>
        </is>
      </c>
      <c r="G72" s="255" t="inlineStr">
        <is>
          <t>2430012070410515</t>
        </is>
      </c>
      <c r="H72" s="254" t="inlineStr">
        <is>
          <t>20121130</t>
        </is>
      </c>
      <c r="I72" s="256" t="inlineStr">
        <is>
          <t>盤點入庫</t>
        </is>
      </c>
      <c r="J72" s="257" t="inlineStr">
        <is>
          <t>三重區</t>
        </is>
      </c>
      <c r="K72" s="258" t="inlineStr">
        <is>
          <t>Y</t>
        </is>
      </c>
      <c r="L72" s="254" t="n"/>
      <c r="M72" s="257" t="n"/>
    </row>
    <row r="73" ht="22.95" customHeight="1" s="127">
      <c r="A73" s="254" t="inlineStr">
        <is>
          <t>H815502206</t>
        </is>
      </c>
      <c r="B73" s="254" t="n">
        <v>3741</v>
      </c>
      <c r="C73" s="255" t="inlineStr">
        <is>
          <t>三重重新三</t>
        </is>
      </c>
      <c r="D73" s="255">
        <f>C73&amp;E73</f>
        <v/>
      </c>
      <c r="E73" s="254" t="n">
        <v>2</v>
      </c>
      <c r="F73" s="254" t="inlineStr">
        <is>
          <t>8155002206</t>
        </is>
      </c>
      <c r="G73" s="255" t="inlineStr">
        <is>
          <t>2430012070410982</t>
        </is>
      </c>
      <c r="H73" s="254" t="inlineStr">
        <is>
          <t>20121130</t>
        </is>
      </c>
      <c r="I73" s="256" t="inlineStr">
        <is>
          <t>盤點入庫</t>
        </is>
      </c>
      <c r="J73" s="257" t="inlineStr">
        <is>
          <t>三重區</t>
        </is>
      </c>
      <c r="K73" s="258" t="inlineStr">
        <is>
          <t>Y</t>
        </is>
      </c>
      <c r="L73" s="254" t="n"/>
      <c r="M73" s="257" t="n"/>
    </row>
    <row r="74" ht="22.95" customHeight="1" s="127">
      <c r="A74" s="254" t="inlineStr">
        <is>
          <t>H815502427</t>
        </is>
      </c>
      <c r="B74" s="254" t="inlineStr">
        <is>
          <t>D070</t>
        </is>
      </c>
      <c r="C74" s="255" t="inlineStr">
        <is>
          <t>三重重新店</t>
        </is>
      </c>
      <c r="D74" s="255">
        <f>C74&amp;E74</f>
        <v/>
      </c>
      <c r="E74" s="254" t="n">
        <v>1</v>
      </c>
      <c r="F74" s="254" t="inlineStr">
        <is>
          <t>8155002427</t>
        </is>
      </c>
      <c r="G74" s="255" t="inlineStr">
        <is>
          <t>2430012090600106</t>
        </is>
      </c>
      <c r="H74" s="254" t="inlineStr">
        <is>
          <t>20121130</t>
        </is>
      </c>
      <c r="I74" s="256" t="inlineStr">
        <is>
          <t>新裝潢</t>
        </is>
      </c>
      <c r="J74" s="257" t="inlineStr">
        <is>
          <t>三重區</t>
        </is>
      </c>
      <c r="K74" s="258" t="inlineStr">
        <is>
          <t>Y</t>
        </is>
      </c>
      <c r="L74" s="254" t="n"/>
      <c r="M74" s="257" t="n"/>
    </row>
    <row r="75" ht="22.95" customHeight="1" s="127">
      <c r="A75" s="254" t="inlineStr">
        <is>
          <t>H815502428</t>
        </is>
      </c>
      <c r="B75" s="254" t="inlineStr">
        <is>
          <t>D070</t>
        </is>
      </c>
      <c r="C75" s="255" t="inlineStr">
        <is>
          <t>三重重新店</t>
        </is>
      </c>
      <c r="D75" s="255">
        <f>C75&amp;E75</f>
        <v/>
      </c>
      <c r="E75" s="254" t="n">
        <v>2</v>
      </c>
      <c r="F75" s="254" t="inlineStr">
        <is>
          <t>8155002428</t>
        </is>
      </c>
      <c r="G75" s="255" t="inlineStr">
        <is>
          <t>2430012070410444</t>
        </is>
      </c>
      <c r="H75" s="254" t="inlineStr">
        <is>
          <t>20121130</t>
        </is>
      </c>
      <c r="I75" s="256" t="inlineStr">
        <is>
          <t>新裝潢</t>
        </is>
      </c>
      <c r="J75" s="257" t="inlineStr">
        <is>
          <t>三重區</t>
        </is>
      </c>
      <c r="K75" s="258" t="inlineStr">
        <is>
          <t>Y</t>
        </is>
      </c>
      <c r="L75" s="254" t="n"/>
      <c r="M75" s="257" t="n"/>
    </row>
    <row r="76" ht="22.95" customHeight="1" s="127">
      <c r="A76" s="254" t="inlineStr">
        <is>
          <t>H815500903</t>
        </is>
      </c>
      <c r="B76" s="254" t="n">
        <v>3627</v>
      </c>
      <c r="C76" s="255" t="inlineStr">
        <is>
          <t>三重重新橋</t>
        </is>
      </c>
      <c r="D76" s="255">
        <f>C76&amp;E76</f>
        <v/>
      </c>
      <c r="E76" s="254" t="n">
        <v>1</v>
      </c>
      <c r="F76" s="254" t="inlineStr">
        <is>
          <t>8155000903</t>
        </is>
      </c>
      <c r="G76" s="255" t="inlineStr">
        <is>
          <t>2430012050600521</t>
        </is>
      </c>
      <c r="H76" s="254" t="inlineStr">
        <is>
          <t>20121031</t>
        </is>
      </c>
      <c r="I76" s="256" t="inlineStr">
        <is>
          <t>盤點入庫</t>
        </is>
      </c>
      <c r="J76" s="257" t="inlineStr">
        <is>
          <t>三重區</t>
        </is>
      </c>
      <c r="K76" s="258" t="inlineStr">
        <is>
          <t>Y</t>
        </is>
      </c>
      <c r="L76" s="254" t="n"/>
      <c r="M76" s="257" t="n"/>
    </row>
    <row r="77" ht="22.95" customHeight="1" s="127">
      <c r="A77" s="254" t="inlineStr">
        <is>
          <t>H815500054</t>
        </is>
      </c>
      <c r="B77" s="254" t="n">
        <v>3627</v>
      </c>
      <c r="C77" s="255" t="inlineStr">
        <is>
          <t>三重重新橋</t>
        </is>
      </c>
      <c r="D77" s="255">
        <f>C77&amp;E77</f>
        <v/>
      </c>
      <c r="E77" s="254" t="n">
        <v>2</v>
      </c>
      <c r="F77" s="254" t="inlineStr">
        <is>
          <t>8155000054</t>
        </is>
      </c>
      <c r="G77" s="255" t="inlineStr">
        <is>
          <t>2430012050600454</t>
        </is>
      </c>
      <c r="H77" s="254" t="inlineStr">
        <is>
          <t>20120831</t>
        </is>
      </c>
      <c r="I77" s="256" t="inlineStr">
        <is>
          <t>故障更換</t>
        </is>
      </c>
      <c r="J77" s="257" t="inlineStr">
        <is>
          <t>三重區</t>
        </is>
      </c>
      <c r="K77" s="258" t="inlineStr">
        <is>
          <t>Y</t>
        </is>
      </c>
      <c r="L77" s="254" t="n"/>
      <c r="M77" s="257" t="n"/>
    </row>
    <row r="78" ht="22.95" customHeight="1" s="127">
      <c r="A78" s="254" t="inlineStr">
        <is>
          <t>H815500056</t>
        </is>
      </c>
      <c r="B78" s="254" t="n">
        <v>4804</v>
      </c>
      <c r="C78" s="255" t="inlineStr">
        <is>
          <t>三重國隆店</t>
        </is>
      </c>
      <c r="D78" s="255">
        <f>C78&amp;E78</f>
        <v/>
      </c>
      <c r="E78" s="254" t="n">
        <v>1</v>
      </c>
      <c r="F78" s="254" t="inlineStr">
        <is>
          <t>8155000056</t>
        </is>
      </c>
      <c r="G78" s="255" t="inlineStr">
        <is>
          <t>2430011120600164</t>
        </is>
      </c>
      <c r="H78" s="254" t="inlineStr">
        <is>
          <t>20120831</t>
        </is>
      </c>
      <c r="I78" s="256" t="inlineStr">
        <is>
          <t>故障更換</t>
        </is>
      </c>
      <c r="J78" s="257" t="inlineStr">
        <is>
          <t>三重區</t>
        </is>
      </c>
      <c r="K78" s="258" t="inlineStr">
        <is>
          <t>Y</t>
        </is>
      </c>
      <c r="L78" s="254" t="n"/>
      <c r="M78" s="257" t="n"/>
    </row>
    <row r="79" ht="22.95" customHeight="1" s="127">
      <c r="A79" s="254" t="inlineStr">
        <is>
          <t>H815501361</t>
        </is>
      </c>
      <c r="B79" s="254" t="n">
        <v>4804</v>
      </c>
      <c r="C79" s="255" t="inlineStr">
        <is>
          <t>三重國隆店</t>
        </is>
      </c>
      <c r="D79" s="255">
        <f>C79&amp;E79</f>
        <v/>
      </c>
      <c r="E79" s="254" t="n">
        <v>2</v>
      </c>
      <c r="F79" s="254" t="inlineStr">
        <is>
          <t>8155001361</t>
        </is>
      </c>
      <c r="G79" s="255" t="inlineStr">
        <is>
          <t>2430012070410226</t>
        </is>
      </c>
      <c r="H79" s="254" t="inlineStr">
        <is>
          <t>20121031</t>
        </is>
      </c>
      <c r="I79" s="256" t="inlineStr">
        <is>
          <t>盤點入庫</t>
        </is>
      </c>
      <c r="J79" s="257" t="inlineStr">
        <is>
          <t>三重區</t>
        </is>
      </c>
      <c r="K79" s="258" t="inlineStr">
        <is>
          <t>Y</t>
        </is>
      </c>
      <c r="L79" s="254" t="n"/>
      <c r="M79" s="257" t="n"/>
    </row>
    <row r="80" ht="22.95" customHeight="1" s="127">
      <c r="A80" s="254" t="inlineStr">
        <is>
          <t>H815500350</t>
        </is>
      </c>
      <c r="B80" s="254" t="n">
        <v>4698</v>
      </c>
      <c r="C80" s="255" t="inlineStr">
        <is>
          <t>三重頂崁店</t>
        </is>
      </c>
      <c r="D80" s="255">
        <f>C80&amp;E80</f>
        <v/>
      </c>
      <c r="E80" s="254" t="n">
        <v>1</v>
      </c>
      <c r="F80" s="254" t="inlineStr">
        <is>
          <t>8155000350</t>
        </is>
      </c>
      <c r="G80" s="255" t="inlineStr">
        <is>
          <t>2430012050600745</t>
        </is>
      </c>
      <c r="H80" s="254" t="inlineStr">
        <is>
          <t>20120831</t>
        </is>
      </c>
      <c r="I80" s="256" t="inlineStr">
        <is>
          <t>盤點入庫</t>
        </is>
      </c>
      <c r="J80" s="257" t="inlineStr">
        <is>
          <t>三重區</t>
        </is>
      </c>
      <c r="K80" s="258" t="inlineStr">
        <is>
          <t>Y</t>
        </is>
      </c>
      <c r="L80" s="254" t="n"/>
      <c r="M80" s="257" t="n"/>
    </row>
    <row r="81" ht="22.95" customHeight="1" s="127">
      <c r="A81" s="254" t="inlineStr">
        <is>
          <t>H815500351</t>
        </is>
      </c>
      <c r="B81" s="254" t="n">
        <v>4698</v>
      </c>
      <c r="C81" s="255" t="inlineStr">
        <is>
          <t>三重頂崁店</t>
        </is>
      </c>
      <c r="D81" s="255">
        <f>C81&amp;E81</f>
        <v/>
      </c>
      <c r="E81" s="254" t="n">
        <v>2</v>
      </c>
      <c r="F81" s="254" t="inlineStr">
        <is>
          <t>8155000351</t>
        </is>
      </c>
      <c r="G81" s="255" t="inlineStr">
        <is>
          <t>2430012070410403</t>
        </is>
      </c>
      <c r="H81" s="254" t="inlineStr">
        <is>
          <t>20120831</t>
        </is>
      </c>
      <c r="I81" s="256" t="inlineStr">
        <is>
          <t>盤點入庫</t>
        </is>
      </c>
      <c r="J81" s="257" t="inlineStr">
        <is>
          <t>三重區</t>
        </is>
      </c>
      <c r="K81" s="258" t="inlineStr">
        <is>
          <t>Y</t>
        </is>
      </c>
      <c r="L81" s="254" t="n"/>
      <c r="M81" s="257" t="n"/>
    </row>
    <row r="82" ht="22.95" customHeight="1" s="127">
      <c r="A82" s="254" t="inlineStr">
        <is>
          <t>H815502375</t>
        </is>
      </c>
      <c r="B82" s="254" t="n">
        <v>3796</v>
      </c>
      <c r="C82" s="255" t="inlineStr">
        <is>
          <t>三重進安店</t>
        </is>
      </c>
      <c r="D82" s="255">
        <f>C82&amp;E82</f>
        <v/>
      </c>
      <c r="E82" s="254" t="n">
        <v>1</v>
      </c>
      <c r="F82" s="254" t="inlineStr">
        <is>
          <t>8155002375</t>
        </is>
      </c>
      <c r="G82" s="255" t="inlineStr">
        <is>
          <t>2430012070410631</t>
        </is>
      </c>
      <c r="H82" s="254" t="inlineStr">
        <is>
          <t>20121130</t>
        </is>
      </c>
      <c r="I82" s="256" t="inlineStr">
        <is>
          <t>故障更換</t>
        </is>
      </c>
      <c r="J82" s="257" t="inlineStr">
        <is>
          <t>三重區</t>
        </is>
      </c>
      <c r="K82" s="258" t="inlineStr">
        <is>
          <t>Y</t>
        </is>
      </c>
      <c r="L82" s="254" t="n"/>
      <c r="M82" s="257" t="n"/>
    </row>
    <row r="83" ht="22.95" customHeight="1" s="127">
      <c r="A83" s="254" t="inlineStr">
        <is>
          <t>H815502229</t>
        </is>
      </c>
      <c r="B83" s="254" t="n">
        <v>3796</v>
      </c>
      <c r="C83" s="255" t="inlineStr">
        <is>
          <t>三重進安店</t>
        </is>
      </c>
      <c r="D83" s="255">
        <f>C83&amp;E83</f>
        <v/>
      </c>
      <c r="E83" s="254" t="n">
        <v>2</v>
      </c>
      <c r="F83" s="254" t="inlineStr">
        <is>
          <t>8155002229</t>
        </is>
      </c>
      <c r="G83" s="255" t="inlineStr">
        <is>
          <t>2430012050600736</t>
        </is>
      </c>
      <c r="H83" s="254" t="inlineStr">
        <is>
          <t>20121130</t>
        </is>
      </c>
      <c r="I83" s="256" t="inlineStr">
        <is>
          <t>盤點入庫</t>
        </is>
      </c>
      <c r="J83" s="257" t="inlineStr">
        <is>
          <t>三重區</t>
        </is>
      </c>
      <c r="K83" s="258" t="inlineStr">
        <is>
          <t>Y</t>
        </is>
      </c>
      <c r="L83" s="254" t="n"/>
      <c r="M83" s="257" t="n"/>
    </row>
    <row r="84" ht="22.95" customHeight="1" s="127">
      <c r="A84" s="254" t="inlineStr">
        <is>
          <t>H815501743</t>
        </is>
      </c>
      <c r="B84" s="254" t="n">
        <v>4191</v>
      </c>
      <c r="C84" s="255" t="inlineStr">
        <is>
          <t>三重溪美店</t>
        </is>
      </c>
      <c r="D84" s="255">
        <f>C84&amp;E84</f>
        <v/>
      </c>
      <c r="E84" s="254" t="n">
        <v>1</v>
      </c>
      <c r="F84" s="254" t="inlineStr">
        <is>
          <t>8155001743</t>
        </is>
      </c>
      <c r="G84" s="255" t="inlineStr">
        <is>
          <t>2430012050600870</t>
        </is>
      </c>
      <c r="H84" s="254" t="inlineStr">
        <is>
          <t>20121031</t>
        </is>
      </c>
      <c r="I84" s="256" t="inlineStr">
        <is>
          <t>新裝潢</t>
        </is>
      </c>
      <c r="J84" s="257" t="inlineStr">
        <is>
          <t>三重區</t>
        </is>
      </c>
      <c r="K84" s="258" t="inlineStr">
        <is>
          <t>Y</t>
        </is>
      </c>
      <c r="L84" s="254" t="n"/>
      <c r="M84" s="257" t="n"/>
    </row>
    <row r="85" ht="22.95" customHeight="1" s="127">
      <c r="A85" s="254" t="inlineStr">
        <is>
          <t>H815500200</t>
        </is>
      </c>
      <c r="B85" s="254" t="n">
        <v>4191</v>
      </c>
      <c r="C85" s="255" t="inlineStr">
        <is>
          <t>三重溪美店</t>
        </is>
      </c>
      <c r="D85" s="255">
        <f>C85&amp;E85</f>
        <v/>
      </c>
      <c r="E85" s="254" t="n">
        <v>2</v>
      </c>
      <c r="F85" s="254" t="inlineStr">
        <is>
          <t>8155000200</t>
        </is>
      </c>
      <c r="G85" s="255" t="inlineStr">
        <is>
          <t>2430012050600044</t>
        </is>
      </c>
      <c r="H85" s="254" t="inlineStr">
        <is>
          <t>20120831</t>
        </is>
      </c>
      <c r="I85" s="256" t="inlineStr">
        <is>
          <t>新裝潢</t>
        </is>
      </c>
      <c r="J85" s="257" t="inlineStr">
        <is>
          <t>三重區</t>
        </is>
      </c>
      <c r="K85" s="258" t="inlineStr">
        <is>
          <t>Y</t>
        </is>
      </c>
      <c r="L85" s="254" t="n"/>
      <c r="M85" s="257" t="n"/>
    </row>
    <row r="86" ht="22.95" customHeight="1" s="127">
      <c r="A86" s="254" t="inlineStr">
        <is>
          <t>H815501634</t>
        </is>
      </c>
      <c r="B86" s="254" t="n">
        <v>2222</v>
      </c>
      <c r="C86" s="255" t="inlineStr">
        <is>
          <t>三重義天店</t>
        </is>
      </c>
      <c r="D86" s="255">
        <f>C86&amp;E86</f>
        <v/>
      </c>
      <c r="E86" s="254" t="n">
        <v>1</v>
      </c>
      <c r="F86" s="254" t="inlineStr">
        <is>
          <t>8155001634</t>
        </is>
      </c>
      <c r="G86" s="255" t="inlineStr">
        <is>
          <t>2430012050600735</t>
        </is>
      </c>
      <c r="H86" s="254" t="inlineStr">
        <is>
          <t>20121031</t>
        </is>
      </c>
      <c r="I86" s="256" t="inlineStr">
        <is>
          <t>盤點入庫</t>
        </is>
      </c>
      <c r="J86" s="257" t="inlineStr">
        <is>
          <t>三重區</t>
        </is>
      </c>
      <c r="K86" s="258" t="inlineStr">
        <is>
          <t>Y</t>
        </is>
      </c>
      <c r="L86" s="254" t="n"/>
      <c r="M86" s="257" t="n"/>
    </row>
    <row r="87" ht="22.95" customHeight="1" s="127">
      <c r="A87" s="254" t="inlineStr">
        <is>
          <t>H815501921</t>
        </is>
      </c>
      <c r="B87" s="254" t="n">
        <v>2222</v>
      </c>
      <c r="C87" s="255" t="inlineStr">
        <is>
          <t>三重義天店</t>
        </is>
      </c>
      <c r="D87" s="255">
        <f>C87&amp;E87</f>
        <v/>
      </c>
      <c r="E87" s="254" t="n">
        <v>2</v>
      </c>
      <c r="F87" s="254" t="inlineStr">
        <is>
          <t>8155001921</t>
        </is>
      </c>
      <c r="G87" s="255" t="inlineStr">
        <is>
          <t>2430012050600433</t>
        </is>
      </c>
      <c r="H87" s="254" t="inlineStr">
        <is>
          <t>20121130</t>
        </is>
      </c>
      <c r="I87" s="256" t="inlineStr">
        <is>
          <t>故障更換</t>
        </is>
      </c>
      <c r="J87" s="257" t="inlineStr">
        <is>
          <t>三重區</t>
        </is>
      </c>
      <c r="K87" s="258" t="inlineStr">
        <is>
          <t>Y</t>
        </is>
      </c>
      <c r="L87" s="254" t="n"/>
      <c r="M87" s="257" t="n"/>
    </row>
    <row r="88" ht="22.95" customHeight="1" s="127">
      <c r="A88" s="254" t="inlineStr">
        <is>
          <t>H815502233</t>
        </is>
      </c>
      <c r="B88" s="254" t="n">
        <v>3811</v>
      </c>
      <c r="C88" s="255" t="inlineStr">
        <is>
          <t>三重碧華公園</t>
        </is>
      </c>
      <c r="D88" s="255">
        <f>C88&amp;E88</f>
        <v/>
      </c>
      <c r="E88" s="254" t="n">
        <v>1</v>
      </c>
      <c r="F88" s="254" t="inlineStr">
        <is>
          <t>8155002233</t>
        </is>
      </c>
      <c r="G88" s="255" t="inlineStr">
        <is>
          <t>2430012050600755</t>
        </is>
      </c>
      <c r="H88" s="254" t="inlineStr">
        <is>
          <t>20121130</t>
        </is>
      </c>
      <c r="I88" s="256" t="inlineStr">
        <is>
          <t>新裝潢</t>
        </is>
      </c>
      <c r="J88" s="257" t="inlineStr">
        <is>
          <t>三重區</t>
        </is>
      </c>
      <c r="K88" s="258" t="inlineStr">
        <is>
          <t>Y</t>
        </is>
      </c>
      <c r="L88" s="254" t="n"/>
      <c r="M88" s="257" t="n"/>
    </row>
    <row r="89" ht="22.95" customHeight="1" s="127">
      <c r="A89" s="254" t="inlineStr">
        <is>
          <t>H815502234</t>
        </is>
      </c>
      <c r="B89" s="254" t="n">
        <v>3811</v>
      </c>
      <c r="C89" s="255" t="inlineStr">
        <is>
          <t>三重碧華公園</t>
        </is>
      </c>
      <c r="D89" s="255">
        <f>C89&amp;E89</f>
        <v/>
      </c>
      <c r="E89" s="254" t="n">
        <v>2</v>
      </c>
      <c r="F89" s="254" t="inlineStr">
        <is>
          <t>8155002234</t>
        </is>
      </c>
      <c r="G89" s="255" t="inlineStr">
        <is>
          <t>2430012050600778</t>
        </is>
      </c>
      <c r="H89" s="254" t="inlineStr">
        <is>
          <t>20121130</t>
        </is>
      </c>
      <c r="I89" s="256" t="inlineStr">
        <is>
          <t>新裝潢</t>
        </is>
      </c>
      <c r="J89" s="257" t="inlineStr">
        <is>
          <t>三重區</t>
        </is>
      </c>
      <c r="K89" s="258" t="inlineStr">
        <is>
          <t>Y</t>
        </is>
      </c>
      <c r="L89" s="254" t="n"/>
      <c r="M89" s="257" t="n"/>
    </row>
    <row r="90" ht="22.95" customHeight="1" s="127">
      <c r="A90" s="254" t="inlineStr">
        <is>
          <t>H815502322</t>
        </is>
      </c>
      <c r="B90" s="254" t="n">
        <v>3957</v>
      </c>
      <c r="C90" s="255" t="inlineStr">
        <is>
          <t>三重福仁店</t>
        </is>
      </c>
      <c r="D90" s="255">
        <f>C90&amp;E90</f>
        <v/>
      </c>
      <c r="E90" s="254" t="n">
        <v>1</v>
      </c>
      <c r="F90" s="254" t="inlineStr">
        <is>
          <t>8155002322</t>
        </is>
      </c>
      <c r="G90" s="255" t="inlineStr">
        <is>
          <t>2430012050600406</t>
        </is>
      </c>
      <c r="H90" s="254" t="inlineStr">
        <is>
          <t>20121130</t>
        </is>
      </c>
      <c r="I90" s="256" t="inlineStr">
        <is>
          <t>盤點入庫</t>
        </is>
      </c>
      <c r="J90" s="257" t="inlineStr">
        <is>
          <t>三重區</t>
        </is>
      </c>
      <c r="K90" s="258" t="inlineStr">
        <is>
          <t>Y</t>
        </is>
      </c>
      <c r="L90" s="254" t="n"/>
      <c r="M90" s="257" t="n"/>
    </row>
    <row r="91" ht="22.95" customHeight="1" s="127">
      <c r="A91" s="254" t="inlineStr">
        <is>
          <t>H815502323</t>
        </is>
      </c>
      <c r="B91" s="254" t="n">
        <v>3957</v>
      </c>
      <c r="C91" s="255" t="inlineStr">
        <is>
          <t>三重福仁店</t>
        </is>
      </c>
      <c r="D91" s="255">
        <f>C91&amp;E91</f>
        <v/>
      </c>
      <c r="E91" s="254" t="n">
        <v>2</v>
      </c>
      <c r="F91" s="254" t="inlineStr">
        <is>
          <t>8155002323</t>
        </is>
      </c>
      <c r="G91" s="255" t="inlineStr">
        <is>
          <t>2430012050600635</t>
        </is>
      </c>
      <c r="H91" s="254" t="inlineStr">
        <is>
          <t>20121130</t>
        </is>
      </c>
      <c r="I91" s="256" t="inlineStr">
        <is>
          <t>盤點入庫</t>
        </is>
      </c>
      <c r="J91" s="257" t="inlineStr">
        <is>
          <t>三重區</t>
        </is>
      </c>
      <c r="K91" s="258" t="inlineStr">
        <is>
          <t>Y</t>
        </is>
      </c>
      <c r="L91" s="254" t="n"/>
      <c r="M91" s="257" t="n"/>
    </row>
    <row r="92" ht="22.95" customHeight="1" s="127">
      <c r="A92" s="254" t="inlineStr">
        <is>
          <t>H815500229</t>
        </is>
      </c>
      <c r="B92" s="254" t="n">
        <v>4210</v>
      </c>
      <c r="C92" s="255" t="inlineStr">
        <is>
          <t>三重福華店</t>
        </is>
      </c>
      <c r="D92" s="255">
        <f>C92&amp;E92</f>
        <v/>
      </c>
      <c r="E92" s="254" t="n">
        <v>1</v>
      </c>
      <c r="F92" s="254" t="inlineStr">
        <is>
          <t>8155000229</t>
        </is>
      </c>
      <c r="G92" s="255" t="inlineStr">
        <is>
          <t>2430012050600538</t>
        </is>
      </c>
      <c r="H92" s="254" t="inlineStr">
        <is>
          <t>20120831</t>
        </is>
      </c>
      <c r="I92" s="256" t="inlineStr">
        <is>
          <t>盤點入庫</t>
        </is>
      </c>
      <c r="J92" s="257" t="inlineStr">
        <is>
          <t>三重區</t>
        </is>
      </c>
      <c r="K92" s="258" t="inlineStr">
        <is>
          <t>Y</t>
        </is>
      </c>
      <c r="L92" s="254" t="n"/>
      <c r="M92" s="257" t="n"/>
    </row>
    <row r="93" ht="22.95" customHeight="1" s="127">
      <c r="A93" s="254" t="inlineStr">
        <is>
          <t>H815500230</t>
        </is>
      </c>
      <c r="B93" s="254" t="n">
        <v>4210</v>
      </c>
      <c r="C93" s="255" t="inlineStr">
        <is>
          <t>三重福華店</t>
        </is>
      </c>
      <c r="D93" s="255">
        <f>C93&amp;E93</f>
        <v/>
      </c>
      <c r="E93" s="254" t="n">
        <v>2</v>
      </c>
      <c r="F93" s="254" t="inlineStr">
        <is>
          <t>8155000230</t>
        </is>
      </c>
      <c r="G93" s="255" t="inlineStr">
        <is>
          <t>2430012050600481</t>
        </is>
      </c>
      <c r="H93" s="254" t="inlineStr">
        <is>
          <t>20120831</t>
        </is>
      </c>
      <c r="I93" s="256" t="inlineStr">
        <is>
          <t>盤點入庫</t>
        </is>
      </c>
      <c r="J93" s="257" t="inlineStr">
        <is>
          <t>三重區</t>
        </is>
      </c>
      <c r="K93" s="258" t="inlineStr">
        <is>
          <t>Y</t>
        </is>
      </c>
      <c r="L93" s="254" t="n"/>
      <c r="M93" s="257" t="n"/>
    </row>
    <row r="94" ht="22.95" customHeight="1" s="127">
      <c r="A94" s="254" t="inlineStr">
        <is>
          <t>H815502450</t>
        </is>
      </c>
      <c r="B94" s="254" t="inlineStr">
        <is>
          <t>D346</t>
        </is>
      </c>
      <c r="C94" s="255" t="inlineStr">
        <is>
          <t>三重維德店</t>
        </is>
      </c>
      <c r="D94" s="255">
        <f>C94&amp;E94</f>
        <v/>
      </c>
      <c r="E94" s="254" t="n">
        <v>2</v>
      </c>
      <c r="F94" s="254" t="inlineStr">
        <is>
          <t>8155002450</t>
        </is>
      </c>
      <c r="G94" s="255" t="inlineStr">
        <is>
          <t>2430012070410230</t>
        </is>
      </c>
      <c r="H94" s="254" t="inlineStr">
        <is>
          <t>20121130</t>
        </is>
      </c>
      <c r="I94" s="256" t="inlineStr">
        <is>
          <t>盤點入庫</t>
        </is>
      </c>
      <c r="J94" s="257" t="inlineStr">
        <is>
          <t>三重區</t>
        </is>
      </c>
      <c r="K94" s="258" t="inlineStr">
        <is>
          <t>Y</t>
        </is>
      </c>
      <c r="L94" s="254" t="n"/>
      <c r="M94" s="257" t="n"/>
    </row>
    <row r="95" ht="22.95" customHeight="1" s="127">
      <c r="A95" s="254" t="inlineStr">
        <is>
          <t>H815501642</t>
        </is>
      </c>
      <c r="B95" s="254" t="n">
        <v>4155</v>
      </c>
      <c r="C95" s="255" t="inlineStr">
        <is>
          <t>三重穀保店</t>
        </is>
      </c>
      <c r="D95" s="255">
        <f>C95&amp;E95</f>
        <v/>
      </c>
      <c r="E95" s="254" t="n">
        <v>1</v>
      </c>
      <c r="F95" s="254" t="inlineStr">
        <is>
          <t>8155001642</t>
        </is>
      </c>
      <c r="G95" s="255" t="inlineStr">
        <is>
          <t>24300120806001146</t>
        </is>
      </c>
      <c r="H95" s="254" t="inlineStr">
        <is>
          <t>20121031</t>
        </is>
      </c>
      <c r="I95" s="256" t="inlineStr">
        <is>
          <t>盤點入庫</t>
        </is>
      </c>
      <c r="J95" s="257" t="inlineStr">
        <is>
          <t>三重區</t>
        </is>
      </c>
      <c r="K95" s="258" t="inlineStr">
        <is>
          <t>Y</t>
        </is>
      </c>
      <c r="L95" s="254" t="n"/>
      <c r="M95" s="257" t="n"/>
    </row>
    <row r="96" ht="22.95" customHeight="1" s="127">
      <c r="A96" s="254" t="inlineStr">
        <is>
          <t>H815502007</t>
        </is>
      </c>
      <c r="B96" s="254" t="n">
        <v>4196</v>
      </c>
      <c r="C96" s="255" t="inlineStr">
        <is>
          <t>三重蝶愛店</t>
        </is>
      </c>
      <c r="D96" s="255">
        <f>C96&amp;E96</f>
        <v/>
      </c>
      <c r="E96" s="254" t="n">
        <v>1</v>
      </c>
      <c r="F96" s="254" t="inlineStr">
        <is>
          <t>8155002007</t>
        </is>
      </c>
      <c r="G96" s="255" t="inlineStr">
        <is>
          <t>2430012050600465</t>
        </is>
      </c>
      <c r="H96" s="254" t="inlineStr">
        <is>
          <t>20121130</t>
        </is>
      </c>
      <c r="I96" s="256" t="inlineStr">
        <is>
          <t>盤點入庫</t>
        </is>
      </c>
      <c r="J96" s="257" t="inlineStr">
        <is>
          <t>三重區</t>
        </is>
      </c>
      <c r="K96" s="258" t="inlineStr">
        <is>
          <t>Y</t>
        </is>
      </c>
      <c r="L96" s="254" t="n"/>
      <c r="M96" s="257" t="n"/>
    </row>
    <row r="97" ht="22.95" customHeight="1" s="127">
      <c r="A97" s="254" t="inlineStr">
        <is>
          <t>H815502008</t>
        </is>
      </c>
      <c r="B97" s="254" t="n">
        <v>4196</v>
      </c>
      <c r="C97" s="255" t="inlineStr">
        <is>
          <t>三重蝶愛店</t>
        </is>
      </c>
      <c r="D97" s="255">
        <f>C97&amp;E97</f>
        <v/>
      </c>
      <c r="E97" s="254" t="n">
        <v>2</v>
      </c>
      <c r="F97" s="254" t="inlineStr">
        <is>
          <t>8155002008</t>
        </is>
      </c>
      <c r="G97" s="255" t="inlineStr">
        <is>
          <t>24300120070410525</t>
        </is>
      </c>
      <c r="H97" s="254" t="inlineStr">
        <is>
          <t>20121130</t>
        </is>
      </c>
      <c r="I97" s="256" t="inlineStr">
        <is>
          <t>盤點入庫</t>
        </is>
      </c>
      <c r="J97" s="257" t="inlineStr">
        <is>
          <t>三重區</t>
        </is>
      </c>
      <c r="K97" s="258" t="inlineStr">
        <is>
          <t>Y</t>
        </is>
      </c>
      <c r="L97" s="254" t="n"/>
      <c r="M97" s="257" t="n"/>
    </row>
    <row r="98" ht="22.95" customHeight="1" s="127">
      <c r="A98" s="254" t="inlineStr">
        <is>
          <t>H815501363</t>
        </is>
      </c>
      <c r="B98" s="254" t="n">
        <v>2259</v>
      </c>
      <c r="C98" s="255" t="inlineStr">
        <is>
          <t>三重興華店</t>
        </is>
      </c>
      <c r="D98" s="255">
        <f>C98&amp;E98</f>
        <v/>
      </c>
      <c r="E98" s="254" t="n">
        <v>1</v>
      </c>
      <c r="F98" s="254" t="inlineStr">
        <is>
          <t>8155001363</t>
        </is>
      </c>
      <c r="G98" s="255" t="inlineStr">
        <is>
          <t>2430012070410511</t>
        </is>
      </c>
      <c r="H98" s="254" t="inlineStr">
        <is>
          <t>20121031</t>
        </is>
      </c>
      <c r="I98" s="256" t="inlineStr">
        <is>
          <t>故障更換</t>
        </is>
      </c>
      <c r="J98" s="257" t="inlineStr">
        <is>
          <t>三重區</t>
        </is>
      </c>
      <c r="K98" s="258" t="inlineStr">
        <is>
          <t>Y</t>
        </is>
      </c>
      <c r="L98" s="254" t="n"/>
      <c r="M98" s="257" t="n"/>
    </row>
    <row r="99" ht="22.95" customHeight="1" s="127">
      <c r="A99" s="254" t="inlineStr">
        <is>
          <t>H815500042</t>
        </is>
      </c>
      <c r="B99" s="254" t="n">
        <v>2259</v>
      </c>
      <c r="C99" s="255" t="inlineStr">
        <is>
          <t>三重興華店</t>
        </is>
      </c>
      <c r="D99" s="255">
        <f>C99&amp;E99</f>
        <v/>
      </c>
      <c r="E99" s="254" t="n">
        <v>2</v>
      </c>
      <c r="F99" s="254" t="inlineStr">
        <is>
          <t>8155000042</t>
        </is>
      </c>
      <c r="G99" s="255" t="inlineStr">
        <is>
          <t>2430012070410482</t>
        </is>
      </c>
      <c r="H99" s="254" t="inlineStr">
        <is>
          <t>20120831</t>
        </is>
      </c>
      <c r="I99" s="256" t="inlineStr">
        <is>
          <t>故障更換</t>
        </is>
      </c>
      <c r="J99" s="257" t="inlineStr">
        <is>
          <t>三重區</t>
        </is>
      </c>
      <c r="K99" s="258" t="inlineStr">
        <is>
          <t>Y</t>
        </is>
      </c>
      <c r="L99" s="254" t="n"/>
      <c r="M99" s="257" t="n"/>
    </row>
    <row r="100" ht="22.95" customHeight="1" s="127">
      <c r="A100" s="254" t="inlineStr">
        <is>
          <t>H815502439</t>
        </is>
      </c>
      <c r="B100" s="254" t="inlineStr">
        <is>
          <t>D191</t>
        </is>
      </c>
      <c r="C100" s="255" t="inlineStr">
        <is>
          <t>三重興德店</t>
        </is>
      </c>
      <c r="D100" s="255">
        <f>C100&amp;E100</f>
        <v/>
      </c>
      <c r="E100" s="254" t="n">
        <v>1</v>
      </c>
      <c r="F100" s="254" t="inlineStr">
        <is>
          <t>8155002439</t>
        </is>
      </c>
      <c r="G100" s="255" t="inlineStr">
        <is>
          <t>2430011120600137</t>
        </is>
      </c>
      <c r="H100" s="254" t="inlineStr">
        <is>
          <t>20121130</t>
        </is>
      </c>
      <c r="I100" s="256" t="inlineStr">
        <is>
          <t>盤點入庫</t>
        </is>
      </c>
      <c r="J100" s="257" t="inlineStr">
        <is>
          <t>三重區</t>
        </is>
      </c>
      <c r="K100" s="258" t="inlineStr">
        <is>
          <t>Y</t>
        </is>
      </c>
      <c r="L100" s="254" t="n"/>
      <c r="M100" s="257" t="n"/>
    </row>
    <row r="101" ht="22.95" customHeight="1" s="127">
      <c r="A101" s="254" t="inlineStr">
        <is>
          <t>H815502440</t>
        </is>
      </c>
      <c r="B101" s="254" t="inlineStr">
        <is>
          <t>D191</t>
        </is>
      </c>
      <c r="C101" s="255" t="inlineStr">
        <is>
          <t>三重興德店</t>
        </is>
      </c>
      <c r="D101" s="255">
        <f>C101&amp;E101</f>
        <v/>
      </c>
      <c r="E101" s="254" t="n">
        <v>2</v>
      </c>
      <c r="F101" s="254" t="inlineStr">
        <is>
          <t>8155002440</t>
        </is>
      </c>
      <c r="G101" s="255" t="inlineStr">
        <is>
          <t>2430012090600110</t>
        </is>
      </c>
      <c r="H101" s="254" t="inlineStr">
        <is>
          <t>20121130</t>
        </is>
      </c>
      <c r="I101" s="256" t="inlineStr">
        <is>
          <t>盤點入庫</t>
        </is>
      </c>
      <c r="J101" s="257" t="inlineStr">
        <is>
          <t>三重區</t>
        </is>
      </c>
      <c r="K101" s="258" t="inlineStr">
        <is>
          <t>Y</t>
        </is>
      </c>
      <c r="L101" s="254" t="n"/>
      <c r="M101" s="257" t="n"/>
    </row>
    <row r="102" ht="22.95" customHeight="1" s="127">
      <c r="A102" s="254" t="inlineStr">
        <is>
          <t>H815502357</t>
        </is>
      </c>
      <c r="B102" s="254" t="n">
        <v>4029</v>
      </c>
      <c r="C102" s="255" t="inlineStr">
        <is>
          <t>三重龍濱店</t>
        </is>
      </c>
      <c r="D102" s="255">
        <f>C102&amp;E102</f>
        <v/>
      </c>
      <c r="E102" s="254" t="n">
        <v>1</v>
      </c>
      <c r="F102" s="254" t="inlineStr">
        <is>
          <t>8155002357</t>
        </is>
      </c>
      <c r="G102" s="255" t="inlineStr">
        <is>
          <t>2430012080600080</t>
        </is>
      </c>
      <c r="H102" s="254" t="inlineStr">
        <is>
          <t>20121130</t>
        </is>
      </c>
      <c r="I102" s="256" t="inlineStr">
        <is>
          <t>盤點入庫</t>
        </is>
      </c>
      <c r="J102" s="257" t="inlineStr">
        <is>
          <t>三重區</t>
        </is>
      </c>
      <c r="K102" s="258" t="inlineStr">
        <is>
          <t>Y</t>
        </is>
      </c>
      <c r="L102" s="254" t="n"/>
      <c r="M102" s="257" t="n"/>
    </row>
    <row r="103" ht="22.95" customHeight="1" s="127">
      <c r="A103" s="254" t="inlineStr">
        <is>
          <t>H815502358</t>
        </is>
      </c>
      <c r="B103" s="254" t="n">
        <v>4029</v>
      </c>
      <c r="C103" s="255" t="inlineStr">
        <is>
          <t>三重龍濱店</t>
        </is>
      </c>
      <c r="D103" s="255">
        <f>C103&amp;E103</f>
        <v/>
      </c>
      <c r="E103" s="254" t="n">
        <v>2</v>
      </c>
      <c r="F103" s="254" t="inlineStr">
        <is>
          <t>8155002358</t>
        </is>
      </c>
      <c r="G103" s="255" t="inlineStr">
        <is>
          <t>2430012050600826</t>
        </is>
      </c>
      <c r="H103" s="254" t="inlineStr">
        <is>
          <t>20121130</t>
        </is>
      </c>
      <c r="I103" s="256" t="inlineStr">
        <is>
          <t>盤點入庫</t>
        </is>
      </c>
      <c r="J103" s="257" t="inlineStr">
        <is>
          <t>三重區</t>
        </is>
      </c>
      <c r="K103" s="258" t="inlineStr">
        <is>
          <t>Y</t>
        </is>
      </c>
      <c r="L103" s="254" t="n"/>
      <c r="M103" s="257" t="n"/>
    </row>
    <row r="104" ht="22.95" customHeight="1" s="127">
      <c r="A104" s="254" t="inlineStr">
        <is>
          <t>H815501598</t>
        </is>
      </c>
      <c r="B104" s="254" t="n">
        <v>4388</v>
      </c>
      <c r="C104" s="255" t="inlineStr">
        <is>
          <t>三重薔薇店</t>
        </is>
      </c>
      <c r="D104" s="255">
        <f>C104&amp;E104</f>
        <v/>
      </c>
      <c r="E104" s="254" t="n">
        <v>1</v>
      </c>
      <c r="F104" s="254" t="inlineStr">
        <is>
          <t>8155001598</t>
        </is>
      </c>
      <c r="G104" s="255" t="n"/>
      <c r="H104" s="254" t="inlineStr">
        <is>
          <t>20121031</t>
        </is>
      </c>
      <c r="I104" s="256" t="inlineStr">
        <is>
          <t>故障更換</t>
        </is>
      </c>
      <c r="J104" s="257" t="inlineStr">
        <is>
          <t>三重區</t>
        </is>
      </c>
      <c r="K104" s="258" t="inlineStr">
        <is>
          <t>Y</t>
        </is>
      </c>
      <c r="L104" s="254" t="n"/>
      <c r="M104" s="257" t="n"/>
    </row>
    <row r="105" ht="22.95" customHeight="1" s="127">
      <c r="A105" s="254" t="inlineStr">
        <is>
          <t>H815500174</t>
        </is>
      </c>
      <c r="B105" s="254" t="n">
        <v>4388</v>
      </c>
      <c r="C105" s="255" t="inlineStr">
        <is>
          <t>三重薔薇店</t>
        </is>
      </c>
      <c r="D105" s="255">
        <f>C105&amp;E105</f>
        <v/>
      </c>
      <c r="E105" s="254" t="n">
        <v>2</v>
      </c>
      <c r="F105" s="254" t="inlineStr">
        <is>
          <t>8155000174</t>
        </is>
      </c>
      <c r="G105" s="255" t="inlineStr">
        <is>
          <t>2430012050600813</t>
        </is>
      </c>
      <c r="H105" s="254" t="inlineStr">
        <is>
          <t>20120831</t>
        </is>
      </c>
      <c r="I105" s="256" t="inlineStr">
        <is>
          <t>盤點入庫</t>
        </is>
      </c>
      <c r="J105" s="257" t="inlineStr">
        <is>
          <t>三重區</t>
        </is>
      </c>
      <c r="K105" s="258" t="inlineStr">
        <is>
          <t>Y</t>
        </is>
      </c>
      <c r="L105" s="254" t="n"/>
      <c r="M105" s="257" t="n"/>
    </row>
    <row r="106" ht="22.95" customHeight="1" s="127">
      <c r="A106" s="254" t="inlineStr">
        <is>
          <t>H815502463</t>
        </is>
      </c>
      <c r="B106" s="254" t="inlineStr">
        <is>
          <t>D620</t>
        </is>
      </c>
      <c r="C106" s="255" t="inlineStr">
        <is>
          <t>北縣三愛三店</t>
        </is>
      </c>
      <c r="D106" s="255">
        <f>C106&amp;E106</f>
        <v/>
      </c>
      <c r="E106" s="254" t="n">
        <v>1</v>
      </c>
      <c r="F106" s="254" t="inlineStr">
        <is>
          <t>8155002463</t>
        </is>
      </c>
      <c r="G106" s="255" t="inlineStr">
        <is>
          <t>0000032187</t>
        </is>
      </c>
      <c r="H106" s="254" t="inlineStr">
        <is>
          <t>20121130</t>
        </is>
      </c>
      <c r="I106" s="256" t="inlineStr">
        <is>
          <t>盤點入庫</t>
        </is>
      </c>
      <c r="J106" s="257" t="inlineStr">
        <is>
          <t>三重區</t>
        </is>
      </c>
      <c r="K106" s="258" t="inlineStr">
        <is>
          <t>Y</t>
        </is>
      </c>
      <c r="L106" s="254" t="n"/>
      <c r="M106" s="257" t="n"/>
    </row>
    <row r="107" ht="22.95" customHeight="1" s="127">
      <c r="A107" s="254" t="inlineStr">
        <is>
          <t>H815502464</t>
        </is>
      </c>
      <c r="B107" s="254" t="inlineStr">
        <is>
          <t>D620</t>
        </is>
      </c>
      <c r="C107" s="255" t="inlineStr">
        <is>
          <t>北縣三愛三店</t>
        </is>
      </c>
      <c r="D107" s="255">
        <f>C107&amp;E107</f>
        <v/>
      </c>
      <c r="E107" s="254" t="n">
        <v>2</v>
      </c>
      <c r="F107" s="254" t="inlineStr">
        <is>
          <t>8155002464</t>
        </is>
      </c>
      <c r="G107" s="255" t="inlineStr">
        <is>
          <t>0000005848</t>
        </is>
      </c>
      <c r="H107" s="254" t="inlineStr">
        <is>
          <t>20121130</t>
        </is>
      </c>
      <c r="I107" s="256" t="inlineStr">
        <is>
          <t>盤點入庫</t>
        </is>
      </c>
      <c r="J107" s="257" t="inlineStr">
        <is>
          <t>三重區</t>
        </is>
      </c>
      <c r="K107" s="258" t="inlineStr">
        <is>
          <t>Y</t>
        </is>
      </c>
      <c r="L107" s="254" t="n"/>
      <c r="M107" s="257" t="n"/>
    </row>
    <row r="108" ht="22.95" customHeight="1" s="127">
      <c r="A108" s="254" t="inlineStr">
        <is>
          <t>H815502467</t>
        </is>
      </c>
      <c r="B108" s="254" t="inlineStr">
        <is>
          <t>D649</t>
        </is>
      </c>
      <c r="C108" s="255" t="inlineStr">
        <is>
          <t>北縣中陽店</t>
        </is>
      </c>
      <c r="D108" s="255">
        <f>C108&amp;E108</f>
        <v/>
      </c>
      <c r="E108" s="254" t="n">
        <v>1</v>
      </c>
      <c r="F108" s="254" t="inlineStr">
        <is>
          <t>8155002467</t>
        </is>
      </c>
      <c r="G108" s="255" t="inlineStr">
        <is>
          <t>2430012050600631</t>
        </is>
      </c>
      <c r="H108" s="254" t="inlineStr">
        <is>
          <t>20121130</t>
        </is>
      </c>
      <c r="I108" s="256" t="inlineStr">
        <is>
          <t>盤點入庫</t>
        </is>
      </c>
      <c r="J108" s="257" t="inlineStr">
        <is>
          <t>三重區</t>
        </is>
      </c>
      <c r="K108" s="258" t="inlineStr">
        <is>
          <t>Y</t>
        </is>
      </c>
      <c r="L108" s="254" t="n"/>
      <c r="M108" s="257" t="n"/>
    </row>
    <row r="109" ht="22.95" customHeight="1" s="127">
      <c r="A109" s="254" t="inlineStr">
        <is>
          <t>H815502468</t>
        </is>
      </c>
      <c r="B109" s="254" t="inlineStr">
        <is>
          <t>D649</t>
        </is>
      </c>
      <c r="C109" s="255" t="inlineStr">
        <is>
          <t>北縣中陽店</t>
        </is>
      </c>
      <c r="D109" s="255">
        <f>C109&amp;E109</f>
        <v/>
      </c>
      <c r="E109" s="254" t="n">
        <v>2</v>
      </c>
      <c r="F109" s="254" t="inlineStr">
        <is>
          <t>8155002468</t>
        </is>
      </c>
      <c r="G109" s="255" t="inlineStr">
        <is>
          <t>2430012070410436</t>
        </is>
      </c>
      <c r="H109" s="254" t="inlineStr">
        <is>
          <t>20121130</t>
        </is>
      </c>
      <c r="I109" s="256" t="inlineStr">
        <is>
          <t>盤點入庫</t>
        </is>
      </c>
      <c r="J109" s="257" t="inlineStr">
        <is>
          <t>三重區</t>
        </is>
      </c>
      <c r="K109" s="258" t="inlineStr">
        <is>
          <t>Y</t>
        </is>
      </c>
      <c r="L109" s="254" t="n"/>
      <c r="M109" s="257" t="n"/>
    </row>
    <row r="110" ht="22.95" customHeight="1" s="127">
      <c r="A110" s="254" t="inlineStr">
        <is>
          <t>H815501385</t>
        </is>
      </c>
      <c r="B110" s="254" t="inlineStr">
        <is>
          <t>D194</t>
        </is>
      </c>
      <c r="C110" s="255" t="inlineStr">
        <is>
          <t>北縣五華三店</t>
        </is>
      </c>
      <c r="D110" s="255">
        <f>C110&amp;E110</f>
        <v/>
      </c>
      <c r="E110" s="254" t="n">
        <v>1</v>
      </c>
      <c r="F110" s="254" t="inlineStr">
        <is>
          <t>8155001385</t>
        </is>
      </c>
      <c r="G110" s="255" t="inlineStr">
        <is>
          <t>2430012050600463</t>
        </is>
      </c>
      <c r="H110" s="254" t="inlineStr">
        <is>
          <t>20121031</t>
        </is>
      </c>
      <c r="I110" s="256" t="inlineStr">
        <is>
          <t>盤點入庫</t>
        </is>
      </c>
      <c r="J110" s="257" t="inlineStr">
        <is>
          <t>三重區</t>
        </is>
      </c>
      <c r="K110" s="258" t="inlineStr">
        <is>
          <t>Y</t>
        </is>
      </c>
      <c r="L110" s="254" t="n"/>
      <c r="M110" s="257" t="n"/>
    </row>
    <row r="111" ht="22.95" customHeight="1" s="127">
      <c r="A111" s="254" t="inlineStr">
        <is>
          <t>H815501386</t>
        </is>
      </c>
      <c r="B111" s="254" t="inlineStr">
        <is>
          <t>D194</t>
        </is>
      </c>
      <c r="C111" s="255" t="inlineStr">
        <is>
          <t>北縣五華三店</t>
        </is>
      </c>
      <c r="D111" s="255">
        <f>C111&amp;E111</f>
        <v/>
      </c>
      <c r="E111" s="254" t="n">
        <v>2</v>
      </c>
      <c r="F111" s="254" t="inlineStr">
        <is>
          <t>8155001386</t>
        </is>
      </c>
      <c r="G111" s="255" t="inlineStr">
        <is>
          <t>2430012050600789</t>
        </is>
      </c>
      <c r="H111" s="254" t="inlineStr">
        <is>
          <t>20121031</t>
        </is>
      </c>
      <c r="I111" s="256" t="inlineStr">
        <is>
          <t>盤點入庫</t>
        </is>
      </c>
      <c r="J111" s="257" t="inlineStr">
        <is>
          <t>三重區</t>
        </is>
      </c>
      <c r="K111" s="258" t="inlineStr">
        <is>
          <t>Y</t>
        </is>
      </c>
      <c r="L111" s="254" t="n"/>
      <c r="M111" s="257" t="n"/>
    </row>
    <row r="112" ht="22.95" customHeight="1" s="127">
      <c r="A112" s="254" t="inlineStr">
        <is>
          <t>H815501392</t>
        </is>
      </c>
      <c r="B112" s="254" t="inlineStr">
        <is>
          <t>D350</t>
        </is>
      </c>
      <c r="C112" s="255" t="inlineStr">
        <is>
          <t>北縣仁和店</t>
        </is>
      </c>
      <c r="D112" s="255">
        <f>C112&amp;E112</f>
        <v/>
      </c>
      <c r="E112" s="254" t="n">
        <v>1</v>
      </c>
      <c r="F112" s="254" t="inlineStr">
        <is>
          <t>8155001392</t>
        </is>
      </c>
      <c r="G112" s="255" t="inlineStr">
        <is>
          <t>2430212110410007</t>
        </is>
      </c>
      <c r="H112" s="254" t="inlineStr">
        <is>
          <t>20121031</t>
        </is>
      </c>
      <c r="I112" s="256" t="inlineStr">
        <is>
          <t>盤點入庫</t>
        </is>
      </c>
      <c r="J112" s="257" t="inlineStr">
        <is>
          <t>三重區</t>
        </is>
      </c>
      <c r="K112" s="258" t="inlineStr">
        <is>
          <t>Y</t>
        </is>
      </c>
      <c r="L112" s="254" t="n"/>
      <c r="M112" s="257" t="n"/>
    </row>
    <row r="113" ht="22.95" customHeight="1" s="127">
      <c r="A113" s="254" t="inlineStr">
        <is>
          <t>H815501295</t>
        </is>
      </c>
      <c r="B113" s="254" t="inlineStr">
        <is>
          <t>D350</t>
        </is>
      </c>
      <c r="C113" s="255" t="inlineStr">
        <is>
          <t>北縣仁和店</t>
        </is>
      </c>
      <c r="D113" s="255">
        <f>C113&amp;E113</f>
        <v/>
      </c>
      <c r="E113" s="254" t="n">
        <v>2</v>
      </c>
      <c r="F113" s="254" t="inlineStr">
        <is>
          <t>8155001295</t>
        </is>
      </c>
      <c r="G113" s="255" t="inlineStr">
        <is>
          <t>243001207410490</t>
        </is>
      </c>
      <c r="H113" s="254" t="inlineStr">
        <is>
          <t>20121031</t>
        </is>
      </c>
      <c r="I113" s="256" t="inlineStr">
        <is>
          <t>故障更換</t>
        </is>
      </c>
      <c r="J113" s="257" t="inlineStr">
        <is>
          <t>三重區</t>
        </is>
      </c>
      <c r="K113" s="258" t="inlineStr">
        <is>
          <t>Y</t>
        </is>
      </c>
      <c r="L113" s="254" t="n"/>
      <c r="M113" s="257" t="n"/>
    </row>
    <row r="114" ht="22.95" customHeight="1" s="127">
      <c r="A114" s="254" t="inlineStr">
        <is>
          <t>H815502245</t>
        </is>
      </c>
      <c r="B114" s="254" t="n">
        <v>3840</v>
      </c>
      <c r="C114" s="255" t="inlineStr">
        <is>
          <t>北縣天龍店</t>
        </is>
      </c>
      <c r="D114" s="255">
        <f>C114&amp;E114</f>
        <v/>
      </c>
      <c r="E114" s="254" t="n">
        <v>1</v>
      </c>
      <c r="F114" s="254" t="inlineStr">
        <is>
          <t>8155002245</t>
        </is>
      </c>
      <c r="G114" s="255" t="inlineStr">
        <is>
          <t>2430012080600129</t>
        </is>
      </c>
      <c r="H114" s="254" t="inlineStr">
        <is>
          <t>20121130</t>
        </is>
      </c>
      <c r="I114" s="256" t="inlineStr">
        <is>
          <t>盤點入庫</t>
        </is>
      </c>
      <c r="J114" s="257" t="inlineStr">
        <is>
          <t>三重區</t>
        </is>
      </c>
      <c r="K114" s="258" t="inlineStr">
        <is>
          <t>Y</t>
        </is>
      </c>
      <c r="L114" s="254" t="n"/>
      <c r="M114" s="257" t="n"/>
    </row>
    <row r="115" ht="22.95" customHeight="1" s="127">
      <c r="A115" s="254" t="inlineStr">
        <is>
          <t>H815500291</t>
        </is>
      </c>
      <c r="B115" s="254" t="n">
        <v>3840</v>
      </c>
      <c r="C115" s="255" t="inlineStr">
        <is>
          <t>北縣天龍店</t>
        </is>
      </c>
      <c r="D115" s="255">
        <f>C115&amp;E115</f>
        <v/>
      </c>
      <c r="E115" s="254" t="n">
        <v>2</v>
      </c>
      <c r="F115" s="254" t="inlineStr">
        <is>
          <t>8155000291</t>
        </is>
      </c>
      <c r="G115" s="255" t="inlineStr">
        <is>
          <t>2430012050600417</t>
        </is>
      </c>
      <c r="H115" s="254" t="inlineStr">
        <is>
          <t>20120831</t>
        </is>
      </c>
      <c r="I115" s="256" t="inlineStr">
        <is>
          <t>故障更換</t>
        </is>
      </c>
      <c r="J115" s="257" t="inlineStr">
        <is>
          <t>三重區</t>
        </is>
      </c>
      <c r="K115" s="258" t="inlineStr">
        <is>
          <t>Y</t>
        </is>
      </c>
      <c r="L115" s="254" t="n"/>
      <c r="M115" s="257" t="n"/>
    </row>
    <row r="116" ht="22.95" customHeight="1" s="127">
      <c r="A116" s="254" t="inlineStr">
        <is>
          <t>H815501667</t>
        </is>
      </c>
      <c r="B116" s="254" t="n">
        <v>2302</v>
      </c>
      <c r="C116" s="255" t="inlineStr">
        <is>
          <t>北縣重安店</t>
        </is>
      </c>
      <c r="D116" s="255">
        <f>C116&amp;E116</f>
        <v/>
      </c>
      <c r="E116" s="254" t="n">
        <v>1</v>
      </c>
      <c r="F116" s="254" t="inlineStr">
        <is>
          <t>8155001667</t>
        </is>
      </c>
      <c r="G116" s="255" t="n"/>
      <c r="H116" s="254" t="inlineStr">
        <is>
          <t>20121031</t>
        </is>
      </c>
      <c r="I116" s="256" t="inlineStr">
        <is>
          <t>盤點入庫</t>
        </is>
      </c>
      <c r="J116" s="257" t="inlineStr">
        <is>
          <t>三重區</t>
        </is>
      </c>
      <c r="K116" s="258" t="inlineStr">
        <is>
          <t>Y</t>
        </is>
      </c>
      <c r="L116" s="254" t="n"/>
      <c r="M116" s="257" t="n"/>
    </row>
    <row r="117" ht="22.95" customHeight="1" s="127">
      <c r="A117" s="254" t="inlineStr">
        <is>
          <t>H815501668</t>
        </is>
      </c>
      <c r="B117" s="254" t="n">
        <v>2302</v>
      </c>
      <c r="C117" s="255" t="inlineStr">
        <is>
          <t>北縣重安店</t>
        </is>
      </c>
      <c r="D117" s="255">
        <f>C117&amp;E117</f>
        <v/>
      </c>
      <c r="E117" s="254" t="n">
        <v>2</v>
      </c>
      <c r="F117" s="254" t="inlineStr">
        <is>
          <t>8155001668</t>
        </is>
      </c>
      <c r="G117" s="255" t="inlineStr">
        <is>
          <t>2430012050600353</t>
        </is>
      </c>
      <c r="H117" s="254" t="inlineStr">
        <is>
          <t>20121031</t>
        </is>
      </c>
      <c r="I117" s="256" t="inlineStr">
        <is>
          <t>盤點入庫</t>
        </is>
      </c>
      <c r="J117" s="257" t="inlineStr">
        <is>
          <t>三重區</t>
        </is>
      </c>
      <c r="K117" s="258" t="inlineStr">
        <is>
          <t>Y</t>
        </is>
      </c>
      <c r="L117" s="254" t="n"/>
      <c r="M117" s="257" t="n"/>
    </row>
    <row r="118" ht="22.95" customHeight="1" s="127">
      <c r="A118" s="254" t="inlineStr">
        <is>
          <t>H815502052</t>
        </is>
      </c>
      <c r="B118" s="254" t="n">
        <v>3362</v>
      </c>
      <c r="C118" s="255" t="inlineStr">
        <is>
          <t>北縣重武店</t>
        </is>
      </c>
      <c r="D118" s="255">
        <f>C118&amp;E118</f>
        <v/>
      </c>
      <c r="E118" s="254" t="n">
        <v>2</v>
      </c>
      <c r="F118" s="254" t="inlineStr">
        <is>
          <t>8155002052</t>
        </is>
      </c>
      <c r="G118" s="255" t="inlineStr">
        <is>
          <t>2430012050600339</t>
        </is>
      </c>
      <c r="H118" s="254" t="inlineStr">
        <is>
          <t>20121130</t>
        </is>
      </c>
      <c r="I118" s="256" t="inlineStr">
        <is>
          <t>盤點入庫</t>
        </is>
      </c>
      <c r="J118" s="257" t="inlineStr">
        <is>
          <t>三重區</t>
        </is>
      </c>
      <c r="K118" s="258" t="inlineStr">
        <is>
          <t>Y</t>
        </is>
      </c>
      <c r="L118" s="254" t="n"/>
      <c r="M118" s="257" t="n"/>
    </row>
    <row r="119" ht="22.95" customHeight="1" s="127">
      <c r="A119" s="254" t="inlineStr">
        <is>
          <t>H815501627</t>
        </is>
      </c>
      <c r="B119" s="254" t="n">
        <v>2209</v>
      </c>
      <c r="C119" s="255" t="inlineStr">
        <is>
          <t>北縣重強店</t>
        </is>
      </c>
      <c r="D119" s="255">
        <f>C119&amp;E119</f>
        <v/>
      </c>
      <c r="E119" s="254" t="n">
        <v>2</v>
      </c>
      <c r="F119" s="254" t="inlineStr">
        <is>
          <t>8155001627</t>
        </is>
      </c>
      <c r="G119" s="255" t="inlineStr">
        <is>
          <t>2430012070410989</t>
        </is>
      </c>
      <c r="H119" s="254" t="inlineStr">
        <is>
          <t>20121031</t>
        </is>
      </c>
      <c r="I119" s="256" t="inlineStr">
        <is>
          <t>盤點入庫</t>
        </is>
      </c>
      <c r="J119" s="257" t="inlineStr">
        <is>
          <t>三重區</t>
        </is>
      </c>
      <c r="K119" s="258" t="inlineStr">
        <is>
          <t>Y</t>
        </is>
      </c>
      <c r="L119" s="254" t="n"/>
      <c r="M119" s="257" t="n"/>
    </row>
    <row r="120" ht="22.95" customHeight="1" s="127">
      <c r="A120" s="254" t="inlineStr">
        <is>
          <t>H815500881</t>
        </is>
      </c>
      <c r="B120" s="254" t="n">
        <v>3601</v>
      </c>
      <c r="C120" s="255" t="inlineStr">
        <is>
          <t>北縣重富店</t>
        </is>
      </c>
      <c r="D120" s="255">
        <f>C120&amp;E120</f>
        <v/>
      </c>
      <c r="E120" s="254" t="n">
        <v>1</v>
      </c>
      <c r="F120" s="254" t="inlineStr">
        <is>
          <t>8155000881</t>
        </is>
      </c>
      <c r="G120" s="255" t="inlineStr">
        <is>
          <t>2430012090600190</t>
        </is>
      </c>
      <c r="H120" s="254" t="inlineStr">
        <is>
          <t>20121031</t>
        </is>
      </c>
      <c r="I120" s="256" t="inlineStr">
        <is>
          <t>盤點入庫</t>
        </is>
      </c>
      <c r="J120" s="257" t="inlineStr">
        <is>
          <t>三重區</t>
        </is>
      </c>
      <c r="K120" s="258" t="inlineStr">
        <is>
          <t>Y</t>
        </is>
      </c>
      <c r="L120" s="254" t="n"/>
      <c r="M120" s="257" t="n"/>
    </row>
    <row r="121" ht="22.95" customHeight="1" s="127">
      <c r="A121" s="254" t="inlineStr">
        <is>
          <t>H815500882</t>
        </is>
      </c>
      <c r="B121" s="254" t="n">
        <v>3601</v>
      </c>
      <c r="C121" s="255" t="inlineStr">
        <is>
          <t>北縣重富店</t>
        </is>
      </c>
      <c r="D121" s="255">
        <f>C121&amp;E121</f>
        <v/>
      </c>
      <c r="E121" s="254" t="n">
        <v>2</v>
      </c>
      <c r="F121" s="254" t="inlineStr">
        <is>
          <t>8155000882</t>
        </is>
      </c>
      <c r="G121" s="255" t="inlineStr">
        <is>
          <t>2430012070410614</t>
        </is>
      </c>
      <c r="H121" s="254" t="inlineStr">
        <is>
          <t>20121031</t>
        </is>
      </c>
      <c r="I121" s="256" t="inlineStr">
        <is>
          <t>盤點入庫</t>
        </is>
      </c>
      <c r="J121" s="257" t="inlineStr">
        <is>
          <t>三重區</t>
        </is>
      </c>
      <c r="K121" s="258" t="inlineStr">
        <is>
          <t>Y</t>
        </is>
      </c>
      <c r="L121" s="254" t="n"/>
      <c r="M121" s="257" t="n"/>
    </row>
    <row r="122" ht="22.95" customHeight="1" s="127">
      <c r="A122" s="254" t="inlineStr">
        <is>
          <t>H815501876</t>
        </is>
      </c>
      <c r="B122" s="254" t="n">
        <v>2837</v>
      </c>
      <c r="C122" s="255" t="inlineStr">
        <is>
          <t>北縣重萬店</t>
        </is>
      </c>
      <c r="D122" s="255">
        <f>C122&amp;E122</f>
        <v/>
      </c>
      <c r="E122" s="254" t="n">
        <v>1</v>
      </c>
      <c r="F122" s="254" t="inlineStr">
        <is>
          <t>8155001876</t>
        </is>
      </c>
      <c r="G122" s="255" t="inlineStr">
        <is>
          <t>2430012050600790</t>
        </is>
      </c>
      <c r="H122" s="254" t="inlineStr">
        <is>
          <t>20121130</t>
        </is>
      </c>
      <c r="I122" s="256" t="inlineStr">
        <is>
          <t>盤點入庫</t>
        </is>
      </c>
      <c r="J122" s="257" t="inlineStr">
        <is>
          <t>三重區</t>
        </is>
      </c>
      <c r="K122" s="258" t="inlineStr">
        <is>
          <t>Y</t>
        </is>
      </c>
      <c r="L122" s="254" t="n"/>
      <c r="M122" s="257" t="n"/>
    </row>
    <row r="123" ht="22.95" customHeight="1" s="127">
      <c r="A123" s="254" t="inlineStr">
        <is>
          <t>H815502283</t>
        </is>
      </c>
      <c r="B123" s="254" t="n">
        <v>2837</v>
      </c>
      <c r="C123" s="255" t="inlineStr">
        <is>
          <t>北縣重萬店</t>
        </is>
      </c>
      <c r="D123" s="255">
        <f>C123&amp;E123</f>
        <v/>
      </c>
      <c r="E123" s="254" t="n">
        <v>2</v>
      </c>
      <c r="F123" s="254" t="inlineStr">
        <is>
          <t>8155002283</t>
        </is>
      </c>
      <c r="G123" s="255" t="inlineStr">
        <is>
          <t>2430012050600314</t>
        </is>
      </c>
      <c r="H123" s="254" t="inlineStr">
        <is>
          <t>20121130</t>
        </is>
      </c>
      <c r="I123" s="256" t="inlineStr">
        <is>
          <t>故障更換</t>
        </is>
      </c>
      <c r="J123" s="257" t="inlineStr">
        <is>
          <t>三重區</t>
        </is>
      </c>
      <c r="K123" s="258" t="inlineStr">
        <is>
          <t>Y</t>
        </is>
      </c>
      <c r="L123" s="254" t="n"/>
      <c r="M123" s="257" t="n"/>
    </row>
    <row r="124" ht="22.95" customHeight="1" s="127">
      <c r="A124" s="254" t="inlineStr">
        <is>
          <t>H815501681</t>
        </is>
      </c>
      <c r="B124" s="254" t="n">
        <v>2321</v>
      </c>
      <c r="C124" s="255" t="inlineStr">
        <is>
          <t>北縣重鑫店</t>
        </is>
      </c>
      <c r="D124" s="255">
        <f>C124&amp;E124</f>
        <v/>
      </c>
      <c r="E124" s="254" t="n">
        <v>1</v>
      </c>
      <c r="F124" s="254" t="inlineStr">
        <is>
          <t>8155001681</t>
        </is>
      </c>
      <c r="G124" s="255" t="inlineStr">
        <is>
          <t>2430012070410434</t>
        </is>
      </c>
      <c r="H124" s="254" t="inlineStr">
        <is>
          <t>20121031</t>
        </is>
      </c>
      <c r="I124" s="256" t="inlineStr">
        <is>
          <t>盤點入庫</t>
        </is>
      </c>
      <c r="J124" s="257" t="inlineStr">
        <is>
          <t>三重區</t>
        </is>
      </c>
      <c r="K124" s="258" t="inlineStr">
        <is>
          <t>Y</t>
        </is>
      </c>
      <c r="L124" s="254" t="n"/>
      <c r="M124" s="257" t="n"/>
    </row>
    <row r="125" ht="22.95" customHeight="1" s="127">
      <c r="A125" s="254" t="inlineStr">
        <is>
          <t>H815501682</t>
        </is>
      </c>
      <c r="B125" s="254" t="n">
        <v>2321</v>
      </c>
      <c r="C125" s="255" t="inlineStr">
        <is>
          <t>北縣重鑫店</t>
        </is>
      </c>
      <c r="D125" s="255">
        <f>C125&amp;E125</f>
        <v/>
      </c>
      <c r="E125" s="254" t="n">
        <v>2</v>
      </c>
      <c r="F125" s="254" t="inlineStr">
        <is>
          <t>8155001682</t>
        </is>
      </c>
      <c r="G125" s="255" t="inlineStr">
        <is>
          <t>2430012050600732</t>
        </is>
      </c>
      <c r="H125" s="254" t="inlineStr">
        <is>
          <t>20121031</t>
        </is>
      </c>
      <c r="I125" s="256" t="inlineStr">
        <is>
          <t>盤點入庫</t>
        </is>
      </c>
      <c r="J125" s="257" t="inlineStr">
        <is>
          <t>三重區</t>
        </is>
      </c>
      <c r="K125" s="258" t="inlineStr">
        <is>
          <t>Y</t>
        </is>
      </c>
      <c r="L125" s="254" t="n"/>
      <c r="M125" s="257" t="n"/>
    </row>
    <row r="126" ht="22.95" customHeight="1" s="127">
      <c r="A126" s="254" t="inlineStr">
        <is>
          <t>H815502425</t>
        </is>
      </c>
      <c r="B126" s="254" t="inlineStr">
        <is>
          <t>D057</t>
        </is>
      </c>
      <c r="C126" s="255" t="inlineStr">
        <is>
          <t>北縣溪尾二店</t>
        </is>
      </c>
      <c r="D126" s="255">
        <f>C126&amp;E126</f>
        <v/>
      </c>
      <c r="E126" s="254" t="n">
        <v>1</v>
      </c>
      <c r="F126" s="254" t="inlineStr">
        <is>
          <t>8155002425</t>
        </is>
      </c>
      <c r="G126" s="255" t="inlineStr">
        <is>
          <t>2430012050600634</t>
        </is>
      </c>
      <c r="H126" s="254" t="inlineStr">
        <is>
          <t>20121130</t>
        </is>
      </c>
      <c r="I126" s="256" t="inlineStr">
        <is>
          <t>盤點入庫</t>
        </is>
      </c>
      <c r="J126" s="257" t="inlineStr">
        <is>
          <t>三重區</t>
        </is>
      </c>
      <c r="K126" s="258" t="inlineStr">
        <is>
          <t>Y</t>
        </is>
      </c>
      <c r="L126" s="254" t="n"/>
      <c r="M126" s="257" t="n"/>
    </row>
    <row r="127" ht="22.95" customHeight="1" s="127">
      <c r="A127" s="254" t="inlineStr">
        <is>
          <t>H815502426</t>
        </is>
      </c>
      <c r="B127" s="254" t="inlineStr">
        <is>
          <t>D057</t>
        </is>
      </c>
      <c r="C127" s="255" t="inlineStr">
        <is>
          <t>北縣溪尾二店</t>
        </is>
      </c>
      <c r="D127" s="255">
        <f>C127&amp;E127</f>
        <v/>
      </c>
      <c r="E127" s="254" t="n">
        <v>2</v>
      </c>
      <c r="F127" s="254" t="inlineStr">
        <is>
          <t>8155002426</t>
        </is>
      </c>
      <c r="G127" s="255" t="inlineStr">
        <is>
          <t>2430012050600576</t>
        </is>
      </c>
      <c r="H127" s="254" t="inlineStr">
        <is>
          <t>20121130</t>
        </is>
      </c>
      <c r="I127" s="256" t="inlineStr">
        <is>
          <t>盤點入庫</t>
        </is>
      </c>
      <c r="J127" s="257" t="inlineStr">
        <is>
          <t>三重區</t>
        </is>
      </c>
      <c r="K127" s="258" t="inlineStr">
        <is>
          <t>Y</t>
        </is>
      </c>
      <c r="L127" s="254" t="n"/>
      <c r="M127" s="257" t="n"/>
    </row>
    <row r="128" ht="22.95" customHeight="1" s="127">
      <c r="A128" s="254" t="inlineStr">
        <is>
          <t>H815500264</t>
        </is>
      </c>
      <c r="B128" s="254" t="n">
        <v>2535</v>
      </c>
      <c r="C128" s="255" t="inlineStr">
        <is>
          <t>五股五工店</t>
        </is>
      </c>
      <c r="D128" s="255">
        <f>C128&amp;E128</f>
        <v/>
      </c>
      <c r="E128" s="254" t="n">
        <v>1</v>
      </c>
      <c r="F128" s="254" t="inlineStr">
        <is>
          <t>8155000264</t>
        </is>
      </c>
      <c r="G128" s="255" t="inlineStr">
        <is>
          <t>2430012050600627</t>
        </is>
      </c>
      <c r="H128" s="254" t="inlineStr">
        <is>
          <t>20120831</t>
        </is>
      </c>
      <c r="I128" s="256" t="inlineStr">
        <is>
          <t>盤點入庫</t>
        </is>
      </c>
      <c r="J128" s="257" t="inlineStr">
        <is>
          <t>五股區</t>
        </is>
      </c>
      <c r="K128" s="258" t="inlineStr">
        <is>
          <t>Y</t>
        </is>
      </c>
      <c r="L128" s="254" t="n"/>
      <c r="M128" s="257" t="n"/>
    </row>
    <row r="129" ht="22.95" customHeight="1" s="127">
      <c r="A129" s="254" t="inlineStr">
        <is>
          <t>H815502571</t>
        </is>
      </c>
      <c r="B129" s="254" t="inlineStr">
        <is>
          <t>TT01</t>
        </is>
      </c>
      <c r="C129" s="255" t="inlineStr">
        <is>
          <t>五股訓練教室</t>
        </is>
      </c>
      <c r="D129" s="255">
        <f>C129&amp;E129</f>
        <v/>
      </c>
      <c r="E129" s="254" t="n">
        <v>1</v>
      </c>
      <c r="F129" s="254" t="inlineStr">
        <is>
          <t>8155002571</t>
        </is>
      </c>
      <c r="G129" s="255" t="inlineStr">
        <is>
          <t>2430012050600452</t>
        </is>
      </c>
      <c r="H129" s="254" t="inlineStr">
        <is>
          <t>20121130</t>
        </is>
      </c>
      <c r="I129" s="256" t="inlineStr">
        <is>
          <t>盤點入庫</t>
        </is>
      </c>
      <c r="J129" s="257" t="inlineStr">
        <is>
          <t>五股區</t>
        </is>
      </c>
      <c r="K129" s="258" t="inlineStr">
        <is>
          <t>Y</t>
        </is>
      </c>
      <c r="L129" s="254" t="inlineStr">
        <is>
          <t>訓練教室</t>
        </is>
      </c>
      <c r="M129" s="257" t="n"/>
    </row>
    <row r="130" ht="22.95" customHeight="1" s="127">
      <c r="A130" s="254" t="inlineStr">
        <is>
          <t>H815500822</t>
        </is>
      </c>
      <c r="B130" s="254" t="n">
        <v>3227</v>
      </c>
      <c r="C130" s="255" t="inlineStr">
        <is>
          <t>五股四維店</t>
        </is>
      </c>
      <c r="D130" s="255">
        <f>C130&amp;E130</f>
        <v/>
      </c>
      <c r="E130" s="254" t="n">
        <v>2</v>
      </c>
      <c r="F130" s="254" t="inlineStr">
        <is>
          <t>8155000822</t>
        </is>
      </c>
      <c r="G130" s="255" t="inlineStr">
        <is>
          <t>2430012050600466</t>
        </is>
      </c>
      <c r="H130" s="254" t="inlineStr">
        <is>
          <t>20121031</t>
        </is>
      </c>
      <c r="I130" s="256" t="inlineStr">
        <is>
          <t>盤點入庫</t>
        </is>
      </c>
      <c r="J130" s="257" t="inlineStr">
        <is>
          <t>五股區</t>
        </is>
      </c>
      <c r="K130" s="258" t="inlineStr">
        <is>
          <t>Y</t>
        </is>
      </c>
      <c r="L130" s="254" t="n"/>
      <c r="M130" s="257" t="n"/>
    </row>
    <row r="131" ht="22.95" customHeight="1" s="127">
      <c r="A131" s="254" t="inlineStr">
        <is>
          <t>H815500087</t>
        </is>
      </c>
      <c r="B131" s="254" t="n">
        <v>4801</v>
      </c>
      <c r="C131" s="255" t="inlineStr">
        <is>
          <t>五股成州店</t>
        </is>
      </c>
      <c r="D131" s="255">
        <f>C131&amp;E131</f>
        <v/>
      </c>
      <c r="E131" s="254" t="n">
        <v>1</v>
      </c>
      <c r="F131" s="254" t="inlineStr">
        <is>
          <t>8155000087</t>
        </is>
      </c>
      <c r="G131" s="255" t="inlineStr">
        <is>
          <t>2430012070410564</t>
        </is>
      </c>
      <c r="H131" s="254" t="inlineStr">
        <is>
          <t>20120831</t>
        </is>
      </c>
      <c r="I131" s="256" t="inlineStr">
        <is>
          <t>盤點入庫</t>
        </is>
      </c>
      <c r="J131" s="257" t="inlineStr">
        <is>
          <t>五股區</t>
        </is>
      </c>
      <c r="K131" s="258" t="inlineStr">
        <is>
          <t>Y</t>
        </is>
      </c>
      <c r="L131" s="254" t="n"/>
      <c r="M131" s="257" t="n"/>
    </row>
    <row r="132" ht="22.95" customHeight="1" s="127">
      <c r="A132" s="254" t="inlineStr">
        <is>
          <t>H815500088</t>
        </is>
      </c>
      <c r="B132" s="254" t="n">
        <v>4801</v>
      </c>
      <c r="C132" s="255" t="inlineStr">
        <is>
          <t>五股成州店</t>
        </is>
      </c>
      <c r="D132" s="255">
        <f>C132&amp;E132</f>
        <v/>
      </c>
      <c r="E132" s="254" t="n">
        <v>2</v>
      </c>
      <c r="F132" s="254" t="inlineStr">
        <is>
          <t>8155000088</t>
        </is>
      </c>
      <c r="G132" s="255" t="inlineStr">
        <is>
          <t>2430011120600196</t>
        </is>
      </c>
      <c r="H132" s="254" t="inlineStr">
        <is>
          <t>20120831</t>
        </is>
      </c>
      <c r="I132" s="256" t="inlineStr">
        <is>
          <t>盤點入庫</t>
        </is>
      </c>
      <c r="J132" s="257" t="inlineStr">
        <is>
          <t>五股區</t>
        </is>
      </c>
      <c r="K132" s="258" t="inlineStr">
        <is>
          <t>Y</t>
        </is>
      </c>
      <c r="L132" s="254" t="n"/>
      <c r="M132" s="257" t="n"/>
    </row>
    <row r="133" ht="22.95" customHeight="1" s="127">
      <c r="A133" s="254" t="inlineStr">
        <is>
          <t>H815502755</t>
        </is>
      </c>
      <c r="B133" s="254" t="n">
        <v>4819</v>
      </c>
      <c r="C133" s="255" t="inlineStr">
        <is>
          <t>五股凌雲店</t>
        </is>
      </c>
      <c r="D133" s="255">
        <f>C133&amp;E133</f>
        <v/>
      </c>
      <c r="E133" s="254" t="n">
        <v>1</v>
      </c>
      <c r="F133" s="254" t="inlineStr">
        <is>
          <t>8155002755</t>
        </is>
      </c>
      <c r="G133" s="255" t="inlineStr">
        <is>
          <t>2430012050600063</t>
        </is>
      </c>
      <c r="H133" s="254" t="inlineStr">
        <is>
          <t>20121130</t>
        </is>
      </c>
      <c r="I133" s="256" t="inlineStr">
        <is>
          <t>盤點入庫</t>
        </is>
      </c>
      <c r="J133" s="257" t="inlineStr">
        <is>
          <t>五股區</t>
        </is>
      </c>
      <c r="K133" s="258" t="inlineStr">
        <is>
          <t>Y</t>
        </is>
      </c>
      <c r="L133" s="254" t="n"/>
      <c r="M133" s="257" t="n"/>
    </row>
    <row r="134" ht="22.95" customHeight="1" s="127">
      <c r="A134" s="254" t="inlineStr">
        <is>
          <t>H815502756</t>
        </is>
      </c>
      <c r="B134" s="254" t="n">
        <v>4819</v>
      </c>
      <c r="C134" s="255" t="inlineStr">
        <is>
          <t>五股凌雲店</t>
        </is>
      </c>
      <c r="D134" s="255">
        <f>C134&amp;E134</f>
        <v/>
      </c>
      <c r="E134" s="254" t="n">
        <v>2</v>
      </c>
      <c r="F134" s="254" t="inlineStr">
        <is>
          <t>8155002756</t>
        </is>
      </c>
      <c r="G134" s="255" t="inlineStr">
        <is>
          <t>2430012090600128</t>
        </is>
      </c>
      <c r="H134" s="254" t="inlineStr">
        <is>
          <t>20121130</t>
        </is>
      </c>
      <c r="I134" s="256" t="inlineStr">
        <is>
          <t>盤點入庫</t>
        </is>
      </c>
      <c r="J134" s="257" t="inlineStr">
        <is>
          <t>五股區</t>
        </is>
      </c>
      <c r="K134" s="258" t="inlineStr">
        <is>
          <t>Y</t>
        </is>
      </c>
      <c r="L134" s="254" t="n"/>
      <c r="M134" s="257" t="n"/>
    </row>
    <row r="135" ht="22.95" customHeight="1" s="127">
      <c r="A135" s="254" t="inlineStr">
        <is>
          <t>H815500196</t>
        </is>
      </c>
      <c r="B135" s="254" t="n">
        <v>2390</v>
      </c>
      <c r="C135" s="255" t="inlineStr">
        <is>
          <t>五股產業園區</t>
        </is>
      </c>
      <c r="D135" s="255">
        <f>C135&amp;E135</f>
        <v/>
      </c>
      <c r="E135" s="254" t="n">
        <v>2</v>
      </c>
      <c r="F135" s="254" t="inlineStr">
        <is>
          <t>8155000196</t>
        </is>
      </c>
      <c r="G135" s="255" t="inlineStr">
        <is>
          <t>2430012050600646</t>
        </is>
      </c>
      <c r="H135" s="254" t="inlineStr">
        <is>
          <t>20120831</t>
        </is>
      </c>
      <c r="I135" s="256" t="inlineStr">
        <is>
          <t>盤點入庫</t>
        </is>
      </c>
      <c r="J135" s="257" t="inlineStr">
        <is>
          <t>五股區</t>
        </is>
      </c>
      <c r="K135" s="258" t="inlineStr">
        <is>
          <t>Y</t>
        </is>
      </c>
      <c r="L135" s="254" t="n"/>
      <c r="M135" s="257" t="n"/>
    </row>
    <row r="136" ht="22.95" customHeight="1" s="127">
      <c r="A136" s="254" t="inlineStr">
        <is>
          <t>H815502295</t>
        </is>
      </c>
      <c r="B136" s="254" t="n">
        <v>3921</v>
      </c>
      <c r="C136" s="255" t="inlineStr">
        <is>
          <t>五股福鑫店</t>
        </is>
      </c>
      <c r="D136" s="255">
        <f>C136&amp;E136</f>
        <v/>
      </c>
      <c r="E136" s="254" t="n">
        <v>1</v>
      </c>
      <c r="F136" s="254" t="inlineStr">
        <is>
          <t>8155002295</t>
        </is>
      </c>
      <c r="G136" s="255" t="inlineStr">
        <is>
          <t>2430012050600645</t>
        </is>
      </c>
      <c r="H136" s="254" t="inlineStr">
        <is>
          <t>20121130</t>
        </is>
      </c>
      <c r="I136" s="256" t="inlineStr">
        <is>
          <t>盤點入庫</t>
        </is>
      </c>
      <c r="J136" s="257" t="inlineStr">
        <is>
          <t>五股區</t>
        </is>
      </c>
      <c r="K136" s="258" t="inlineStr">
        <is>
          <t>Y</t>
        </is>
      </c>
      <c r="L136" s="254" t="n"/>
      <c r="M136" s="257" t="n"/>
    </row>
    <row r="137" ht="22.95" customHeight="1" s="127">
      <c r="A137" s="254" t="inlineStr">
        <is>
          <t>H815502296</t>
        </is>
      </c>
      <c r="B137" s="254" t="n">
        <v>3921</v>
      </c>
      <c r="C137" s="255" t="inlineStr">
        <is>
          <t>五股福鑫店</t>
        </is>
      </c>
      <c r="D137" s="255">
        <f>C137&amp;E137</f>
        <v/>
      </c>
      <c r="E137" s="254" t="n">
        <v>2</v>
      </c>
      <c r="F137" s="254" t="inlineStr">
        <is>
          <t>8155002296</t>
        </is>
      </c>
      <c r="G137" s="255" t="n"/>
      <c r="H137" s="254" t="inlineStr">
        <is>
          <t>20121130</t>
        </is>
      </c>
      <c r="I137" s="256" t="inlineStr">
        <is>
          <t>盤點入庫</t>
        </is>
      </c>
      <c r="J137" s="257" t="inlineStr">
        <is>
          <t>五股區</t>
        </is>
      </c>
      <c r="K137" s="258" t="inlineStr">
        <is>
          <t>Y</t>
        </is>
      </c>
      <c r="L137" s="254" t="n"/>
      <c r="M137" s="257" t="n"/>
    </row>
    <row r="138" ht="22.95" customHeight="1" s="127">
      <c r="A138" s="254" t="inlineStr">
        <is>
          <t>H815501822</t>
        </is>
      </c>
      <c r="B138" s="254" t="n">
        <v>2691</v>
      </c>
      <c r="C138" s="255" t="inlineStr">
        <is>
          <t>五股興珍店</t>
        </is>
      </c>
      <c r="D138" s="255">
        <f>C138&amp;E138</f>
        <v/>
      </c>
      <c r="E138" s="254" t="n">
        <v>1</v>
      </c>
      <c r="F138" s="254" t="inlineStr">
        <is>
          <t>8155001822</t>
        </is>
      </c>
      <c r="G138" s="255" t="inlineStr">
        <is>
          <t>2430012050600492</t>
        </is>
      </c>
      <c r="H138" s="254" t="inlineStr">
        <is>
          <t>20121130</t>
        </is>
      </c>
      <c r="I138" s="256" t="inlineStr">
        <is>
          <t>盤點入庫</t>
        </is>
      </c>
      <c r="J138" s="257" t="inlineStr">
        <is>
          <t>五股區</t>
        </is>
      </c>
      <c r="K138" s="258" t="inlineStr">
        <is>
          <t>Y</t>
        </is>
      </c>
      <c r="L138" s="254" t="n"/>
      <c r="M138" s="257" t="n"/>
    </row>
    <row r="139" ht="22.95" customHeight="1" s="127">
      <c r="A139" s="254" t="inlineStr">
        <is>
          <t>H815501823</t>
        </is>
      </c>
      <c r="B139" s="254" t="n">
        <v>2691</v>
      </c>
      <c r="C139" s="255" t="inlineStr">
        <is>
          <t>五股興珍店</t>
        </is>
      </c>
      <c r="D139" s="255">
        <f>C139&amp;E139</f>
        <v/>
      </c>
      <c r="E139" s="254" t="n">
        <v>2</v>
      </c>
      <c r="F139" s="254" t="inlineStr">
        <is>
          <t>8155001823</t>
        </is>
      </c>
      <c r="G139" s="255" t="inlineStr">
        <is>
          <t>2430011120600129</t>
        </is>
      </c>
      <c r="H139" s="254" t="inlineStr">
        <is>
          <t>20121130</t>
        </is>
      </c>
      <c r="I139" s="256" t="inlineStr">
        <is>
          <t>盤點入庫</t>
        </is>
      </c>
      <c r="J139" s="257" t="inlineStr">
        <is>
          <t>五股區</t>
        </is>
      </c>
      <c r="K139" s="258" t="inlineStr">
        <is>
          <t>Y</t>
        </is>
      </c>
      <c r="L139" s="254" t="n"/>
      <c r="M139" s="257" t="n"/>
    </row>
    <row r="140" ht="22.95" customHeight="1" s="127">
      <c r="A140" s="254" t="inlineStr">
        <is>
          <t>H815501683</t>
        </is>
      </c>
      <c r="B140" s="254" t="n">
        <v>2325</v>
      </c>
      <c r="C140" s="255" t="inlineStr">
        <is>
          <t>北縣五泰店</t>
        </is>
      </c>
      <c r="D140" s="255">
        <f>C140&amp;E140</f>
        <v/>
      </c>
      <c r="E140" s="254" t="n">
        <v>1</v>
      </c>
      <c r="F140" s="254" t="inlineStr">
        <is>
          <t>8155001683</t>
        </is>
      </c>
      <c r="G140" s="255" t="inlineStr">
        <is>
          <t>2430012070410060</t>
        </is>
      </c>
      <c r="H140" s="254" t="inlineStr">
        <is>
          <t>20121031</t>
        </is>
      </c>
      <c r="I140" s="256" t="inlineStr">
        <is>
          <t>盤點入庫</t>
        </is>
      </c>
      <c r="J140" s="257" t="inlineStr">
        <is>
          <t>五股區</t>
        </is>
      </c>
      <c r="K140" s="258" t="inlineStr">
        <is>
          <t>Y</t>
        </is>
      </c>
      <c r="L140" s="254" t="n"/>
      <c r="M140" s="257" t="n"/>
    </row>
    <row r="141" ht="22.95" customHeight="1" s="127">
      <c r="A141" s="254" t="inlineStr">
        <is>
          <t>H815501684</t>
        </is>
      </c>
      <c r="B141" s="254" t="n">
        <v>2325</v>
      </c>
      <c r="C141" s="255" t="inlineStr">
        <is>
          <t>北縣五泰店</t>
        </is>
      </c>
      <c r="D141" s="255">
        <f>C141&amp;E141</f>
        <v/>
      </c>
      <c r="E141" s="254" t="n">
        <v>2</v>
      </c>
      <c r="F141" s="254" t="inlineStr">
        <is>
          <t>8155001684</t>
        </is>
      </c>
      <c r="G141" s="255" t="inlineStr">
        <is>
          <t>2430012080600055</t>
        </is>
      </c>
      <c r="H141" s="254" t="inlineStr">
        <is>
          <t>20121031</t>
        </is>
      </c>
      <c r="I141" s="256" t="inlineStr">
        <is>
          <t>盤點入庫</t>
        </is>
      </c>
      <c r="J141" s="257" t="inlineStr">
        <is>
          <t>五股區</t>
        </is>
      </c>
      <c r="K141" s="258" t="inlineStr">
        <is>
          <t>Y</t>
        </is>
      </c>
      <c r="L141" s="254" t="n"/>
      <c r="M141" s="257" t="n"/>
    </row>
    <row r="142" ht="22.95" customHeight="1" s="127">
      <c r="A142" s="254" t="inlineStr">
        <is>
          <t>H815502221</t>
        </is>
      </c>
      <c r="B142" s="254" t="n">
        <v>3770</v>
      </c>
      <c r="C142" s="255" t="inlineStr">
        <is>
          <t>北縣西雲店</t>
        </is>
      </c>
      <c r="D142" s="255">
        <f>C142&amp;E142</f>
        <v/>
      </c>
      <c r="E142" s="254" t="n">
        <v>2</v>
      </c>
      <c r="F142" s="254" t="inlineStr">
        <is>
          <t>8155002221</t>
        </is>
      </c>
      <c r="G142" s="255" t="inlineStr">
        <is>
          <t>2430012050600712</t>
        </is>
      </c>
      <c r="H142" s="254" t="inlineStr">
        <is>
          <t>20121130</t>
        </is>
      </c>
      <c r="I142" s="256" t="inlineStr">
        <is>
          <t>盤點入庫</t>
        </is>
      </c>
      <c r="J142" s="257" t="inlineStr">
        <is>
          <t>五股區</t>
        </is>
      </c>
      <c r="K142" s="258" t="inlineStr">
        <is>
          <t>Y</t>
        </is>
      </c>
      <c r="L142" s="254" t="n"/>
      <c r="M142" s="257" t="n"/>
    </row>
    <row r="143" ht="22.95" customHeight="1" s="127">
      <c r="A143" s="254" t="inlineStr">
        <is>
          <t>H815501975</t>
        </is>
      </c>
      <c r="B143" s="254" t="n">
        <v>4845</v>
      </c>
      <c r="C143" s="255" t="inlineStr">
        <is>
          <t>石門海角店</t>
        </is>
      </c>
      <c r="D143" s="255">
        <f>C143&amp;E143</f>
        <v/>
      </c>
      <c r="E143" s="254" t="n">
        <v>1</v>
      </c>
      <c r="F143" s="254" t="inlineStr">
        <is>
          <t>8155001975</t>
        </is>
      </c>
      <c r="G143" s="255" t="inlineStr">
        <is>
          <t>2430012050600785</t>
        </is>
      </c>
      <c r="H143" s="254" t="inlineStr">
        <is>
          <t>20121130</t>
        </is>
      </c>
      <c r="I143" s="256" t="inlineStr">
        <is>
          <t>盤點入庫</t>
        </is>
      </c>
      <c r="J143" s="257" t="inlineStr">
        <is>
          <t>石門區</t>
        </is>
      </c>
      <c r="K143" s="258" t="inlineStr">
        <is>
          <t>Y</t>
        </is>
      </c>
      <c r="L143" s="254" t="n"/>
      <c r="M143" s="257" t="n"/>
    </row>
    <row r="144" ht="22.95" customHeight="1" s="127">
      <c r="A144" s="254" t="inlineStr">
        <is>
          <t>H815501976</t>
        </is>
      </c>
      <c r="B144" s="254" t="n">
        <v>4845</v>
      </c>
      <c r="C144" s="255" t="inlineStr">
        <is>
          <t>石門海角店</t>
        </is>
      </c>
      <c r="D144" s="255">
        <f>C144&amp;E144</f>
        <v/>
      </c>
      <c r="E144" s="254" t="n">
        <v>2</v>
      </c>
      <c r="F144" s="254" t="inlineStr">
        <is>
          <t>8155001976</t>
        </is>
      </c>
      <c r="G144" s="255" t="inlineStr">
        <is>
          <t>2430012080800126</t>
        </is>
      </c>
      <c r="H144" s="254" t="inlineStr">
        <is>
          <t>20121130</t>
        </is>
      </c>
      <c r="I144" s="256" t="inlineStr">
        <is>
          <t>盤點入庫</t>
        </is>
      </c>
      <c r="J144" s="257" t="inlineStr">
        <is>
          <t>石門區</t>
        </is>
      </c>
      <c r="K144" s="258" t="inlineStr">
        <is>
          <t>Y</t>
        </is>
      </c>
      <c r="L144" s="254" t="n"/>
      <c r="M144" s="257" t="n"/>
    </row>
    <row r="145" ht="22.95" customHeight="1" s="127">
      <c r="A145" s="254" t="inlineStr">
        <is>
          <t>H815501004</t>
        </is>
      </c>
      <c r="B145" s="254" t="n">
        <v>3752</v>
      </c>
      <c r="C145" s="255" t="inlineStr">
        <is>
          <t>板橋豫章店</t>
        </is>
      </c>
      <c r="D145" s="255">
        <f>C145&amp;E145</f>
        <v/>
      </c>
      <c r="E145" s="254" t="n">
        <v>1</v>
      </c>
      <c r="F145" s="254" t="inlineStr">
        <is>
          <t>8155001004</t>
        </is>
      </c>
      <c r="G145" s="255" t="inlineStr">
        <is>
          <t>2430012050600713</t>
        </is>
      </c>
      <c r="H145" s="254" t="inlineStr">
        <is>
          <t>20121031</t>
        </is>
      </c>
      <c r="I145" s="256" t="inlineStr">
        <is>
          <t>盤點入庫</t>
        </is>
      </c>
      <c r="J145" s="257" t="inlineStr">
        <is>
          <t>板橋區</t>
        </is>
      </c>
      <c r="K145" s="258" t="inlineStr">
        <is>
          <t>Y</t>
        </is>
      </c>
      <c r="L145" s="254" t="inlineStr">
        <is>
          <t>學校</t>
        </is>
      </c>
      <c r="M145" s="257" t="n"/>
    </row>
    <row r="146" ht="22.95" customHeight="1" s="127">
      <c r="A146" s="254" t="inlineStr">
        <is>
          <t>H815501006</t>
        </is>
      </c>
      <c r="B146" s="254" t="n">
        <v>3752</v>
      </c>
      <c r="C146" s="255" t="inlineStr">
        <is>
          <t>板橋豫章店</t>
        </is>
      </c>
      <c r="D146" s="255">
        <f>C146&amp;E146</f>
        <v/>
      </c>
      <c r="E146" s="254" t="n">
        <v>2</v>
      </c>
      <c r="F146" s="254" t="inlineStr">
        <is>
          <t>8155001006</t>
        </is>
      </c>
      <c r="G146" s="255" t="inlineStr">
        <is>
          <t>2430012050600407</t>
        </is>
      </c>
      <c r="H146" s="254" t="inlineStr">
        <is>
          <t>20121031</t>
        </is>
      </c>
      <c r="I146" s="256" t="inlineStr">
        <is>
          <t>盤點入庫</t>
        </is>
      </c>
      <c r="J146" s="257" t="inlineStr">
        <is>
          <t>板橋區</t>
        </is>
      </c>
      <c r="K146" s="258" t="inlineStr">
        <is>
          <t>Y</t>
        </is>
      </c>
      <c r="L146" s="254" t="inlineStr">
        <is>
          <t>學校</t>
        </is>
      </c>
      <c r="M146" s="257" t="n"/>
    </row>
    <row r="147" ht="22.95" customHeight="1" s="127">
      <c r="A147" s="254" t="inlineStr">
        <is>
          <t>H815502431</t>
        </is>
      </c>
      <c r="B147" s="254" t="inlineStr">
        <is>
          <t>D111</t>
        </is>
      </c>
      <c r="C147" s="255" t="inlineStr">
        <is>
          <t>北縣府中店</t>
        </is>
      </c>
      <c r="D147" s="255">
        <f>C147&amp;E147</f>
        <v/>
      </c>
      <c r="E147" s="254" t="n">
        <v>1</v>
      </c>
      <c r="F147" s="254" t="inlineStr">
        <is>
          <t>8155002431</t>
        </is>
      </c>
      <c r="G147" s="255" t="inlineStr">
        <is>
          <t>2430012080600695</t>
        </is>
      </c>
      <c r="H147" s="254" t="inlineStr">
        <is>
          <t>20121130</t>
        </is>
      </c>
      <c r="I147" s="256" t="inlineStr">
        <is>
          <t>盤點入庫</t>
        </is>
      </c>
      <c r="J147" s="257" t="inlineStr">
        <is>
          <t>板橋區</t>
        </is>
      </c>
      <c r="K147" s="258" t="inlineStr">
        <is>
          <t>Y</t>
        </is>
      </c>
      <c r="L147" s="254" t="n"/>
      <c r="M147" s="257" t="n"/>
    </row>
    <row r="148" ht="22.95" customHeight="1" s="127">
      <c r="A148" s="254" t="inlineStr">
        <is>
          <t>H815502432</t>
        </is>
      </c>
      <c r="B148" s="254" t="inlineStr">
        <is>
          <t>D111</t>
        </is>
      </c>
      <c r="C148" s="255" t="inlineStr">
        <is>
          <t>北縣府中店</t>
        </is>
      </c>
      <c r="D148" s="255">
        <f>C148&amp;E148</f>
        <v/>
      </c>
      <c r="E148" s="254" t="n">
        <v>2</v>
      </c>
      <c r="F148" s="254" t="inlineStr">
        <is>
          <t>8155002432</t>
        </is>
      </c>
      <c r="G148" s="255" t="inlineStr">
        <is>
          <t>2430012080600143</t>
        </is>
      </c>
      <c r="H148" s="254" t="inlineStr">
        <is>
          <t>20121130</t>
        </is>
      </c>
      <c r="I148" s="256" t="inlineStr">
        <is>
          <t>盤點入庫</t>
        </is>
      </c>
      <c r="J148" s="257" t="inlineStr">
        <is>
          <t>板橋區</t>
        </is>
      </c>
      <c r="K148" s="258" t="inlineStr">
        <is>
          <t>Y</t>
        </is>
      </c>
      <c r="L148" s="254" t="n"/>
      <c r="M148" s="257" t="n"/>
    </row>
    <row r="149" ht="22.95" customHeight="1" s="127">
      <c r="A149" s="254" t="inlineStr">
        <is>
          <t>H815501993</t>
        </is>
      </c>
      <c r="B149" s="254" t="n">
        <v>3183</v>
      </c>
      <c r="C149" s="255" t="inlineStr">
        <is>
          <t>北縣板好店</t>
        </is>
      </c>
      <c r="D149" s="255">
        <f>C149&amp;E149</f>
        <v/>
      </c>
      <c r="E149" s="254" t="n">
        <v>1</v>
      </c>
      <c r="F149" s="254" t="inlineStr">
        <is>
          <t>8155001993</t>
        </is>
      </c>
      <c r="G149" s="255" t="inlineStr">
        <is>
          <t>2430012070410497</t>
        </is>
      </c>
      <c r="H149" s="254" t="inlineStr">
        <is>
          <t>20121130</t>
        </is>
      </c>
      <c r="I149" s="256" t="inlineStr">
        <is>
          <t>盤點入庫</t>
        </is>
      </c>
      <c r="J149" s="257" t="inlineStr">
        <is>
          <t>板橋區</t>
        </is>
      </c>
      <c r="K149" s="258" t="inlineStr">
        <is>
          <t>Y</t>
        </is>
      </c>
      <c r="L149" s="254" t="n"/>
      <c r="M149" s="257" t="n"/>
    </row>
    <row r="150" ht="22.95" customHeight="1" s="127">
      <c r="A150" s="254" t="inlineStr">
        <is>
          <t>H815500242</t>
        </is>
      </c>
      <c r="B150" s="254" t="n">
        <v>3183</v>
      </c>
      <c r="C150" s="255" t="inlineStr">
        <is>
          <t>北縣板好店</t>
        </is>
      </c>
      <c r="D150" s="255">
        <f>C150&amp;E150</f>
        <v/>
      </c>
      <c r="E150" s="254" t="n">
        <v>2</v>
      </c>
      <c r="F150" s="254" t="inlineStr">
        <is>
          <t>8155000242</t>
        </is>
      </c>
      <c r="G150" s="255" t="inlineStr">
        <is>
          <t>2430012050600090</t>
        </is>
      </c>
      <c r="H150" s="254" t="inlineStr">
        <is>
          <t>20120831</t>
        </is>
      </c>
      <c r="I150" s="256" t="inlineStr">
        <is>
          <t>故障更換</t>
        </is>
      </c>
      <c r="J150" s="257" t="inlineStr">
        <is>
          <t>板橋區</t>
        </is>
      </c>
      <c r="K150" s="258" t="inlineStr">
        <is>
          <t>Y</t>
        </is>
      </c>
      <c r="L150" s="254" t="n"/>
      <c r="M150" s="257" t="n"/>
    </row>
    <row r="151" ht="22.95" customHeight="1" s="127">
      <c r="A151" s="254" t="inlineStr">
        <is>
          <t>H815501982</t>
        </is>
      </c>
      <c r="B151" s="254" t="n">
        <v>3147</v>
      </c>
      <c r="C151" s="255" t="inlineStr">
        <is>
          <t>北縣板明店</t>
        </is>
      </c>
      <c r="D151" s="255">
        <f>C151&amp;E151</f>
        <v/>
      </c>
      <c r="E151" s="254" t="n">
        <v>2</v>
      </c>
      <c r="F151" s="254" t="inlineStr">
        <is>
          <t>8155001982</t>
        </is>
      </c>
      <c r="G151" s="255" t="inlineStr">
        <is>
          <t>2430012070410488</t>
        </is>
      </c>
      <c r="H151" s="254" t="inlineStr">
        <is>
          <t>20121130</t>
        </is>
      </c>
      <c r="I151" s="256" t="inlineStr">
        <is>
          <t>盤點入庫</t>
        </is>
      </c>
      <c r="J151" s="257" t="inlineStr">
        <is>
          <t>板橋區</t>
        </is>
      </c>
      <c r="K151" s="258" t="inlineStr">
        <is>
          <t>Y</t>
        </is>
      </c>
      <c r="L151" s="254" t="n"/>
      <c r="M151" s="257" t="n"/>
    </row>
    <row r="152" ht="22.95" customHeight="1" s="127">
      <c r="A152" s="254" t="inlineStr">
        <is>
          <t>H815501742</t>
        </is>
      </c>
      <c r="B152" s="254" t="n">
        <v>2746</v>
      </c>
      <c r="C152" s="255" t="inlineStr">
        <is>
          <t>北縣板嘉店</t>
        </is>
      </c>
      <c r="D152" s="255">
        <f>C152&amp;E152</f>
        <v/>
      </c>
      <c r="E152" s="254" t="n">
        <v>1</v>
      </c>
      <c r="F152" s="254" t="inlineStr">
        <is>
          <t>8155001742</t>
        </is>
      </c>
      <c r="G152" s="255" t="inlineStr">
        <is>
          <t>2430012050600543</t>
        </is>
      </c>
      <c r="H152" s="254" t="inlineStr">
        <is>
          <t>20121031</t>
        </is>
      </c>
      <c r="I152" s="256" t="inlineStr">
        <is>
          <t>盤點入庫</t>
        </is>
      </c>
      <c r="J152" s="257" t="inlineStr">
        <is>
          <t>板橋區</t>
        </is>
      </c>
      <c r="K152" s="258" t="inlineStr">
        <is>
          <t>Y</t>
        </is>
      </c>
      <c r="L152" s="254" t="n"/>
      <c r="M152" s="257" t="n"/>
    </row>
    <row r="153" ht="22.95" customHeight="1" s="127">
      <c r="A153" s="254" t="inlineStr">
        <is>
          <t>H815500373</t>
        </is>
      </c>
      <c r="B153" s="254" t="n">
        <v>2746</v>
      </c>
      <c r="C153" s="255" t="inlineStr">
        <is>
          <t>北縣板嘉店</t>
        </is>
      </c>
      <c r="D153" s="255">
        <f>C153&amp;E153</f>
        <v/>
      </c>
      <c r="E153" s="254" t="n">
        <v>2</v>
      </c>
      <c r="F153" s="254" t="inlineStr">
        <is>
          <t>8155000373</t>
        </is>
      </c>
      <c r="G153" s="255" t="inlineStr">
        <is>
          <t>2430012050600837</t>
        </is>
      </c>
      <c r="H153" s="254" t="inlineStr">
        <is>
          <t>20120831</t>
        </is>
      </c>
      <c r="I153" s="256" t="inlineStr">
        <is>
          <t>盤點入庫</t>
        </is>
      </c>
      <c r="J153" s="257" t="inlineStr">
        <is>
          <t>板橋區</t>
        </is>
      </c>
      <c r="K153" s="258" t="inlineStr">
        <is>
          <t>Y</t>
        </is>
      </c>
      <c r="L153" s="254" t="n"/>
      <c r="M153" s="257" t="n"/>
    </row>
    <row r="154" ht="22.95" customHeight="1" s="127">
      <c r="A154" s="254" t="inlineStr">
        <is>
          <t>H815501711</t>
        </is>
      </c>
      <c r="B154" s="254" t="n">
        <v>2422</v>
      </c>
      <c r="C154" s="255" t="inlineStr">
        <is>
          <t>北縣板億店</t>
        </is>
      </c>
      <c r="D154" s="255">
        <f>C154&amp;E154</f>
        <v/>
      </c>
      <c r="E154" s="254" t="n">
        <v>1</v>
      </c>
      <c r="F154" s="254" t="inlineStr">
        <is>
          <t>8155001711</t>
        </is>
      </c>
      <c r="G154" s="255" t="inlineStr">
        <is>
          <t>243001208060099</t>
        </is>
      </c>
      <c r="H154" s="254" t="inlineStr">
        <is>
          <t>20121031</t>
        </is>
      </c>
      <c r="I154" s="256" t="inlineStr">
        <is>
          <t>盤點入庫</t>
        </is>
      </c>
      <c r="J154" s="257" t="inlineStr">
        <is>
          <t>板橋區</t>
        </is>
      </c>
      <c r="K154" s="258" t="inlineStr">
        <is>
          <t>Y</t>
        </is>
      </c>
      <c r="L154" s="254" t="n"/>
      <c r="M154" s="257" t="n"/>
    </row>
    <row r="155" ht="22.95" customHeight="1" s="127">
      <c r="A155" s="254" t="inlineStr">
        <is>
          <t>H815501712</t>
        </is>
      </c>
      <c r="B155" s="254" t="n">
        <v>2422</v>
      </c>
      <c r="C155" s="255" t="inlineStr">
        <is>
          <t>北縣板億店</t>
        </is>
      </c>
      <c r="D155" s="255">
        <f>C155&amp;E155</f>
        <v/>
      </c>
      <c r="E155" s="254" t="n">
        <v>2</v>
      </c>
      <c r="F155" s="254" t="inlineStr">
        <is>
          <t>8155001712</t>
        </is>
      </c>
      <c r="G155" s="255" t="inlineStr">
        <is>
          <t>24300080600120</t>
        </is>
      </c>
      <c r="H155" s="254" t="inlineStr">
        <is>
          <t>20121031</t>
        </is>
      </c>
      <c r="I155" s="256" t="inlineStr">
        <is>
          <t>盤點入庫</t>
        </is>
      </c>
      <c r="J155" s="257" t="inlineStr">
        <is>
          <t>板橋區</t>
        </is>
      </c>
      <c r="K155" s="258" t="inlineStr">
        <is>
          <t>Y</t>
        </is>
      </c>
      <c r="L155" s="254" t="n"/>
      <c r="M155" s="257" t="n"/>
    </row>
    <row r="156" ht="22.95" customHeight="1" s="127">
      <c r="A156" s="254" t="inlineStr">
        <is>
          <t>H815500208</t>
        </is>
      </c>
      <c r="B156" s="254" t="n">
        <v>2403</v>
      </c>
      <c r="C156" s="255" t="inlineStr">
        <is>
          <t>北縣板龍店</t>
        </is>
      </c>
      <c r="D156" s="255">
        <f>C156&amp;E156</f>
        <v/>
      </c>
      <c r="E156" s="254" t="n">
        <v>1</v>
      </c>
      <c r="F156" s="254" t="inlineStr">
        <is>
          <t>8155000208</t>
        </is>
      </c>
      <c r="G156" s="255" t="inlineStr">
        <is>
          <t>2430012050600849</t>
        </is>
      </c>
      <c r="H156" s="254" t="inlineStr">
        <is>
          <t>20120831</t>
        </is>
      </c>
      <c r="I156" s="256" t="inlineStr">
        <is>
          <t>盤點入庫</t>
        </is>
      </c>
      <c r="J156" s="257" t="inlineStr">
        <is>
          <t>板橋區</t>
        </is>
      </c>
      <c r="K156" s="258" t="inlineStr">
        <is>
          <t>Y</t>
        </is>
      </c>
      <c r="L156" s="254" t="n"/>
      <c r="M156" s="257" t="n"/>
    </row>
    <row r="157" ht="22.95" customHeight="1" s="127">
      <c r="A157" s="254" t="inlineStr">
        <is>
          <t>H815500263</t>
        </is>
      </c>
      <c r="B157" s="254" t="n">
        <v>2403</v>
      </c>
      <c r="C157" s="255" t="inlineStr">
        <is>
          <t>北縣板龍店</t>
        </is>
      </c>
      <c r="D157" s="255">
        <f>C157&amp;E157</f>
        <v/>
      </c>
      <c r="E157" s="254" t="n">
        <v>2</v>
      </c>
      <c r="F157" s="254" t="inlineStr">
        <is>
          <t>8155000263</t>
        </is>
      </c>
      <c r="G157" s="255" t="inlineStr">
        <is>
          <t>2430012050600661</t>
        </is>
      </c>
      <c r="H157" s="254" t="inlineStr">
        <is>
          <t>20120831</t>
        </is>
      </c>
      <c r="I157" s="256" t="inlineStr">
        <is>
          <t>故障更換</t>
        </is>
      </c>
      <c r="J157" s="257" t="inlineStr">
        <is>
          <t>板橋區</t>
        </is>
      </c>
      <c r="K157" s="258" t="inlineStr">
        <is>
          <t>Y</t>
        </is>
      </c>
      <c r="L157" s="254" t="n"/>
      <c r="M157" s="257" t="n"/>
    </row>
    <row r="158" ht="22.95" customHeight="1" s="127">
      <c r="A158" s="254" t="inlineStr">
        <is>
          <t>H815502119</t>
        </is>
      </c>
      <c r="B158" s="254" t="n">
        <v>3551</v>
      </c>
      <c r="C158" s="255" t="inlineStr">
        <is>
          <t>北縣板豐店</t>
        </is>
      </c>
      <c r="D158" s="255">
        <f>C158&amp;E158</f>
        <v/>
      </c>
      <c r="E158" s="254" t="n">
        <v>1</v>
      </c>
      <c r="F158" s="254" t="inlineStr">
        <is>
          <t>8155002119</t>
        </is>
      </c>
      <c r="G158" s="255" t="inlineStr">
        <is>
          <t>2430012080600028</t>
        </is>
      </c>
      <c r="H158" s="254" t="inlineStr">
        <is>
          <t>20121130</t>
        </is>
      </c>
      <c r="I158" s="256" t="inlineStr">
        <is>
          <t>盤點入庫</t>
        </is>
      </c>
      <c r="J158" s="257" t="inlineStr">
        <is>
          <t>板橋區</t>
        </is>
      </c>
      <c r="K158" s="258" t="inlineStr">
        <is>
          <t>Y</t>
        </is>
      </c>
      <c r="L158" s="254" t="n"/>
      <c r="M158" s="257" t="n"/>
    </row>
    <row r="159" ht="22.95" customHeight="1" s="127">
      <c r="A159" s="254" t="inlineStr">
        <is>
          <t>H815502448</t>
        </is>
      </c>
      <c r="B159" s="254" t="n">
        <v>3551</v>
      </c>
      <c r="C159" s="255" t="inlineStr">
        <is>
          <t>北縣板豐店</t>
        </is>
      </c>
      <c r="D159" s="255">
        <f>C159&amp;E159</f>
        <v/>
      </c>
      <c r="E159" s="254" t="n">
        <v>2</v>
      </c>
      <c r="F159" s="254" t="inlineStr">
        <is>
          <t>8155002448</t>
        </is>
      </c>
      <c r="G159" s="255" t="inlineStr">
        <is>
          <t>2430011120600154</t>
        </is>
      </c>
      <c r="H159" s="254" t="inlineStr">
        <is>
          <t>20121130</t>
        </is>
      </c>
      <c r="I159" s="256" t="inlineStr">
        <is>
          <t>故障更換</t>
        </is>
      </c>
      <c r="J159" s="257" t="inlineStr">
        <is>
          <t>板橋區</t>
        </is>
      </c>
      <c r="K159" s="258" t="inlineStr">
        <is>
          <t>Y</t>
        </is>
      </c>
      <c r="L159" s="254" t="n"/>
      <c r="M159" s="257" t="n"/>
    </row>
    <row r="160" ht="22.95" customHeight="1" s="127">
      <c r="A160" s="254" t="inlineStr">
        <is>
          <t>H815501375</t>
        </is>
      </c>
      <c r="B160" s="254" t="inlineStr">
        <is>
          <t>D161</t>
        </is>
      </c>
      <c r="C160" s="255" t="inlineStr">
        <is>
          <t>北縣僑中三店</t>
        </is>
      </c>
      <c r="D160" s="255">
        <f>C160&amp;E160</f>
        <v/>
      </c>
      <c r="E160" s="254" t="n">
        <v>1</v>
      </c>
      <c r="F160" s="254" t="inlineStr">
        <is>
          <t>8155001375</t>
        </is>
      </c>
      <c r="G160" s="255" t="inlineStr">
        <is>
          <t>2430012080600644</t>
        </is>
      </c>
      <c r="H160" s="254" t="inlineStr">
        <is>
          <t>20121031</t>
        </is>
      </c>
      <c r="I160" s="256" t="inlineStr">
        <is>
          <t>盤點入庫</t>
        </is>
      </c>
      <c r="J160" s="257" t="inlineStr">
        <is>
          <t>板橋區</t>
        </is>
      </c>
      <c r="K160" s="258" t="inlineStr">
        <is>
          <t>Y</t>
        </is>
      </c>
      <c r="L160" s="254" t="n"/>
      <c r="M160" s="257" t="n"/>
    </row>
    <row r="161" ht="22.95" customHeight="1" s="127">
      <c r="A161" s="254" t="inlineStr">
        <is>
          <t>H815501376</t>
        </is>
      </c>
      <c r="B161" s="254" t="inlineStr">
        <is>
          <t>D161</t>
        </is>
      </c>
      <c r="C161" s="255" t="inlineStr">
        <is>
          <t>北縣僑中三店</t>
        </is>
      </c>
      <c r="D161" s="255">
        <f>C161&amp;E161</f>
        <v/>
      </c>
      <c r="E161" s="254" t="n">
        <v>2</v>
      </c>
      <c r="F161" s="254" t="inlineStr">
        <is>
          <t>8155001376</t>
        </is>
      </c>
      <c r="G161" s="255" t="n"/>
      <c r="H161" s="254" t="inlineStr">
        <is>
          <t>20121031</t>
        </is>
      </c>
      <c r="I161" s="256" t="inlineStr">
        <is>
          <t>盤點入庫</t>
        </is>
      </c>
      <c r="J161" s="257" t="inlineStr">
        <is>
          <t>板橋區</t>
        </is>
      </c>
      <c r="K161" s="258" t="inlineStr">
        <is>
          <t>Y</t>
        </is>
      </c>
      <c r="L161" s="254" t="n"/>
      <c r="M161" s="257" t="n"/>
    </row>
    <row r="162" ht="22.95" customHeight="1" s="127">
      <c r="A162" s="254" t="inlineStr">
        <is>
          <t>H815501367</t>
        </is>
      </c>
      <c r="B162" s="254" t="inlineStr">
        <is>
          <t>D072</t>
        </is>
      </c>
      <c r="C162" s="255" t="inlineStr">
        <is>
          <t>北縣僑福店</t>
        </is>
      </c>
      <c r="D162" s="255">
        <f>C162&amp;E162</f>
        <v/>
      </c>
      <c r="E162" s="254" t="n">
        <v>1</v>
      </c>
      <c r="F162" s="254" t="inlineStr">
        <is>
          <t>8155001367</t>
        </is>
      </c>
      <c r="G162" s="255" t="inlineStr">
        <is>
          <t>243001209060069</t>
        </is>
      </c>
      <c r="H162" s="254" t="inlineStr">
        <is>
          <t>20121031</t>
        </is>
      </c>
      <c r="I162" s="256" t="inlineStr">
        <is>
          <t>盤點入庫</t>
        </is>
      </c>
      <c r="J162" s="257" t="inlineStr">
        <is>
          <t>板橋區</t>
        </is>
      </c>
      <c r="K162" s="258" t="inlineStr">
        <is>
          <t>Y</t>
        </is>
      </c>
      <c r="L162" s="254" t="n"/>
      <c r="M162" s="257" t="inlineStr">
        <is>
          <t>TM2被蓋缺失</t>
        </is>
      </c>
    </row>
    <row r="163" ht="22.95" customHeight="1" s="127">
      <c r="A163" s="254" t="inlineStr">
        <is>
          <t>H815502454</t>
        </is>
      </c>
      <c r="B163" s="254" t="inlineStr">
        <is>
          <t>D609</t>
        </is>
      </c>
      <c r="C163" s="255" t="inlineStr">
        <is>
          <t>板橋大興店</t>
        </is>
      </c>
      <c r="D163" s="255">
        <f>C163&amp;E163</f>
        <v/>
      </c>
      <c r="E163" s="254" t="n">
        <v>1</v>
      </c>
      <c r="F163" s="254" t="inlineStr">
        <is>
          <t>8155002454</t>
        </is>
      </c>
      <c r="G163" s="255" t="inlineStr">
        <is>
          <t>2430012080600084</t>
        </is>
      </c>
      <c r="H163" s="254" t="inlineStr">
        <is>
          <t>20121130</t>
        </is>
      </c>
      <c r="I163" s="256" t="inlineStr">
        <is>
          <t>故障更換</t>
        </is>
      </c>
      <c r="J163" s="257" t="inlineStr">
        <is>
          <t>板橋區</t>
        </is>
      </c>
      <c r="K163" s="258" t="inlineStr">
        <is>
          <t>Y</t>
        </is>
      </c>
      <c r="L163" s="254" t="n"/>
      <c r="M163" s="257" t="n"/>
    </row>
    <row r="164" ht="22.95" customHeight="1" s="127">
      <c r="A164" s="254" t="inlineStr">
        <is>
          <t>H815502459</t>
        </is>
      </c>
      <c r="B164" s="254" t="inlineStr">
        <is>
          <t>D609</t>
        </is>
      </c>
      <c r="C164" s="255" t="inlineStr">
        <is>
          <t>板橋大興店</t>
        </is>
      </c>
      <c r="D164" s="255">
        <f>C164&amp;E164</f>
        <v/>
      </c>
      <c r="E164" s="254" t="n">
        <v>2</v>
      </c>
      <c r="F164" s="254" t="inlineStr">
        <is>
          <t>8155002459</t>
        </is>
      </c>
      <c r="G164" s="255" t="inlineStr">
        <is>
          <t>2430012050600670</t>
        </is>
      </c>
      <c r="H164" s="254" t="inlineStr">
        <is>
          <t>20121130</t>
        </is>
      </c>
      <c r="I164" s="256" t="inlineStr">
        <is>
          <t>新裝潢</t>
        </is>
      </c>
      <c r="J164" s="257" t="inlineStr">
        <is>
          <t>板橋區</t>
        </is>
      </c>
      <c r="K164" s="258" t="inlineStr">
        <is>
          <t>Y</t>
        </is>
      </c>
      <c r="L164" s="254" t="n"/>
      <c r="M164" s="257" t="n"/>
    </row>
    <row r="165" ht="22.95" customHeight="1" s="127">
      <c r="A165" s="254" t="inlineStr">
        <is>
          <t>H815501210</t>
        </is>
      </c>
      <c r="B165" s="254" t="n">
        <v>3962</v>
      </c>
      <c r="C165" s="255" t="inlineStr">
        <is>
          <t>板橋仁化店</t>
        </is>
      </c>
      <c r="D165" s="255">
        <f>C165&amp;E165</f>
        <v/>
      </c>
      <c r="E165" s="254" t="n">
        <v>1</v>
      </c>
      <c r="F165" s="254" t="inlineStr">
        <is>
          <t>8155001210</t>
        </is>
      </c>
      <c r="G165" s="255" t="inlineStr">
        <is>
          <t>2430012050600536</t>
        </is>
      </c>
      <c r="H165" s="254" t="inlineStr">
        <is>
          <t>20121031</t>
        </is>
      </c>
      <c r="I165" s="256" t="inlineStr">
        <is>
          <t>盤點入庫</t>
        </is>
      </c>
      <c r="J165" s="257" t="inlineStr">
        <is>
          <t>板橋區</t>
        </is>
      </c>
      <c r="K165" s="258" t="inlineStr">
        <is>
          <t>Y</t>
        </is>
      </c>
      <c r="L165" s="254" t="n"/>
      <c r="M165" s="257" t="n"/>
    </row>
    <row r="166" ht="22.95" customHeight="1" s="127">
      <c r="A166" s="254" t="inlineStr">
        <is>
          <t>H815501211</t>
        </is>
      </c>
      <c r="B166" s="254" t="n">
        <v>3962</v>
      </c>
      <c r="C166" s="255" t="inlineStr">
        <is>
          <t>板橋仁化店</t>
        </is>
      </c>
      <c r="D166" s="255">
        <f>C166&amp;E166</f>
        <v/>
      </c>
      <c r="E166" s="254" t="n">
        <v>2</v>
      </c>
      <c r="F166" s="254" t="inlineStr">
        <is>
          <t>8155001211</t>
        </is>
      </c>
      <c r="G166" s="255" t="inlineStr">
        <is>
          <t>2430012070410633</t>
        </is>
      </c>
      <c r="H166" s="254" t="inlineStr">
        <is>
          <t>20121031</t>
        </is>
      </c>
      <c r="I166" s="256" t="inlineStr">
        <is>
          <t>盤點入庫</t>
        </is>
      </c>
      <c r="J166" s="257" t="inlineStr">
        <is>
          <t>板橋區</t>
        </is>
      </c>
      <c r="K166" s="258" t="inlineStr">
        <is>
          <t>Y</t>
        </is>
      </c>
      <c r="L166" s="254" t="n"/>
      <c r="M166" s="257" t="n"/>
    </row>
    <row r="167" ht="22.95" customHeight="1" s="127">
      <c r="A167" s="254" t="inlineStr">
        <is>
          <t>H815502609</t>
        </is>
      </c>
      <c r="B167" s="254" t="n">
        <v>3965</v>
      </c>
      <c r="C167" s="255" t="inlineStr">
        <is>
          <t>板橋民治店</t>
        </is>
      </c>
      <c r="D167" s="255">
        <f>C167&amp;E167</f>
        <v/>
      </c>
      <c r="E167" s="254" t="n">
        <v>1</v>
      </c>
      <c r="F167" s="254" t="inlineStr">
        <is>
          <t>8155002609</t>
        </is>
      </c>
      <c r="G167" s="255" t="inlineStr">
        <is>
          <t>2430012080600700</t>
        </is>
      </c>
      <c r="H167" s="254" t="inlineStr">
        <is>
          <t>20121130</t>
        </is>
      </c>
      <c r="I167" s="256" t="inlineStr">
        <is>
          <t>盤點入庫</t>
        </is>
      </c>
      <c r="J167" s="257" t="inlineStr">
        <is>
          <t>板橋區</t>
        </is>
      </c>
      <c r="K167" s="258" t="inlineStr">
        <is>
          <t>Y</t>
        </is>
      </c>
      <c r="L167" s="254" t="n"/>
      <c r="M167" s="257" t="n"/>
    </row>
    <row r="168" ht="22.95" customHeight="1" s="127">
      <c r="A168" s="254" t="inlineStr">
        <is>
          <t>H815502610</t>
        </is>
      </c>
      <c r="B168" s="254" t="n">
        <v>3965</v>
      </c>
      <c r="C168" s="255" t="inlineStr">
        <is>
          <t>板橋民治店</t>
        </is>
      </c>
      <c r="D168" s="255">
        <f>C168&amp;E168</f>
        <v/>
      </c>
      <c r="E168" s="254" t="n">
        <v>2</v>
      </c>
      <c r="F168" s="254" t="inlineStr">
        <is>
          <t>8155002610</t>
        </is>
      </c>
      <c r="G168" s="255" t="inlineStr">
        <is>
          <t>2430012050600419</t>
        </is>
      </c>
      <c r="H168" s="254" t="inlineStr">
        <is>
          <t>20121130</t>
        </is>
      </c>
      <c r="I168" s="256" t="inlineStr">
        <is>
          <t>盤點入庫</t>
        </is>
      </c>
      <c r="J168" s="257" t="inlineStr">
        <is>
          <t>板橋區</t>
        </is>
      </c>
      <c r="K168" s="258" t="inlineStr">
        <is>
          <t>Y</t>
        </is>
      </c>
      <c r="L168" s="254" t="n"/>
      <c r="M168" s="257" t="n"/>
    </row>
    <row r="169" ht="22.95" customHeight="1" s="127">
      <c r="A169" s="254" t="inlineStr">
        <is>
          <t>H815501478</t>
        </is>
      </c>
      <c r="B169" s="254" t="n">
        <v>4167</v>
      </c>
      <c r="C169" s="255" t="inlineStr">
        <is>
          <t>板橋松翠店</t>
        </is>
      </c>
      <c r="D169" s="255">
        <f>C169&amp;E169</f>
        <v/>
      </c>
      <c r="E169" s="254" t="n">
        <v>1</v>
      </c>
      <c r="F169" s="254" t="inlineStr">
        <is>
          <t>8155001478</t>
        </is>
      </c>
      <c r="G169" s="255" t="inlineStr">
        <is>
          <t>2430012050600191</t>
        </is>
      </c>
      <c r="H169" s="254" t="inlineStr">
        <is>
          <t>20121031</t>
        </is>
      </c>
      <c r="I169" s="256" t="inlineStr">
        <is>
          <t>盤點入庫</t>
        </is>
      </c>
      <c r="J169" s="257" t="inlineStr">
        <is>
          <t>板橋區</t>
        </is>
      </c>
      <c r="K169" s="258" t="inlineStr">
        <is>
          <t>Y</t>
        </is>
      </c>
      <c r="L169" s="254" t="n"/>
      <c r="M169" s="257" t="n"/>
    </row>
    <row r="170" ht="22.95" customHeight="1" s="127">
      <c r="A170" s="254" t="inlineStr">
        <is>
          <t>H815501479</t>
        </is>
      </c>
      <c r="B170" s="254" t="n">
        <v>4167</v>
      </c>
      <c r="C170" s="255" t="inlineStr">
        <is>
          <t>板橋松翠店</t>
        </is>
      </c>
      <c r="D170" s="255">
        <f>C170&amp;E170</f>
        <v/>
      </c>
      <c r="E170" s="254" t="n">
        <v>2</v>
      </c>
      <c r="F170" s="254" t="inlineStr">
        <is>
          <t>8155001479</t>
        </is>
      </c>
      <c r="G170" s="255" t="inlineStr">
        <is>
          <t>2430012050600251</t>
        </is>
      </c>
      <c r="H170" s="254" t="inlineStr">
        <is>
          <t>20121031</t>
        </is>
      </c>
      <c r="I170" s="256" t="inlineStr">
        <is>
          <t>盤點入庫</t>
        </is>
      </c>
      <c r="J170" s="257" t="inlineStr">
        <is>
          <t>板橋區</t>
        </is>
      </c>
      <c r="K170" s="258" t="inlineStr">
        <is>
          <t>Y</t>
        </is>
      </c>
      <c r="L170" s="254" t="n"/>
      <c r="M170" s="257" t="n"/>
    </row>
    <row r="171" ht="22.95" customHeight="1" s="127">
      <c r="A171" s="254" t="inlineStr">
        <is>
          <t>H815500249</t>
        </is>
      </c>
      <c r="B171" s="254" t="n">
        <v>3955</v>
      </c>
      <c r="C171" s="255" t="inlineStr">
        <is>
          <t>板橋海龍店</t>
        </is>
      </c>
      <c r="D171" s="255">
        <f>C171&amp;E171</f>
        <v/>
      </c>
      <c r="E171" s="254" t="n">
        <v>1</v>
      </c>
      <c r="F171" s="254" t="inlineStr">
        <is>
          <t>8155000249</t>
        </is>
      </c>
      <c r="G171" s="255" t="inlineStr">
        <is>
          <t>2430012050600088</t>
        </is>
      </c>
      <c r="H171" s="254" t="inlineStr">
        <is>
          <t>20120831</t>
        </is>
      </c>
      <c r="I171" s="256" t="inlineStr">
        <is>
          <t>故障更換</t>
        </is>
      </c>
      <c r="J171" s="257" t="inlineStr">
        <is>
          <t>板橋區</t>
        </is>
      </c>
      <c r="K171" s="258" t="inlineStr">
        <is>
          <t>Y</t>
        </is>
      </c>
      <c r="L171" s="254" t="n"/>
      <c r="M171" s="257" t="n"/>
    </row>
    <row r="172" ht="22.95" customHeight="1" s="127">
      <c r="A172" s="254" t="inlineStr">
        <is>
          <t>H815501197</t>
        </is>
      </c>
      <c r="B172" s="254" t="n">
        <v>3955</v>
      </c>
      <c r="C172" s="255" t="inlineStr">
        <is>
          <t>板橋海龍店</t>
        </is>
      </c>
      <c r="D172" s="255">
        <f>C172&amp;E172</f>
        <v/>
      </c>
      <c r="E172" s="254" t="n">
        <v>2</v>
      </c>
      <c r="F172" s="254" t="inlineStr">
        <is>
          <t>8155001197</t>
        </is>
      </c>
      <c r="G172" s="255" t="inlineStr">
        <is>
          <t>2430012050600816</t>
        </is>
      </c>
      <c r="H172" s="254" t="inlineStr">
        <is>
          <t>20121031</t>
        </is>
      </c>
      <c r="I172" s="256" t="inlineStr">
        <is>
          <t>盤點入庫</t>
        </is>
      </c>
      <c r="J172" s="257" t="inlineStr">
        <is>
          <t>板橋區</t>
        </is>
      </c>
      <c r="K172" s="258" t="inlineStr">
        <is>
          <t>Y</t>
        </is>
      </c>
      <c r="L172" s="254" t="n"/>
      <c r="M172" s="257" t="n"/>
    </row>
    <row r="173" ht="22.95" customHeight="1" s="127">
      <c r="A173" s="254" t="inlineStr">
        <is>
          <t>H815502075</t>
        </is>
      </c>
      <c r="B173" s="254" t="n">
        <v>3416</v>
      </c>
      <c r="C173" s="255" t="inlineStr">
        <is>
          <t>板橋國慶店</t>
        </is>
      </c>
      <c r="D173" s="255">
        <f>C173&amp;E173</f>
        <v/>
      </c>
      <c r="E173" s="254" t="n">
        <v>1</v>
      </c>
      <c r="F173" s="254" t="inlineStr">
        <is>
          <t>8155002075</t>
        </is>
      </c>
      <c r="G173" s="255" t="inlineStr">
        <is>
          <t>2430011120600136</t>
        </is>
      </c>
      <c r="H173" s="254" t="inlineStr">
        <is>
          <t>20121130</t>
        </is>
      </c>
      <c r="I173" s="256" t="inlineStr">
        <is>
          <t>盤點入庫</t>
        </is>
      </c>
      <c r="J173" s="257" t="inlineStr">
        <is>
          <t>板橋區</t>
        </is>
      </c>
      <c r="K173" s="258" t="inlineStr">
        <is>
          <t>Y</t>
        </is>
      </c>
      <c r="L173" s="254" t="n"/>
      <c r="M173" s="257" t="n"/>
    </row>
    <row r="174" ht="22.95" customHeight="1" s="127">
      <c r="A174" s="254" t="inlineStr">
        <is>
          <t>H815502076</t>
        </is>
      </c>
      <c r="B174" s="254" t="n">
        <v>3416</v>
      </c>
      <c r="C174" s="255" t="inlineStr">
        <is>
          <t>板橋國慶店</t>
        </is>
      </c>
      <c r="D174" s="255">
        <f>C174&amp;E174</f>
        <v/>
      </c>
      <c r="E174" s="254" t="n">
        <v>2</v>
      </c>
      <c r="F174" s="254" t="inlineStr">
        <is>
          <t>8155002076</t>
        </is>
      </c>
      <c r="G174" s="255" t="inlineStr">
        <is>
          <t>2430012080600163</t>
        </is>
      </c>
      <c r="H174" s="254" t="inlineStr">
        <is>
          <t>20121130</t>
        </is>
      </c>
      <c r="I174" s="256" t="inlineStr">
        <is>
          <t>盤點入庫</t>
        </is>
      </c>
      <c r="J174" s="257" t="inlineStr">
        <is>
          <t>板橋區</t>
        </is>
      </c>
      <c r="K174" s="258" t="inlineStr">
        <is>
          <t>Y</t>
        </is>
      </c>
      <c r="L174" s="254" t="n"/>
      <c r="M174" s="257" t="n"/>
    </row>
    <row r="175" ht="22.95" customHeight="1" s="127">
      <c r="A175" s="254" t="inlineStr">
        <is>
          <t>H815500110</t>
        </is>
      </c>
      <c r="B175" s="254" t="n">
        <v>2224</v>
      </c>
      <c r="C175" s="255" t="inlineStr">
        <is>
          <t>板橋莒光店</t>
        </is>
      </c>
      <c r="D175" s="255">
        <f>C175&amp;E175</f>
        <v/>
      </c>
      <c r="E175" s="254" t="n">
        <v>1</v>
      </c>
      <c r="F175" s="254" t="inlineStr">
        <is>
          <t>8155000110</t>
        </is>
      </c>
      <c r="G175" s="255" t="inlineStr">
        <is>
          <t>2430012050600311</t>
        </is>
      </c>
      <c r="H175" s="254" t="inlineStr">
        <is>
          <t>20120831</t>
        </is>
      </c>
      <c r="I175" s="256" t="inlineStr">
        <is>
          <t>盤點入庫</t>
        </is>
      </c>
      <c r="J175" s="257" t="inlineStr">
        <is>
          <t>板橋區</t>
        </is>
      </c>
      <c r="K175" s="258" t="inlineStr">
        <is>
          <t>Y</t>
        </is>
      </c>
      <c r="L175" s="254" t="n"/>
      <c r="M175" s="257" t="n"/>
    </row>
    <row r="176" ht="22.95" customHeight="1" s="127">
      <c r="A176" s="254" t="inlineStr">
        <is>
          <t>H815500111</t>
        </is>
      </c>
      <c r="B176" s="254" t="n">
        <v>2224</v>
      </c>
      <c r="C176" s="255" t="inlineStr">
        <is>
          <t>板橋莒光店</t>
        </is>
      </c>
      <c r="D176" s="255">
        <f>C176&amp;E176</f>
        <v/>
      </c>
      <c r="E176" s="254" t="n">
        <v>2</v>
      </c>
      <c r="F176" s="254" t="inlineStr">
        <is>
          <t>8155000111</t>
        </is>
      </c>
      <c r="G176" s="255" t="inlineStr">
        <is>
          <t>2430012050600187</t>
        </is>
      </c>
      <c r="H176" s="254" t="inlineStr">
        <is>
          <t>20120831</t>
        </is>
      </c>
      <c r="I176" s="256" t="inlineStr">
        <is>
          <t>盤點入庫</t>
        </is>
      </c>
      <c r="J176" s="257" t="inlineStr">
        <is>
          <t>板橋區</t>
        </is>
      </c>
      <c r="K176" s="258" t="inlineStr">
        <is>
          <t>Y</t>
        </is>
      </c>
      <c r="L176" s="254" t="n"/>
      <c r="M176" s="257" t="n"/>
    </row>
    <row r="177" ht="22.95" customHeight="1" s="127">
      <c r="A177" s="254" t="inlineStr">
        <is>
          <t>H815501938</t>
        </is>
      </c>
      <c r="B177" s="254" t="n">
        <v>2995</v>
      </c>
      <c r="C177" s="255" t="inlineStr">
        <is>
          <t>板橋湳雅夜市</t>
        </is>
      </c>
      <c r="D177" s="255">
        <f>C177&amp;E177</f>
        <v/>
      </c>
      <c r="E177" s="254" t="n">
        <v>1</v>
      </c>
      <c r="F177" s="254" t="inlineStr">
        <is>
          <t>8155001938</t>
        </is>
      </c>
      <c r="G177" s="255" t="inlineStr">
        <is>
          <t>243001120600195</t>
        </is>
      </c>
      <c r="H177" s="254" t="inlineStr">
        <is>
          <t>20121130</t>
        </is>
      </c>
      <c r="I177" s="256" t="inlineStr">
        <is>
          <t>新裝潢</t>
        </is>
      </c>
      <c r="J177" s="257" t="inlineStr">
        <is>
          <t>板橋區</t>
        </is>
      </c>
      <c r="K177" s="258" t="inlineStr">
        <is>
          <t>Y</t>
        </is>
      </c>
      <c r="L177" s="254" t="n"/>
      <c r="M177" s="257" t="n"/>
    </row>
    <row r="178" ht="22.95" customHeight="1" s="127">
      <c r="A178" s="254" t="inlineStr">
        <is>
          <t>H815501939</t>
        </is>
      </c>
      <c r="B178" s="254" t="n">
        <v>2995</v>
      </c>
      <c r="C178" s="255" t="inlineStr">
        <is>
          <t>板橋湳雅夜市</t>
        </is>
      </c>
      <c r="D178" s="255">
        <f>C178&amp;E178</f>
        <v/>
      </c>
      <c r="E178" s="254" t="n">
        <v>2</v>
      </c>
      <c r="F178" s="254" t="inlineStr">
        <is>
          <t>8155001939</t>
        </is>
      </c>
      <c r="G178" s="255" t="inlineStr">
        <is>
          <t>2430011120600128</t>
        </is>
      </c>
      <c r="H178" s="254" t="inlineStr">
        <is>
          <t>20121130</t>
        </is>
      </c>
      <c r="I178" s="256" t="inlineStr">
        <is>
          <t>新裝潢</t>
        </is>
      </c>
      <c r="J178" s="257" t="inlineStr">
        <is>
          <t>板橋區</t>
        </is>
      </c>
      <c r="K178" s="258" t="inlineStr">
        <is>
          <t>Y</t>
        </is>
      </c>
      <c r="L178" s="254" t="n"/>
      <c r="M178" s="257" t="n"/>
    </row>
    <row r="179" ht="22.95" customHeight="1" s="127">
      <c r="A179" s="254" t="inlineStr">
        <is>
          <t>H815502573</t>
        </is>
      </c>
      <c r="B179" s="254" t="n">
        <v>4145</v>
      </c>
      <c r="C179" s="255" t="inlineStr">
        <is>
          <t>板橋僑興店</t>
        </is>
      </c>
      <c r="D179" s="255">
        <f>C179&amp;E179</f>
        <v/>
      </c>
      <c r="E179" s="254" t="n">
        <v>1</v>
      </c>
      <c r="F179" s="254" t="inlineStr">
        <is>
          <t>8155002573</t>
        </is>
      </c>
      <c r="G179" s="255" t="inlineStr">
        <is>
          <t>2430012050600327</t>
        </is>
      </c>
      <c r="H179" s="254" t="inlineStr">
        <is>
          <t>20121130</t>
        </is>
      </c>
      <c r="I179" s="256" t="inlineStr">
        <is>
          <t>新裝潢</t>
        </is>
      </c>
      <c r="J179" s="257" t="inlineStr">
        <is>
          <t>板橋區</t>
        </is>
      </c>
      <c r="K179" s="258" t="inlineStr">
        <is>
          <t>Y</t>
        </is>
      </c>
      <c r="L179" s="254" t="n"/>
      <c r="M179" s="257" t="n"/>
    </row>
    <row r="180" ht="22.95" customHeight="1" s="127">
      <c r="A180" s="254" t="inlineStr">
        <is>
          <t>H815502574</t>
        </is>
      </c>
      <c r="B180" s="254" t="n">
        <v>4145</v>
      </c>
      <c r="C180" s="255" t="inlineStr">
        <is>
          <t>板橋僑興店</t>
        </is>
      </c>
      <c r="D180" s="255">
        <f>C180&amp;E180</f>
        <v/>
      </c>
      <c r="E180" s="254" t="n">
        <v>2</v>
      </c>
      <c r="F180" s="254" t="inlineStr">
        <is>
          <t>8155002574</t>
        </is>
      </c>
      <c r="G180" s="255" t="inlineStr">
        <is>
          <t>2430012050600734</t>
        </is>
      </c>
      <c r="H180" s="254" t="inlineStr">
        <is>
          <t>20121130</t>
        </is>
      </c>
      <c r="I180" s="256" t="inlineStr">
        <is>
          <t>新裝潢</t>
        </is>
      </c>
      <c r="J180" s="257" t="inlineStr">
        <is>
          <t>板橋區</t>
        </is>
      </c>
      <c r="K180" s="258" t="inlineStr">
        <is>
          <t>Y</t>
        </is>
      </c>
      <c r="L180" s="254" t="n"/>
      <c r="M180" s="257" t="n"/>
    </row>
    <row r="181" ht="22.95" customHeight="1" s="127">
      <c r="A181" s="254" t="inlineStr">
        <is>
          <t>H815501069</t>
        </is>
      </c>
      <c r="B181" s="254" t="n">
        <v>3818</v>
      </c>
      <c r="C181" s="255" t="inlineStr">
        <is>
          <t>板橋漢江店</t>
        </is>
      </c>
      <c r="D181" s="255">
        <f>C181&amp;E181</f>
        <v/>
      </c>
      <c r="E181" s="254" t="n">
        <v>2</v>
      </c>
      <c r="F181" s="254" t="inlineStr">
        <is>
          <t>8155001069</t>
        </is>
      </c>
      <c r="G181" s="255" t="inlineStr">
        <is>
          <t>2430012070410880</t>
        </is>
      </c>
      <c r="H181" s="254" t="inlineStr">
        <is>
          <t>20121031</t>
        </is>
      </c>
      <c r="I181" s="256" t="inlineStr">
        <is>
          <t>盤點入庫</t>
        </is>
      </c>
      <c r="J181" s="257" t="inlineStr">
        <is>
          <t>板橋區</t>
        </is>
      </c>
      <c r="K181" s="258" t="inlineStr">
        <is>
          <t>Y</t>
        </is>
      </c>
      <c r="L181" s="254" t="n"/>
      <c r="M181" s="257" t="n"/>
    </row>
    <row r="182" ht="22.95" customHeight="1" s="127">
      <c r="A182" s="254" t="inlineStr">
        <is>
          <t>H815500977</t>
        </is>
      </c>
      <c r="B182" s="254" t="n">
        <v>4046</v>
      </c>
      <c r="C182" s="255" t="inlineStr">
        <is>
          <t>板橋福康店</t>
        </is>
      </c>
      <c r="D182" s="255">
        <f>C182&amp;E182</f>
        <v/>
      </c>
      <c r="E182" s="254" t="n">
        <v>1</v>
      </c>
      <c r="F182" s="254" t="inlineStr">
        <is>
          <t>8155000977</t>
        </is>
      </c>
      <c r="G182" s="255" t="inlineStr">
        <is>
          <t>2430012050600625</t>
        </is>
      </c>
      <c r="H182" s="254" t="inlineStr">
        <is>
          <t>20121031</t>
        </is>
      </c>
      <c r="I182" s="256" t="inlineStr">
        <is>
          <t>盤點入庫</t>
        </is>
      </c>
      <c r="J182" s="257" t="inlineStr">
        <is>
          <t>板橋區</t>
        </is>
      </c>
      <c r="K182" s="258" t="inlineStr">
        <is>
          <t>Y</t>
        </is>
      </c>
      <c r="L182" s="254" t="n"/>
      <c r="M182" s="257" t="n"/>
    </row>
    <row r="183" ht="22.95" customHeight="1" s="127">
      <c r="A183" s="254" t="inlineStr">
        <is>
          <t>H815500978</t>
        </is>
      </c>
      <c r="B183" s="254" t="n">
        <v>4046</v>
      </c>
      <c r="C183" s="255" t="inlineStr">
        <is>
          <t>板橋福康店</t>
        </is>
      </c>
      <c r="D183" s="255">
        <f>C183&amp;E183</f>
        <v/>
      </c>
      <c r="E183" s="254" t="n">
        <v>2</v>
      </c>
      <c r="F183" s="254" t="inlineStr">
        <is>
          <t>8155000978</t>
        </is>
      </c>
      <c r="G183" s="255" t="inlineStr">
        <is>
          <t>2430012050600801</t>
        </is>
      </c>
      <c r="H183" s="254" t="inlineStr">
        <is>
          <t>20121031</t>
        </is>
      </c>
      <c r="I183" s="256" t="inlineStr">
        <is>
          <t>盤點入庫</t>
        </is>
      </c>
      <c r="J183" s="257" t="inlineStr">
        <is>
          <t>板橋區</t>
        </is>
      </c>
      <c r="K183" s="258" t="inlineStr">
        <is>
          <t>Y</t>
        </is>
      </c>
      <c r="L183" s="254" t="n"/>
      <c r="M183" s="257" t="n"/>
    </row>
    <row r="184" ht="22.95" customHeight="1" s="127">
      <c r="A184" s="254" t="inlineStr">
        <is>
          <t>H815501981</t>
        </is>
      </c>
      <c r="B184" s="254" t="n">
        <v>4917</v>
      </c>
      <c r="C184" s="255" t="inlineStr">
        <is>
          <t>板橋翠華店</t>
        </is>
      </c>
      <c r="D184" s="255">
        <f>C184&amp;E184</f>
        <v/>
      </c>
      <c r="E184" s="254" t="n">
        <v>2</v>
      </c>
      <c r="F184" s="254" t="inlineStr">
        <is>
          <t>8155001981</t>
        </is>
      </c>
      <c r="G184" s="255" t="inlineStr">
        <is>
          <t>2430012050600620</t>
        </is>
      </c>
      <c r="H184" s="254" t="inlineStr">
        <is>
          <t>20121130</t>
        </is>
      </c>
      <c r="I184" s="256" t="inlineStr">
        <is>
          <t>新開店裝機</t>
        </is>
      </c>
      <c r="J184" s="257" t="inlineStr">
        <is>
          <t>板橋區</t>
        </is>
      </c>
      <c r="K184" s="258" t="inlineStr">
        <is>
          <t>Y</t>
        </is>
      </c>
      <c r="L184" s="254" t="n"/>
      <c r="M184" s="257" t="n"/>
    </row>
    <row r="185" ht="22.95" customHeight="1" s="127">
      <c r="A185" s="254" t="inlineStr">
        <is>
          <t>H815501633</t>
        </is>
      </c>
      <c r="B185" s="254" t="n">
        <v>2221</v>
      </c>
      <c r="C185" s="255" t="inlineStr">
        <is>
          <t>板橋雙十店</t>
        </is>
      </c>
      <c r="D185" s="255">
        <f>C185&amp;E185</f>
        <v/>
      </c>
      <c r="E185" s="254" t="n">
        <v>2</v>
      </c>
      <c r="F185" s="254" t="inlineStr">
        <is>
          <t>8155001633</t>
        </is>
      </c>
      <c r="G185" s="255" t="inlineStr">
        <is>
          <t>2430012050600416</t>
        </is>
      </c>
      <c r="H185" s="254" t="inlineStr">
        <is>
          <t>20121031</t>
        </is>
      </c>
      <c r="I185" s="256" t="inlineStr">
        <is>
          <t>盤點入庫</t>
        </is>
      </c>
      <c r="J185" s="257" t="inlineStr">
        <is>
          <t>板橋區</t>
        </is>
      </c>
      <c r="K185" s="258" t="inlineStr">
        <is>
          <t>Y</t>
        </is>
      </c>
      <c r="L185" s="254" t="n"/>
      <c r="M185" s="257" t="n"/>
    </row>
    <row r="186" ht="22.95" customHeight="1" s="127">
      <c r="A186" s="254" t="inlineStr">
        <is>
          <t>H815502065</t>
        </is>
      </c>
      <c r="B186" s="254" t="n">
        <v>3399</v>
      </c>
      <c r="C186" s="255" t="inlineStr">
        <is>
          <t>板橋藝文中心</t>
        </is>
      </c>
      <c r="D186" s="255">
        <f>C186&amp;E186</f>
        <v/>
      </c>
      <c r="E186" s="254" t="n">
        <v>1</v>
      </c>
      <c r="F186" s="254" t="inlineStr">
        <is>
          <t>8155002065</t>
        </is>
      </c>
      <c r="G186" s="255" t="inlineStr">
        <is>
          <t>2430012080600128</t>
        </is>
      </c>
      <c r="H186" s="254" t="inlineStr">
        <is>
          <t>20121130</t>
        </is>
      </c>
      <c r="I186" s="256" t="inlineStr">
        <is>
          <t>盤點入庫</t>
        </is>
      </c>
      <c r="J186" s="257" t="inlineStr">
        <is>
          <t>板橋區</t>
        </is>
      </c>
      <c r="K186" s="258" t="inlineStr">
        <is>
          <t>Y</t>
        </is>
      </c>
      <c r="L186" s="254" t="n"/>
      <c r="M186" s="257" t="n"/>
    </row>
    <row r="187" ht="22.95" customHeight="1" s="127">
      <c r="A187" s="254" t="inlineStr">
        <is>
          <t>H815502066</t>
        </is>
      </c>
      <c r="B187" s="254" t="n">
        <v>3399</v>
      </c>
      <c r="C187" s="255" t="inlineStr">
        <is>
          <t>板橋藝文中心</t>
        </is>
      </c>
      <c r="D187" s="255">
        <f>C187&amp;E187</f>
        <v/>
      </c>
      <c r="E187" s="254" t="n">
        <v>2</v>
      </c>
      <c r="F187" s="254" t="inlineStr">
        <is>
          <t>8155002066</t>
        </is>
      </c>
      <c r="G187" s="255" t="inlineStr">
        <is>
          <t>2430012080600179</t>
        </is>
      </c>
      <c r="H187" s="254" t="inlineStr">
        <is>
          <t>20121130</t>
        </is>
      </c>
      <c r="I187" s="256" t="inlineStr">
        <is>
          <t>盤點入庫</t>
        </is>
      </c>
      <c r="J187" s="257" t="inlineStr">
        <is>
          <t>板橋區</t>
        </is>
      </c>
      <c r="K187" s="258" t="inlineStr">
        <is>
          <t>Y</t>
        </is>
      </c>
      <c r="L187" s="254" t="n"/>
      <c r="M187" s="257" t="n"/>
    </row>
    <row r="188" ht="22.95" customHeight="1" s="127">
      <c r="A188" s="254" t="inlineStr">
        <is>
          <t>H815502475</t>
        </is>
      </c>
      <c r="B188" s="254" t="inlineStr">
        <is>
          <t>D767</t>
        </is>
      </c>
      <c r="C188" s="255" t="inlineStr">
        <is>
          <t>板橋寶翠店</t>
        </is>
      </c>
      <c r="D188" s="255">
        <f>C188&amp;E188</f>
        <v/>
      </c>
      <c r="E188" s="254" t="n">
        <v>1</v>
      </c>
      <c r="F188" s="254" t="inlineStr">
        <is>
          <t>8155002475</t>
        </is>
      </c>
      <c r="G188" s="255" t="inlineStr">
        <is>
          <t>2430012070410470</t>
        </is>
      </c>
      <c r="H188" s="254" t="inlineStr">
        <is>
          <t>20121130</t>
        </is>
      </c>
      <c r="I188" s="256" t="inlineStr">
        <is>
          <t>盤點入庫</t>
        </is>
      </c>
      <c r="J188" s="257" t="inlineStr">
        <is>
          <t>板橋區</t>
        </is>
      </c>
      <c r="K188" s="258" t="inlineStr">
        <is>
          <t>Y</t>
        </is>
      </c>
      <c r="L188" s="254" t="n"/>
      <c r="M188" s="257" t="n"/>
    </row>
    <row r="189" ht="22.95" customHeight="1" s="127">
      <c r="A189" s="254" t="inlineStr">
        <is>
          <t>H815502476</t>
        </is>
      </c>
      <c r="B189" s="254" t="inlineStr">
        <is>
          <t>D767</t>
        </is>
      </c>
      <c r="C189" s="255" t="inlineStr">
        <is>
          <t>板橋寶翠店</t>
        </is>
      </c>
      <c r="D189" s="255">
        <f>C189&amp;E189</f>
        <v/>
      </c>
      <c r="E189" s="254" t="n">
        <v>2</v>
      </c>
      <c r="F189" s="254" t="inlineStr">
        <is>
          <t>8155002476</t>
        </is>
      </c>
      <c r="G189" s="255" t="inlineStr">
        <is>
          <t>2430012070410462</t>
        </is>
      </c>
      <c r="H189" s="254" t="inlineStr">
        <is>
          <t>20121130</t>
        </is>
      </c>
      <c r="I189" s="256" t="inlineStr">
        <is>
          <t>盤點入庫</t>
        </is>
      </c>
      <c r="J189" s="257" t="inlineStr">
        <is>
          <t>板橋區</t>
        </is>
      </c>
      <c r="K189" s="258" t="inlineStr">
        <is>
          <t>Y</t>
        </is>
      </c>
      <c r="L189" s="254" t="n"/>
      <c r="M189" s="257" t="n"/>
    </row>
    <row r="190" ht="22.95" customHeight="1" s="127">
      <c r="A190" s="254" t="inlineStr">
        <is>
          <t>H815501583</t>
        </is>
      </c>
      <c r="B190" s="254" t="n">
        <v>2069</v>
      </c>
      <c r="C190" s="255" t="inlineStr">
        <is>
          <t>板橋江子翠站</t>
        </is>
      </c>
      <c r="D190" s="255">
        <f>C190&amp;E190</f>
        <v/>
      </c>
      <c r="E190" s="254" t="n">
        <v>1</v>
      </c>
      <c r="F190" s="254" t="inlineStr">
        <is>
          <t>8155001583</t>
        </is>
      </c>
      <c r="G190" s="255" t="inlineStr">
        <is>
          <t>2430012050600872</t>
        </is>
      </c>
      <c r="H190" s="254" t="inlineStr">
        <is>
          <t>20121031</t>
        </is>
      </c>
      <c r="I190" s="256" t="inlineStr">
        <is>
          <t>盤點入庫</t>
        </is>
      </c>
      <c r="J190" s="257" t="inlineStr">
        <is>
          <t>板橋區</t>
        </is>
      </c>
      <c r="K190" s="258" t="inlineStr">
        <is>
          <t>Y</t>
        </is>
      </c>
      <c r="L190" s="254" t="n">
        <v>0</v>
      </c>
      <c r="M190" s="257" t="n"/>
    </row>
    <row r="191" ht="22.95" customHeight="1" s="127">
      <c r="A191" s="254" t="inlineStr">
        <is>
          <t>H815502713</t>
        </is>
      </c>
      <c r="B191" s="254" t="n">
        <v>2069</v>
      </c>
      <c r="C191" s="255" t="inlineStr">
        <is>
          <t>板橋江子翠站</t>
        </is>
      </c>
      <c r="D191" s="255">
        <f>C191&amp;E191</f>
        <v/>
      </c>
      <c r="E191" s="254" t="n">
        <v>2</v>
      </c>
      <c r="F191" s="254" t="inlineStr">
        <is>
          <t>8155002713</t>
        </is>
      </c>
      <c r="G191" s="255" t="inlineStr">
        <is>
          <t>2430012050600504</t>
        </is>
      </c>
      <c r="H191" s="254" t="inlineStr">
        <is>
          <t>20121130</t>
        </is>
      </c>
      <c r="I191" s="256" t="inlineStr">
        <is>
          <t>故障更換</t>
        </is>
      </c>
      <c r="J191" s="257" t="inlineStr">
        <is>
          <t>板橋區</t>
        </is>
      </c>
      <c r="K191" s="258" t="inlineStr">
        <is>
          <t>Y</t>
        </is>
      </c>
      <c r="L191" s="254" t="n">
        <v>0</v>
      </c>
      <c r="M191" s="257" t="n"/>
    </row>
    <row r="192" ht="22.95" customHeight="1" s="127">
      <c r="A192" s="254" t="inlineStr">
        <is>
          <t>H815501327</t>
        </is>
      </c>
      <c r="B192" s="254" t="n">
        <v>3243</v>
      </c>
      <c r="C192" s="255" t="inlineStr">
        <is>
          <t>北縣醒吾店</t>
        </is>
      </c>
      <c r="D192" s="255">
        <f>C192&amp;E192</f>
        <v/>
      </c>
      <c r="E192" s="254" t="n">
        <v>1</v>
      </c>
      <c r="F192" s="254" t="inlineStr">
        <is>
          <t>8155001327</t>
        </is>
      </c>
      <c r="G192" s="255" t="inlineStr">
        <is>
          <t>2430012070410585</t>
        </is>
      </c>
      <c r="H192" s="254" t="inlineStr">
        <is>
          <t>20121031</t>
        </is>
      </c>
      <c r="I192" s="256" t="inlineStr">
        <is>
          <t>故障更換</t>
        </is>
      </c>
      <c r="J192" s="257" t="inlineStr">
        <is>
          <t>林口區</t>
        </is>
      </c>
      <c r="K192" s="258" t="inlineStr">
        <is>
          <t>Y</t>
        </is>
      </c>
      <c r="L192" s="254" t="inlineStr">
        <is>
          <t>學校</t>
        </is>
      </c>
      <c r="M192" s="257" t="n"/>
    </row>
    <row r="193" ht="22.95" customHeight="1" s="127">
      <c r="A193" s="254" t="inlineStr">
        <is>
          <t>H815502010</t>
        </is>
      </c>
      <c r="B193" s="254" t="n">
        <v>3243</v>
      </c>
      <c r="C193" s="255" t="inlineStr">
        <is>
          <t>北縣醒吾店</t>
        </is>
      </c>
      <c r="D193" s="255">
        <f>C193&amp;E193</f>
        <v/>
      </c>
      <c r="E193" s="254" t="n">
        <v>2</v>
      </c>
      <c r="F193" s="254" t="inlineStr">
        <is>
          <t>8155002010</t>
        </is>
      </c>
      <c r="G193" s="255" t="inlineStr">
        <is>
          <t>2430012050600662</t>
        </is>
      </c>
      <c r="H193" s="254" t="inlineStr">
        <is>
          <t>20121130</t>
        </is>
      </c>
      <c r="I193" s="256" t="inlineStr">
        <is>
          <t>盤點入庫</t>
        </is>
      </c>
      <c r="J193" s="257" t="inlineStr">
        <is>
          <t>林口區</t>
        </is>
      </c>
      <c r="K193" s="258" t="inlineStr">
        <is>
          <t>Y</t>
        </is>
      </c>
      <c r="L193" s="254" t="inlineStr">
        <is>
          <t>學校</t>
        </is>
      </c>
      <c r="M193" s="257" t="n"/>
    </row>
    <row r="194" ht="22.95" customHeight="1" s="127">
      <c r="A194" s="254" t="inlineStr">
        <is>
          <t>H815501700</t>
        </is>
      </c>
      <c r="B194" s="254" t="n">
        <v>4834</v>
      </c>
      <c r="C194" s="255" t="inlineStr">
        <is>
          <t>林口大千苑店</t>
        </is>
      </c>
      <c r="D194" s="255">
        <f>C194&amp;E194</f>
        <v/>
      </c>
      <c r="E194" s="254" t="n">
        <v>1</v>
      </c>
      <c r="F194" s="254" t="inlineStr">
        <is>
          <t>8155001700</t>
        </is>
      </c>
      <c r="G194" s="255" t="inlineStr">
        <is>
          <t>2430012080600078</t>
        </is>
      </c>
      <c r="H194" s="254" t="inlineStr">
        <is>
          <t>20121031</t>
        </is>
      </c>
      <c r="I194" s="256" t="inlineStr">
        <is>
          <t>盤點入庫</t>
        </is>
      </c>
      <c r="J194" s="257" t="inlineStr">
        <is>
          <t>林口區</t>
        </is>
      </c>
      <c r="K194" s="258" t="inlineStr">
        <is>
          <t>Y</t>
        </is>
      </c>
      <c r="L194" s="254" t="n"/>
      <c r="M194" s="257" t="n"/>
    </row>
    <row r="195" ht="22.95" customHeight="1" s="127">
      <c r="A195" s="254" t="inlineStr">
        <is>
          <t>H815502371</t>
        </is>
      </c>
      <c r="B195" s="254" t="n">
        <v>4326</v>
      </c>
      <c r="C195" s="255" t="inlineStr">
        <is>
          <t>林口建安店</t>
        </is>
      </c>
      <c r="D195" s="255">
        <f>C195&amp;E195</f>
        <v/>
      </c>
      <c r="E195" s="254" t="n">
        <v>1</v>
      </c>
      <c r="F195" s="254" t="inlineStr">
        <is>
          <t>8155002371</t>
        </is>
      </c>
      <c r="G195" s="255" t="inlineStr">
        <is>
          <t>2430012070410413</t>
        </is>
      </c>
      <c r="H195" s="254" t="inlineStr">
        <is>
          <t>20121130</t>
        </is>
      </c>
      <c r="I195" s="256" t="inlineStr">
        <is>
          <t>盤點入庫</t>
        </is>
      </c>
      <c r="J195" s="257" t="inlineStr">
        <is>
          <t>林口區</t>
        </is>
      </c>
      <c r="K195" s="258" t="inlineStr">
        <is>
          <t>Y</t>
        </is>
      </c>
      <c r="L195" s="254" t="n"/>
      <c r="M195" s="257" t="n"/>
    </row>
    <row r="196" ht="22.95" customHeight="1" s="127">
      <c r="A196" s="254" t="inlineStr">
        <is>
          <t>H815502372</t>
        </is>
      </c>
      <c r="B196" s="254" t="n">
        <v>4326</v>
      </c>
      <c r="C196" s="255" t="inlineStr">
        <is>
          <t>林口建安店</t>
        </is>
      </c>
      <c r="D196" s="255">
        <f>C196&amp;E196</f>
        <v/>
      </c>
      <c r="E196" s="254" t="n">
        <v>2</v>
      </c>
      <c r="F196" s="254" t="inlineStr">
        <is>
          <t>8155002372</t>
        </is>
      </c>
      <c r="G196" s="255" t="inlineStr">
        <is>
          <t>2430012070410461</t>
        </is>
      </c>
      <c r="H196" s="254" t="inlineStr">
        <is>
          <t>20121130</t>
        </is>
      </c>
      <c r="I196" s="256" t="inlineStr">
        <is>
          <t>盤點入庫</t>
        </is>
      </c>
      <c r="J196" s="257" t="inlineStr">
        <is>
          <t>林口區</t>
        </is>
      </c>
      <c r="K196" s="258" t="inlineStr">
        <is>
          <t>Y</t>
        </is>
      </c>
      <c r="L196" s="254" t="n"/>
      <c r="M196" s="257" t="n"/>
    </row>
    <row r="197" ht="22.95" customHeight="1" s="127">
      <c r="A197" s="254" t="inlineStr">
        <is>
          <t>H815502369</t>
        </is>
      </c>
      <c r="B197" s="254" t="n">
        <v>4057</v>
      </c>
      <c r="C197" s="255" t="inlineStr">
        <is>
          <t>林口香澄店</t>
        </is>
      </c>
      <c r="D197" s="255">
        <f>C197&amp;E197</f>
        <v/>
      </c>
      <c r="E197" s="254" t="n">
        <v>1</v>
      </c>
      <c r="F197" s="254" t="inlineStr">
        <is>
          <t>8155002369</t>
        </is>
      </c>
      <c r="G197" s="255" t="inlineStr">
        <is>
          <t>2430012070410906</t>
        </is>
      </c>
      <c r="H197" s="254" t="inlineStr">
        <is>
          <t>20121130</t>
        </is>
      </c>
      <c r="I197" s="256" t="inlineStr">
        <is>
          <t>盤點入庫</t>
        </is>
      </c>
      <c r="J197" s="257" t="inlineStr">
        <is>
          <t>林口區</t>
        </is>
      </c>
      <c r="K197" s="258" t="inlineStr">
        <is>
          <t>Y</t>
        </is>
      </c>
      <c r="L197" s="254" t="n"/>
      <c r="M197" s="257" t="n"/>
    </row>
    <row r="198" ht="22.95" customHeight="1" s="127">
      <c r="A198" s="254" t="inlineStr">
        <is>
          <t>H815502370</t>
        </is>
      </c>
      <c r="B198" s="254" t="n">
        <v>4057</v>
      </c>
      <c r="C198" s="255" t="inlineStr">
        <is>
          <t>林口香澄店</t>
        </is>
      </c>
      <c r="D198" s="255">
        <f>C198&amp;E198</f>
        <v/>
      </c>
      <c r="E198" s="254" t="n">
        <v>2</v>
      </c>
      <c r="F198" s="254" t="inlineStr">
        <is>
          <t>8155002370</t>
        </is>
      </c>
      <c r="G198" s="255" t="inlineStr">
        <is>
          <t>2430012080600583</t>
        </is>
      </c>
      <c r="H198" s="254" t="inlineStr">
        <is>
          <t>20121130</t>
        </is>
      </c>
      <c r="I198" s="256" t="inlineStr">
        <is>
          <t>盤點入庫</t>
        </is>
      </c>
      <c r="J198" s="257" t="inlineStr">
        <is>
          <t>林口區</t>
        </is>
      </c>
      <c r="K198" s="258" t="inlineStr">
        <is>
          <t>Y</t>
        </is>
      </c>
      <c r="L198" s="254" t="n"/>
      <c r="M198" s="257" t="n"/>
    </row>
    <row r="199" ht="22.95" customHeight="1" s="127">
      <c r="A199" s="254" t="inlineStr">
        <is>
          <t>H815502681</t>
        </is>
      </c>
      <c r="B199" s="254" t="n">
        <v>4715</v>
      </c>
      <c r="C199" s="255" t="inlineStr">
        <is>
          <t>林口捷韻店</t>
        </is>
      </c>
      <c r="D199" s="255">
        <f>C199&amp;E199</f>
        <v/>
      </c>
      <c r="E199" s="254" t="n">
        <v>1</v>
      </c>
      <c r="F199" s="254" t="inlineStr">
        <is>
          <t>8155002681</t>
        </is>
      </c>
      <c r="G199" s="255" t="inlineStr">
        <is>
          <t>24300120506004770</t>
        </is>
      </c>
      <c r="H199" s="254" t="inlineStr">
        <is>
          <t>20121130</t>
        </is>
      </c>
      <c r="I199" s="256" t="inlineStr">
        <is>
          <t>盤點入庫</t>
        </is>
      </c>
      <c r="J199" s="257" t="inlineStr">
        <is>
          <t>林口區</t>
        </is>
      </c>
      <c r="K199" s="258" t="inlineStr">
        <is>
          <t>Y</t>
        </is>
      </c>
      <c r="L199" s="254" t="n"/>
      <c r="M199" s="257" t="n"/>
    </row>
    <row r="200" ht="22.95" customHeight="1" s="127">
      <c r="A200" s="254" t="inlineStr">
        <is>
          <t>H815502682</t>
        </is>
      </c>
      <c r="B200" s="254" t="n">
        <v>4715</v>
      </c>
      <c r="C200" s="255" t="inlineStr">
        <is>
          <t>林口捷韻店</t>
        </is>
      </c>
      <c r="D200" s="255">
        <f>C200&amp;E200</f>
        <v/>
      </c>
      <c r="E200" s="254" t="n">
        <v>2</v>
      </c>
      <c r="F200" s="254" t="inlineStr">
        <is>
          <t>8155002682</t>
        </is>
      </c>
      <c r="G200" s="255" t="inlineStr">
        <is>
          <t>24300120506005060</t>
        </is>
      </c>
      <c r="H200" s="254" t="inlineStr">
        <is>
          <t>20121130</t>
        </is>
      </c>
      <c r="I200" s="256" t="inlineStr">
        <is>
          <t>盤點入庫</t>
        </is>
      </c>
      <c r="J200" s="257" t="inlineStr">
        <is>
          <t>林口區</t>
        </is>
      </c>
      <c r="K200" s="258" t="inlineStr">
        <is>
          <t>Y</t>
        </is>
      </c>
      <c r="L200" s="254" t="n"/>
      <c r="M200" s="257" t="n"/>
    </row>
    <row r="201" ht="22.95" customHeight="1" s="127">
      <c r="A201" s="254" t="inlineStr">
        <is>
          <t>H815502268</t>
        </is>
      </c>
      <c r="B201" s="254" t="n">
        <v>3878</v>
      </c>
      <c r="C201" s="255" t="inlineStr">
        <is>
          <t>林口清梅店</t>
        </is>
      </c>
      <c r="D201" s="255">
        <f>C201&amp;E201</f>
        <v/>
      </c>
      <c r="E201" s="254" t="n">
        <v>1</v>
      </c>
      <c r="F201" s="254" t="inlineStr">
        <is>
          <t>8155002268</t>
        </is>
      </c>
      <c r="G201" s="255" t="inlineStr">
        <is>
          <t>2430012050600061</t>
        </is>
      </c>
      <c r="H201" s="254" t="inlineStr">
        <is>
          <t>20121130</t>
        </is>
      </c>
      <c r="I201" s="256" t="inlineStr">
        <is>
          <t>盤點入庫</t>
        </is>
      </c>
      <c r="J201" s="257" t="inlineStr">
        <is>
          <t>林口區</t>
        </is>
      </c>
      <c r="K201" s="258" t="inlineStr">
        <is>
          <t>Y</t>
        </is>
      </c>
      <c r="L201" s="254" t="n"/>
      <c r="M201" s="257" t="n"/>
    </row>
    <row r="202" ht="22.95" customHeight="1" s="127">
      <c r="A202" s="254" t="inlineStr">
        <is>
          <t>H815501328</t>
        </is>
      </c>
      <c r="B202" s="254" t="n">
        <v>4483</v>
      </c>
      <c r="C202" s="255" t="inlineStr">
        <is>
          <t>林口築夢店</t>
        </is>
      </c>
      <c r="D202" s="255">
        <f>C202&amp;E202</f>
        <v/>
      </c>
      <c r="E202" s="254" t="n">
        <v>1</v>
      </c>
      <c r="F202" s="254" t="inlineStr">
        <is>
          <t>8155001328</t>
        </is>
      </c>
      <c r="G202" s="255" t="inlineStr">
        <is>
          <t>2430012080600692</t>
        </is>
      </c>
      <c r="H202" s="254" t="inlineStr">
        <is>
          <t>20121031</t>
        </is>
      </c>
      <c r="I202" s="256" t="inlineStr">
        <is>
          <t>盤點入庫</t>
        </is>
      </c>
      <c r="J202" s="257" t="inlineStr">
        <is>
          <t>林口區</t>
        </is>
      </c>
      <c r="K202" s="258" t="inlineStr">
        <is>
          <t>Y</t>
        </is>
      </c>
      <c r="L202" s="254" t="n"/>
      <c r="M202" s="257" t="n"/>
    </row>
    <row r="203" ht="22.95" customHeight="1" s="127">
      <c r="A203" s="254" t="inlineStr">
        <is>
          <t>H815500649</t>
        </is>
      </c>
      <c r="B203" s="254" t="n">
        <v>4154</v>
      </c>
      <c r="C203" s="255" t="inlineStr">
        <is>
          <t>林口麗園店</t>
        </is>
      </c>
      <c r="D203" s="255">
        <f>C203&amp;E203</f>
        <v/>
      </c>
      <c r="E203" s="254" t="n">
        <v>1</v>
      </c>
      <c r="F203" s="254" t="inlineStr">
        <is>
          <t>8155000649</t>
        </is>
      </c>
      <c r="G203" s="255" t="inlineStr">
        <is>
          <t>2430012050600517</t>
        </is>
      </c>
      <c r="H203" s="254" t="inlineStr">
        <is>
          <t>20120831</t>
        </is>
      </c>
      <c r="I203" s="256" t="inlineStr">
        <is>
          <t>盤點入庫</t>
        </is>
      </c>
      <c r="J203" s="257" t="inlineStr">
        <is>
          <t>林口區</t>
        </is>
      </c>
      <c r="K203" s="258" t="inlineStr">
        <is>
          <t>Y</t>
        </is>
      </c>
      <c r="L203" s="254" t="n"/>
      <c r="M203" s="257" t="n"/>
    </row>
    <row r="204" ht="22.95" customHeight="1" s="127">
      <c r="A204" s="254" t="inlineStr">
        <is>
          <t>H815500817</t>
        </is>
      </c>
      <c r="B204" s="254" t="n">
        <v>4154</v>
      </c>
      <c r="C204" s="255" t="inlineStr">
        <is>
          <t>林口麗園店</t>
        </is>
      </c>
      <c r="D204" s="255">
        <f>C204&amp;E204</f>
        <v/>
      </c>
      <c r="E204" s="254" t="n">
        <v>2</v>
      </c>
      <c r="F204" s="254" t="inlineStr">
        <is>
          <t>8155000817</t>
        </is>
      </c>
      <c r="G204" s="255" t="inlineStr">
        <is>
          <t>2430012070410886</t>
        </is>
      </c>
      <c r="H204" s="254" t="inlineStr">
        <is>
          <t>20121031</t>
        </is>
      </c>
      <c r="I204" s="256" t="inlineStr">
        <is>
          <t>盤點入庫</t>
        </is>
      </c>
      <c r="J204" s="257" t="inlineStr">
        <is>
          <t>林口區</t>
        </is>
      </c>
      <c r="K204" s="258" t="inlineStr">
        <is>
          <t>Y</t>
        </is>
      </c>
      <c r="L204" s="254" t="n"/>
      <c r="M204" s="257" t="n"/>
    </row>
    <row r="205" ht="22.95" customHeight="1" s="127">
      <c r="A205" s="254" t="inlineStr">
        <is>
          <t>H815501652</t>
        </is>
      </c>
      <c r="B205" s="254" t="n">
        <v>2267</v>
      </c>
      <c r="C205" s="255" t="inlineStr">
        <is>
          <t>北縣金陽店</t>
        </is>
      </c>
      <c r="D205" s="255">
        <f>C205&amp;E205</f>
        <v/>
      </c>
      <c r="E205" s="254" t="n">
        <v>1</v>
      </c>
      <c r="F205" s="254" t="inlineStr">
        <is>
          <t>8155001652</t>
        </is>
      </c>
      <c r="G205" s="255" t="inlineStr">
        <is>
          <t>2430012050600489</t>
        </is>
      </c>
      <c r="H205" s="254" t="inlineStr">
        <is>
          <t>20121031</t>
        </is>
      </c>
      <c r="I205" s="256" t="inlineStr">
        <is>
          <t>盤點入庫</t>
        </is>
      </c>
      <c r="J205" s="257" t="inlineStr">
        <is>
          <t>金山區</t>
        </is>
      </c>
      <c r="K205" s="258" t="inlineStr">
        <is>
          <t>Y</t>
        </is>
      </c>
      <c r="L205" s="254" t="n"/>
      <c r="M205" s="257" t="n"/>
    </row>
    <row r="206" ht="22.95" customHeight="1" s="127">
      <c r="A206" s="254" t="inlineStr">
        <is>
          <t>H815501653</t>
        </is>
      </c>
      <c r="B206" s="254" t="n">
        <v>2267</v>
      </c>
      <c r="C206" s="255" t="inlineStr">
        <is>
          <t>北縣金陽店</t>
        </is>
      </c>
      <c r="D206" s="255">
        <f>C206&amp;E206</f>
        <v/>
      </c>
      <c r="E206" s="254" t="n">
        <v>2</v>
      </c>
      <c r="F206" s="254" t="inlineStr">
        <is>
          <t>8155001653</t>
        </is>
      </c>
      <c r="G206" s="255" t="inlineStr">
        <is>
          <t>2430011120600124</t>
        </is>
      </c>
      <c r="H206" s="254" t="inlineStr">
        <is>
          <t>20121031</t>
        </is>
      </c>
      <c r="I206" s="256" t="inlineStr">
        <is>
          <t>盤點入庫</t>
        </is>
      </c>
      <c r="J206" s="257" t="inlineStr">
        <is>
          <t>金山區</t>
        </is>
      </c>
      <c r="K206" s="258" t="inlineStr">
        <is>
          <t>Y</t>
        </is>
      </c>
      <c r="L206" s="254" t="n"/>
      <c r="M206" s="257" t="n"/>
    </row>
    <row r="207" ht="22.95" customHeight="1" s="127">
      <c r="A207" s="254" t="inlineStr">
        <is>
          <t>H815502146</t>
        </is>
      </c>
      <c r="B207" s="254" t="n">
        <v>3606</v>
      </c>
      <c r="C207" s="255" t="inlineStr">
        <is>
          <t>北縣泰富店</t>
        </is>
      </c>
      <c r="D207" s="255">
        <f>C207&amp;E207</f>
        <v/>
      </c>
      <c r="E207" s="254" t="n">
        <v>1</v>
      </c>
      <c r="F207" s="254" t="inlineStr">
        <is>
          <t>8155002146</t>
        </is>
      </c>
      <c r="G207" s="255" t="inlineStr">
        <is>
          <t>2430012080600136</t>
        </is>
      </c>
      <c r="H207" s="254" t="inlineStr">
        <is>
          <t>20121130</t>
        </is>
      </c>
      <c r="I207" s="256" t="inlineStr">
        <is>
          <t>盤點入庫</t>
        </is>
      </c>
      <c r="J207" s="257" t="inlineStr">
        <is>
          <t>泰山區</t>
        </is>
      </c>
      <c r="K207" s="258" t="inlineStr">
        <is>
          <t>Y</t>
        </is>
      </c>
      <c r="L207" s="254" t="n"/>
      <c r="M207" s="257" t="n"/>
    </row>
    <row r="208" ht="22.95" customHeight="1" s="127">
      <c r="A208" s="254" t="inlineStr">
        <is>
          <t>H815502147</t>
        </is>
      </c>
      <c r="B208" s="254" t="n">
        <v>3606</v>
      </c>
      <c r="C208" s="255" t="inlineStr">
        <is>
          <t>北縣泰富店</t>
        </is>
      </c>
      <c r="D208" s="255">
        <f>C208&amp;E208</f>
        <v/>
      </c>
      <c r="E208" s="254" t="n">
        <v>2</v>
      </c>
      <c r="F208" s="254" t="inlineStr">
        <is>
          <t>8155002147</t>
        </is>
      </c>
      <c r="G208" s="255" t="inlineStr">
        <is>
          <t>2430012050600513</t>
        </is>
      </c>
      <c r="H208" s="254" t="inlineStr">
        <is>
          <t>20121130</t>
        </is>
      </c>
      <c r="I208" s="256" t="inlineStr">
        <is>
          <t>盤點入庫</t>
        </is>
      </c>
      <c r="J208" s="257" t="inlineStr">
        <is>
          <t>泰山區</t>
        </is>
      </c>
      <c r="K208" s="258" t="inlineStr">
        <is>
          <t>Y</t>
        </is>
      </c>
      <c r="L208" s="254" t="n"/>
      <c r="M208" s="257" t="n"/>
    </row>
    <row r="209" ht="22.95" customHeight="1" s="127">
      <c r="A209" s="254" t="inlineStr">
        <is>
          <t>H815502808</t>
        </is>
      </c>
      <c r="B209" s="254" t="n">
        <v>4656</v>
      </c>
      <c r="C209" s="255" t="inlineStr">
        <is>
          <t>泰山新民店</t>
        </is>
      </c>
      <c r="D209" s="255">
        <f>C209&amp;E209</f>
        <v/>
      </c>
      <c r="E209" s="254" t="n">
        <v>1</v>
      </c>
      <c r="F209" s="254" t="inlineStr">
        <is>
          <t>8155002808</t>
        </is>
      </c>
      <c r="G209" s="255" t="inlineStr">
        <is>
          <t>2430012070410409</t>
        </is>
      </c>
      <c r="H209" s="254" t="inlineStr">
        <is>
          <t>20140611</t>
        </is>
      </c>
      <c r="I209" s="256" t="inlineStr">
        <is>
          <t>故障更換</t>
        </is>
      </c>
      <c r="J209" s="257" t="inlineStr">
        <is>
          <t>泰山區</t>
        </is>
      </c>
      <c r="K209" s="258" t="inlineStr">
        <is>
          <t>Y</t>
        </is>
      </c>
      <c r="L209" s="254" t="n"/>
      <c r="M209" s="257" t="n"/>
    </row>
    <row r="210" ht="22.95" customHeight="1" s="127">
      <c r="A210" s="254" t="inlineStr">
        <is>
          <t>H815502381</t>
        </is>
      </c>
      <c r="B210" s="254" t="n">
        <v>4656</v>
      </c>
      <c r="C210" s="255" t="inlineStr">
        <is>
          <t>泰山新民店</t>
        </is>
      </c>
      <c r="D210" s="255">
        <f>C210&amp;E210</f>
        <v/>
      </c>
      <c r="E210" s="254" t="n">
        <v>2</v>
      </c>
      <c r="F210" s="254" t="inlineStr">
        <is>
          <t>8155002381</t>
        </is>
      </c>
      <c r="G210" s="255" t="inlineStr">
        <is>
          <t>2430012050600508</t>
        </is>
      </c>
      <c r="H210" s="254" t="inlineStr">
        <is>
          <t>20121130</t>
        </is>
      </c>
      <c r="I210" s="256" t="inlineStr">
        <is>
          <t>盤點入庫</t>
        </is>
      </c>
      <c r="J210" s="257" t="inlineStr">
        <is>
          <t>泰山區</t>
        </is>
      </c>
      <c r="K210" s="258" t="inlineStr">
        <is>
          <t>Y</t>
        </is>
      </c>
      <c r="L210" s="254" t="n"/>
      <c r="M210" s="257" t="n"/>
    </row>
    <row r="211" ht="22.95" customHeight="1" s="127">
      <c r="A211" s="254" t="inlineStr">
        <is>
          <t>H815502215</t>
        </is>
      </c>
      <c r="B211" s="254" t="n">
        <v>3751</v>
      </c>
      <c r="C211" s="255" t="inlineStr">
        <is>
          <t>淡水真理大</t>
        </is>
      </c>
      <c r="D211" s="255">
        <f>C211&amp;E211</f>
        <v/>
      </c>
      <c r="E211" s="254" t="n">
        <v>1</v>
      </c>
      <c r="F211" s="254" t="inlineStr">
        <is>
          <t>8155002215</t>
        </is>
      </c>
      <c r="G211" s="255" t="inlineStr">
        <is>
          <t>2430012050600322</t>
        </is>
      </c>
      <c r="H211" s="254" t="inlineStr">
        <is>
          <t>20121130</t>
        </is>
      </c>
      <c r="I211" s="256" t="inlineStr">
        <is>
          <t>盤點入庫</t>
        </is>
      </c>
      <c r="J211" s="257" t="inlineStr">
        <is>
          <t>淡水區</t>
        </is>
      </c>
      <c r="K211" s="258" t="inlineStr">
        <is>
          <t>Y</t>
        </is>
      </c>
      <c r="L211" s="254" t="inlineStr">
        <is>
          <t>學校</t>
        </is>
      </c>
      <c r="M211" s="257" t="n"/>
    </row>
    <row r="212" ht="22.95" customHeight="1" s="127">
      <c r="A212" s="254" t="inlineStr">
        <is>
          <t>H815502216</t>
        </is>
      </c>
      <c r="B212" s="254" t="n">
        <v>3751</v>
      </c>
      <c r="C212" s="255" t="inlineStr">
        <is>
          <t>淡水真理大</t>
        </is>
      </c>
      <c r="D212" s="255">
        <f>C212&amp;E212</f>
        <v/>
      </c>
      <c r="E212" s="254" t="n">
        <v>2</v>
      </c>
      <c r="F212" s="254" t="inlineStr">
        <is>
          <t>8155002216</t>
        </is>
      </c>
      <c r="G212" s="255" t="inlineStr">
        <is>
          <t>2430012070410981</t>
        </is>
      </c>
      <c r="H212" s="254" t="inlineStr">
        <is>
          <t>20121130</t>
        </is>
      </c>
      <c r="I212" s="256" t="inlineStr">
        <is>
          <t>盤點入庫</t>
        </is>
      </c>
      <c r="J212" s="257" t="inlineStr">
        <is>
          <t>淡水區</t>
        </is>
      </c>
      <c r="K212" s="258" t="inlineStr">
        <is>
          <t>Y</t>
        </is>
      </c>
      <c r="L212" s="254" t="inlineStr">
        <is>
          <t>學校</t>
        </is>
      </c>
      <c r="M212" s="257" t="n"/>
    </row>
    <row r="213" ht="22.95" customHeight="1" s="127">
      <c r="A213" s="254" t="inlineStr">
        <is>
          <t>H815500153</t>
        </is>
      </c>
      <c r="B213" s="254" t="n">
        <v>2318</v>
      </c>
      <c r="C213" s="255" t="inlineStr">
        <is>
          <t>北縣淡俊店</t>
        </is>
      </c>
      <c r="D213" s="255">
        <f>C213&amp;E213</f>
        <v/>
      </c>
      <c r="E213" s="254" t="n">
        <v>2</v>
      </c>
      <c r="F213" s="254" t="inlineStr">
        <is>
          <t>8155000153</t>
        </is>
      </c>
      <c r="G213" s="255" t="inlineStr">
        <is>
          <t>2430012070410963</t>
        </is>
      </c>
      <c r="H213" s="254" t="inlineStr">
        <is>
          <t>20120831</t>
        </is>
      </c>
      <c r="I213" s="256" t="inlineStr">
        <is>
          <t>盤點入庫</t>
        </is>
      </c>
      <c r="J213" s="257" t="inlineStr">
        <is>
          <t>淡水區</t>
        </is>
      </c>
      <c r="K213" s="258" t="inlineStr">
        <is>
          <t>Y</t>
        </is>
      </c>
      <c r="L213" s="254" t="n"/>
      <c r="M213" s="257" t="n"/>
    </row>
    <row r="214" ht="22.95" customHeight="1" s="127">
      <c r="A214" s="254" t="inlineStr">
        <is>
          <t>H815501905</t>
        </is>
      </c>
      <c r="B214" s="254" t="n">
        <v>2897</v>
      </c>
      <c r="C214" s="255" t="inlineStr">
        <is>
          <t>淡水台電宿舍</t>
        </is>
      </c>
      <c r="D214" s="255">
        <f>C214&amp;E214</f>
        <v/>
      </c>
      <c r="E214" s="254" t="n">
        <v>1</v>
      </c>
      <c r="F214" s="254" t="inlineStr">
        <is>
          <t>8155001905</t>
        </is>
      </c>
      <c r="G214" s="255" t="inlineStr">
        <is>
          <t>2430011120000141</t>
        </is>
      </c>
      <c r="H214" s="254" t="inlineStr">
        <is>
          <t>20121130</t>
        </is>
      </c>
      <c r="I214" s="256" t="inlineStr">
        <is>
          <t>盤點入庫</t>
        </is>
      </c>
      <c r="J214" s="257" t="inlineStr">
        <is>
          <t>淡水區</t>
        </is>
      </c>
      <c r="K214" s="258" t="inlineStr">
        <is>
          <t>Y</t>
        </is>
      </c>
      <c r="L214" s="254" t="n"/>
      <c r="M214" s="257" t="n"/>
    </row>
    <row r="215" ht="22.95" customHeight="1" s="127">
      <c r="A215" s="254" t="inlineStr">
        <is>
          <t>H815501906</t>
        </is>
      </c>
      <c r="B215" s="254" t="n">
        <v>2897</v>
      </c>
      <c r="C215" s="255" t="inlineStr">
        <is>
          <t>淡水台電宿舍</t>
        </is>
      </c>
      <c r="D215" s="255">
        <f>C215&amp;E215</f>
        <v/>
      </c>
      <c r="E215" s="254" t="n">
        <v>2</v>
      </c>
      <c r="F215" s="254" t="inlineStr">
        <is>
          <t>8155001906</t>
        </is>
      </c>
      <c r="G215" s="255" t="inlineStr">
        <is>
          <t>2430012050600486</t>
        </is>
      </c>
      <c r="H215" s="254" t="inlineStr">
        <is>
          <t>20121130</t>
        </is>
      </c>
      <c r="I215" s="256" t="inlineStr">
        <is>
          <t>盤點入庫</t>
        </is>
      </c>
      <c r="J215" s="257" t="inlineStr">
        <is>
          <t>淡水區</t>
        </is>
      </c>
      <c r="K215" s="258" t="inlineStr">
        <is>
          <t>Y</t>
        </is>
      </c>
      <c r="L215" s="254" t="n"/>
      <c r="M215" s="257" t="n"/>
    </row>
    <row r="216" ht="22.95" customHeight="1" s="127">
      <c r="A216" s="254" t="inlineStr">
        <is>
          <t>H815501844</t>
        </is>
      </c>
      <c r="B216" s="254" t="n">
        <v>2749</v>
      </c>
      <c r="C216" s="255" t="inlineStr">
        <is>
          <t>淡水灰瑤子</t>
        </is>
      </c>
      <c r="D216" s="255">
        <f>C216&amp;E216</f>
        <v/>
      </c>
      <c r="E216" s="254" t="n">
        <v>1</v>
      </c>
      <c r="F216" s="254" t="inlineStr">
        <is>
          <t>8155001844</t>
        </is>
      </c>
      <c r="G216" s="255" t="inlineStr">
        <is>
          <t>2430012090600072</t>
        </is>
      </c>
      <c r="H216" s="254" t="inlineStr">
        <is>
          <t>20121130</t>
        </is>
      </c>
      <c r="I216" s="256" t="inlineStr">
        <is>
          <t>盤點入庫</t>
        </is>
      </c>
      <c r="J216" s="257" t="inlineStr">
        <is>
          <t>淡水區</t>
        </is>
      </c>
      <c r="K216" s="258" t="inlineStr">
        <is>
          <t>Y</t>
        </is>
      </c>
      <c r="L216" s="254" t="n"/>
      <c r="M216" s="257" t="n"/>
    </row>
    <row r="217" ht="22.95" customHeight="1" s="127">
      <c r="A217" s="254" t="inlineStr">
        <is>
          <t>H815501845</t>
        </is>
      </c>
      <c r="B217" s="254" t="n">
        <v>2749</v>
      </c>
      <c r="C217" s="255" t="inlineStr">
        <is>
          <t>淡水灰瑤子</t>
        </is>
      </c>
      <c r="D217" s="255">
        <f>C217&amp;E217</f>
        <v/>
      </c>
      <c r="E217" s="254" t="n">
        <v>2</v>
      </c>
      <c r="F217" s="254" t="inlineStr">
        <is>
          <t>8155001845</t>
        </is>
      </c>
      <c r="G217" s="255" t="inlineStr">
        <is>
          <t>2430012050600210</t>
        </is>
      </c>
      <c r="H217" s="254" t="inlineStr">
        <is>
          <t>20121130</t>
        </is>
      </c>
      <c r="I217" s="256" t="inlineStr">
        <is>
          <t>盤點入庫</t>
        </is>
      </c>
      <c r="J217" s="257" t="inlineStr">
        <is>
          <t>淡水區</t>
        </is>
      </c>
      <c r="K217" s="258" t="inlineStr">
        <is>
          <t>Y</t>
        </is>
      </c>
      <c r="L217" s="254" t="n"/>
      <c r="M217" s="257" t="n"/>
    </row>
    <row r="218" ht="22.95" customHeight="1" s="127">
      <c r="A218" s="254" t="inlineStr">
        <is>
          <t>H815501289</t>
        </is>
      </c>
      <c r="B218" s="254" t="inlineStr">
        <is>
          <t>A171</t>
        </is>
      </c>
      <c r="C218" s="255" t="inlineStr">
        <is>
          <t>淡水金龍店</t>
        </is>
      </c>
      <c r="D218" s="255">
        <f>C218&amp;E218</f>
        <v/>
      </c>
      <c r="E218" s="254" t="n">
        <v>1</v>
      </c>
      <c r="F218" s="254" t="inlineStr">
        <is>
          <t>8155001289</t>
        </is>
      </c>
      <c r="G218" s="255" t="inlineStr">
        <is>
          <t>2430012050600619</t>
        </is>
      </c>
      <c r="H218" s="254" t="inlineStr">
        <is>
          <t>20121031</t>
        </is>
      </c>
      <c r="I218" s="256" t="inlineStr">
        <is>
          <t>新裝潢</t>
        </is>
      </c>
      <c r="J218" s="257" t="inlineStr">
        <is>
          <t>淡水區</t>
        </is>
      </c>
      <c r="K218" s="258" t="inlineStr">
        <is>
          <t>Y</t>
        </is>
      </c>
      <c r="L218" s="254" t="n"/>
      <c r="M218" s="257" t="n"/>
    </row>
    <row r="219" ht="22.95" customHeight="1" s="127">
      <c r="A219" s="254" t="inlineStr">
        <is>
          <t>H815501290</t>
        </is>
      </c>
      <c r="B219" s="254" t="inlineStr">
        <is>
          <t>A171</t>
        </is>
      </c>
      <c r="C219" s="255" t="inlineStr">
        <is>
          <t>淡水金龍店</t>
        </is>
      </c>
      <c r="D219" s="255">
        <f>C219&amp;E219</f>
        <v/>
      </c>
      <c r="E219" s="254" t="n">
        <v>2</v>
      </c>
      <c r="F219" s="254" t="inlineStr">
        <is>
          <t>8155001290</t>
        </is>
      </c>
      <c r="G219" s="255" t="inlineStr">
        <is>
          <t>2430012070410611</t>
        </is>
      </c>
      <c r="H219" s="254" t="inlineStr">
        <is>
          <t>20121031</t>
        </is>
      </c>
      <c r="I219" s="256" t="inlineStr">
        <is>
          <t>新裝潢</t>
        </is>
      </c>
      <c r="J219" s="257" t="inlineStr">
        <is>
          <t>淡水區</t>
        </is>
      </c>
      <c r="K219" s="258" t="inlineStr">
        <is>
          <t>Y</t>
        </is>
      </c>
      <c r="L219" s="254" t="n"/>
      <c r="M219" s="257" t="n"/>
    </row>
    <row r="220" ht="22.95" customHeight="1" s="127">
      <c r="A220" s="254" t="inlineStr">
        <is>
          <t>H815501783</t>
        </is>
      </c>
      <c r="B220" s="254" t="n">
        <v>4298</v>
      </c>
      <c r="C220" s="255" t="inlineStr">
        <is>
          <t>淡水後洲店</t>
        </is>
      </c>
      <c r="D220" s="255">
        <f>C220&amp;E220</f>
        <v/>
      </c>
      <c r="E220" s="254" t="n">
        <v>1</v>
      </c>
      <c r="F220" s="254" t="inlineStr">
        <is>
          <t>8155001783</t>
        </is>
      </c>
      <c r="G220" s="255" t="inlineStr">
        <is>
          <t>2430012070410522</t>
        </is>
      </c>
      <c r="H220" s="254" t="inlineStr">
        <is>
          <t>20121031</t>
        </is>
      </c>
      <c r="I220" s="256" t="inlineStr">
        <is>
          <t>盤點入庫</t>
        </is>
      </c>
      <c r="J220" s="257" t="inlineStr">
        <is>
          <t>淡水區</t>
        </is>
      </c>
      <c r="K220" s="258" t="inlineStr">
        <is>
          <t>Y</t>
        </is>
      </c>
      <c r="L220" s="254" t="n"/>
      <c r="M220" s="257" t="n"/>
    </row>
    <row r="221" ht="22.95" customHeight="1" s="127">
      <c r="A221" s="254" t="inlineStr">
        <is>
          <t>H815501784</t>
        </is>
      </c>
      <c r="B221" s="254" t="n">
        <v>4298</v>
      </c>
      <c r="C221" s="255" t="inlineStr">
        <is>
          <t>淡水後洲店</t>
        </is>
      </c>
      <c r="D221" s="255">
        <f>C221&amp;E221</f>
        <v/>
      </c>
      <c r="E221" s="254" t="n">
        <v>2</v>
      </c>
      <c r="F221" s="254" t="inlineStr">
        <is>
          <t>8155001784</t>
        </is>
      </c>
      <c r="G221" s="255" t="inlineStr">
        <is>
          <t>2430012050600368</t>
        </is>
      </c>
      <c r="H221" s="254" t="inlineStr">
        <is>
          <t>20121031</t>
        </is>
      </c>
      <c r="I221" s="256" t="inlineStr">
        <is>
          <t>盤點入庫</t>
        </is>
      </c>
      <c r="J221" s="257" t="inlineStr">
        <is>
          <t>淡水區</t>
        </is>
      </c>
      <c r="K221" s="258" t="inlineStr">
        <is>
          <t>Y</t>
        </is>
      </c>
      <c r="L221" s="254" t="n"/>
      <c r="M221" s="257" t="n"/>
    </row>
    <row r="222" ht="22.95" customHeight="1" s="127">
      <c r="A222" s="254" t="inlineStr">
        <is>
          <t>H815501588</t>
        </is>
      </c>
      <c r="B222" s="254" t="n">
        <v>4788</v>
      </c>
      <c r="C222" s="255" t="inlineStr">
        <is>
          <t>淡水國家店</t>
        </is>
      </c>
      <c r="D222" s="255">
        <f>C222&amp;E222</f>
        <v/>
      </c>
      <c r="E222" s="254" t="n">
        <v>1</v>
      </c>
      <c r="F222" s="254" t="inlineStr">
        <is>
          <t>8155001588</t>
        </is>
      </c>
      <c r="G222" s="255" t="inlineStr">
        <is>
          <t>2430012070410991</t>
        </is>
      </c>
      <c r="H222" s="254" t="inlineStr">
        <is>
          <t>20121031</t>
        </is>
      </c>
      <c r="I222" s="256" t="inlineStr">
        <is>
          <t>盤點入庫</t>
        </is>
      </c>
      <c r="J222" s="257" t="inlineStr">
        <is>
          <t>淡水區</t>
        </is>
      </c>
      <c r="K222" s="258" t="inlineStr">
        <is>
          <t>Y</t>
        </is>
      </c>
      <c r="L222" s="254" t="n"/>
      <c r="M222" s="257" t="n"/>
    </row>
    <row r="223" ht="22.95" customHeight="1" s="127">
      <c r="A223" s="254" t="inlineStr">
        <is>
          <t>H815501589</t>
        </is>
      </c>
      <c r="B223" s="254" t="n">
        <v>4788</v>
      </c>
      <c r="C223" s="255" t="inlineStr">
        <is>
          <t>淡水國家店</t>
        </is>
      </c>
      <c r="D223" s="255">
        <f>C223&amp;E223</f>
        <v/>
      </c>
      <c r="E223" s="254" t="n">
        <v>2</v>
      </c>
      <c r="F223" s="254" t="inlineStr">
        <is>
          <t>8155001589</t>
        </is>
      </c>
      <c r="G223" s="255" t="inlineStr">
        <is>
          <t>2430012050600887</t>
        </is>
      </c>
      <c r="H223" s="254" t="inlineStr">
        <is>
          <t>20121031</t>
        </is>
      </c>
      <c r="I223" s="256" t="inlineStr">
        <is>
          <t>盤點入庫</t>
        </is>
      </c>
      <c r="J223" s="257" t="inlineStr">
        <is>
          <t>淡水區</t>
        </is>
      </c>
      <c r="K223" s="258" t="inlineStr">
        <is>
          <t>Y</t>
        </is>
      </c>
      <c r="L223" s="254" t="n"/>
      <c r="M223" s="257" t="n"/>
    </row>
    <row r="224" ht="22.95" customHeight="1" s="127">
      <c r="A224" s="254" t="inlineStr">
        <is>
          <t>H815502395</t>
        </is>
      </c>
      <c r="B224" s="254" t="n">
        <v>4153</v>
      </c>
      <c r="C224" s="255" t="inlineStr">
        <is>
          <t>淡水莊園店</t>
        </is>
      </c>
      <c r="D224" s="255">
        <f>C224&amp;E224</f>
        <v/>
      </c>
      <c r="E224" s="254" t="n">
        <v>1</v>
      </c>
      <c r="F224" s="254" t="inlineStr">
        <is>
          <t>8155002395</t>
        </is>
      </c>
      <c r="G224" s="255" t="inlineStr">
        <is>
          <t>2430012070410962</t>
        </is>
      </c>
      <c r="H224" s="254" t="inlineStr">
        <is>
          <t>20121130</t>
        </is>
      </c>
      <c r="I224" s="256" t="inlineStr">
        <is>
          <t>新裝潢</t>
        </is>
      </c>
      <c r="J224" s="257" t="inlineStr">
        <is>
          <t>淡水區</t>
        </is>
      </c>
      <c r="K224" s="258" t="inlineStr">
        <is>
          <t>Y</t>
        </is>
      </c>
      <c r="L224" s="254" t="n"/>
      <c r="M224" s="257" t="n"/>
    </row>
    <row r="225" ht="22.95" customHeight="1" s="127">
      <c r="A225" s="254" t="inlineStr">
        <is>
          <t>H815502396</t>
        </is>
      </c>
      <c r="B225" s="254" t="n">
        <v>4153</v>
      </c>
      <c r="C225" s="255" t="inlineStr">
        <is>
          <t>淡水莊園店</t>
        </is>
      </c>
      <c r="D225" s="255">
        <f>C225&amp;E225</f>
        <v/>
      </c>
      <c r="E225" s="254" t="n">
        <v>2</v>
      </c>
      <c r="F225" s="254" t="inlineStr">
        <is>
          <t>8155002396</t>
        </is>
      </c>
      <c r="G225" s="255" t="inlineStr">
        <is>
          <t>2430012080600002</t>
        </is>
      </c>
      <c r="H225" s="254" t="inlineStr">
        <is>
          <t>20121130</t>
        </is>
      </c>
      <c r="I225" s="256" t="inlineStr">
        <is>
          <t>新裝潢</t>
        </is>
      </c>
      <c r="J225" s="257" t="inlineStr">
        <is>
          <t>淡水區</t>
        </is>
      </c>
      <c r="K225" s="258" t="inlineStr">
        <is>
          <t>Y</t>
        </is>
      </c>
      <c r="L225" s="254" t="n"/>
      <c r="M225" s="257" t="n"/>
    </row>
    <row r="226" ht="22.95" customHeight="1" s="127">
      <c r="A226" s="254" t="inlineStr">
        <is>
          <t>H815500860</t>
        </is>
      </c>
      <c r="B226" s="254" t="n">
        <v>4093</v>
      </c>
      <c r="C226" s="255" t="inlineStr">
        <is>
          <t>淡水新市一</t>
        </is>
      </c>
      <c r="D226" s="255">
        <f>C226&amp;E226</f>
        <v/>
      </c>
      <c r="E226" s="254" t="n">
        <v>2</v>
      </c>
      <c r="F226" s="254" t="inlineStr">
        <is>
          <t>8155000860</t>
        </is>
      </c>
      <c r="G226" s="255" t="inlineStr">
        <is>
          <t>2430012070410619</t>
        </is>
      </c>
      <c r="H226" s="254" t="inlineStr">
        <is>
          <t>20121031</t>
        </is>
      </c>
      <c r="I226" s="256" t="inlineStr">
        <is>
          <t>盤點入庫</t>
        </is>
      </c>
      <c r="J226" s="257" t="inlineStr">
        <is>
          <t>淡水區</t>
        </is>
      </c>
      <c r="K226" s="258" t="inlineStr">
        <is>
          <t>Y</t>
        </is>
      </c>
      <c r="L226" s="254" t="n"/>
      <c r="M226" s="257" t="n"/>
    </row>
    <row r="227" ht="22.95" customHeight="1" s="127">
      <c r="A227" s="254" t="inlineStr">
        <is>
          <t>H815502768</t>
        </is>
      </c>
      <c r="B227" s="254" t="n">
        <v>4529</v>
      </c>
      <c r="C227" s="255" t="inlineStr">
        <is>
          <t>淡水新洲店</t>
        </is>
      </c>
      <c r="D227" s="255">
        <f>C227&amp;E227</f>
        <v/>
      </c>
      <c r="E227" s="254" t="n">
        <v>1</v>
      </c>
      <c r="F227" s="254" t="inlineStr">
        <is>
          <t>8155002768</t>
        </is>
      </c>
      <c r="G227" s="255" t="inlineStr">
        <is>
          <t>2430212040600046</t>
        </is>
      </c>
      <c r="H227" s="254" t="inlineStr">
        <is>
          <t>20121130</t>
        </is>
      </c>
      <c r="I227" s="256" t="inlineStr">
        <is>
          <t>新裝潢</t>
        </is>
      </c>
      <c r="J227" s="257" t="inlineStr">
        <is>
          <t>淡水區</t>
        </is>
      </c>
      <c r="K227" s="258" t="inlineStr">
        <is>
          <t>Y</t>
        </is>
      </c>
      <c r="L227" s="254" t="n"/>
      <c r="M227" s="257" t="n"/>
    </row>
    <row r="228" ht="22.95" customHeight="1" s="127">
      <c r="A228" s="254" t="inlineStr">
        <is>
          <t>H815502769</t>
        </is>
      </c>
      <c r="B228" s="254" t="n">
        <v>4529</v>
      </c>
      <c r="C228" s="255" t="inlineStr">
        <is>
          <t>淡水新洲店</t>
        </is>
      </c>
      <c r="D228" s="255">
        <f>C228&amp;E228</f>
        <v/>
      </c>
      <c r="E228" s="254" t="n">
        <v>2</v>
      </c>
      <c r="F228" s="254" t="inlineStr">
        <is>
          <t>8155002769</t>
        </is>
      </c>
      <c r="G228" s="255" t="inlineStr">
        <is>
          <t>2430212040600047</t>
        </is>
      </c>
      <c r="H228" s="254" t="inlineStr">
        <is>
          <t>20121130</t>
        </is>
      </c>
      <c r="I228" s="256" t="inlineStr">
        <is>
          <t>新裝潢</t>
        </is>
      </c>
      <c r="J228" s="257" t="inlineStr">
        <is>
          <t>淡水區</t>
        </is>
      </c>
      <c r="K228" s="258" t="inlineStr">
        <is>
          <t>Y</t>
        </is>
      </c>
      <c r="L228" s="254" t="n"/>
      <c r="M228" s="257" t="n"/>
    </row>
    <row r="229" ht="22.95" customHeight="1" s="127">
      <c r="A229" s="254" t="inlineStr">
        <is>
          <t>H815501346</t>
        </is>
      </c>
      <c r="B229" s="254" t="n">
        <v>4739</v>
      </c>
      <c r="C229" s="255" t="inlineStr">
        <is>
          <t>淡水櫻花店</t>
        </is>
      </c>
      <c r="D229" s="255">
        <f>C229&amp;E229</f>
        <v/>
      </c>
      <c r="E229" s="254" t="n">
        <v>2</v>
      </c>
      <c r="F229" s="254" t="inlineStr">
        <is>
          <t>8155001346</t>
        </is>
      </c>
      <c r="G229" s="255" t="inlineStr">
        <is>
          <t>2430012050600782</t>
        </is>
      </c>
      <c r="H229" s="254" t="inlineStr">
        <is>
          <t>20121031</t>
        </is>
      </c>
      <c r="I229" s="256" t="inlineStr">
        <is>
          <t>盤點入庫</t>
        </is>
      </c>
      <c r="J229" s="257" t="inlineStr">
        <is>
          <t>淡水區</t>
        </is>
      </c>
      <c r="K229" s="258" t="inlineStr">
        <is>
          <t>Y</t>
        </is>
      </c>
      <c r="L229" s="254" t="n"/>
      <c r="M229" s="257" t="n"/>
    </row>
    <row r="230" ht="22.95" customHeight="1" s="127">
      <c r="A230" s="254" t="inlineStr">
        <is>
          <t>H815501108</t>
        </is>
      </c>
      <c r="B230" s="254" t="n">
        <v>3851</v>
      </c>
      <c r="C230" s="255" t="inlineStr">
        <is>
          <t>北縣輔園店</t>
        </is>
      </c>
      <c r="D230" s="255">
        <f>C230&amp;E230</f>
        <v/>
      </c>
      <c r="E230" s="254" t="n">
        <v>1</v>
      </c>
      <c r="F230" s="254" t="inlineStr">
        <is>
          <t>8155001108</t>
        </is>
      </c>
      <c r="G230" s="255" t="inlineStr">
        <is>
          <t>2430012080600363</t>
        </is>
      </c>
      <c r="H230" s="254" t="inlineStr">
        <is>
          <t>20121031</t>
        </is>
      </c>
      <c r="I230" s="256" t="inlineStr">
        <is>
          <t>盤點入庫</t>
        </is>
      </c>
      <c r="J230" s="257" t="inlineStr">
        <is>
          <t>新莊區</t>
        </is>
      </c>
      <c r="K230" s="258" t="inlineStr">
        <is>
          <t>Y</t>
        </is>
      </c>
      <c r="L230" s="254" t="inlineStr">
        <is>
          <t>學校</t>
        </is>
      </c>
      <c r="M230" s="257" t="n"/>
    </row>
    <row r="231" ht="22.95" customHeight="1" s="127">
      <c r="A231" s="254" t="inlineStr">
        <is>
          <t>H815501109</t>
        </is>
      </c>
      <c r="B231" s="254" t="n">
        <v>3851</v>
      </c>
      <c r="C231" s="255" t="inlineStr">
        <is>
          <t>北縣輔園店</t>
        </is>
      </c>
      <c r="D231" s="255">
        <f>C231&amp;E231</f>
        <v/>
      </c>
      <c r="E231" s="254" t="n">
        <v>2</v>
      </c>
      <c r="F231" s="254" t="inlineStr">
        <is>
          <t>8155001109</t>
        </is>
      </c>
      <c r="G231" s="255" t="inlineStr">
        <is>
          <t>2430012050600060</t>
        </is>
      </c>
      <c r="H231" s="254" t="inlineStr">
        <is>
          <t>20121031</t>
        </is>
      </c>
      <c r="I231" s="256" t="inlineStr">
        <is>
          <t>盤點入庫</t>
        </is>
      </c>
      <c r="J231" s="257" t="inlineStr">
        <is>
          <t>新莊區</t>
        </is>
      </c>
      <c r="K231" s="258" t="inlineStr">
        <is>
          <t>Y</t>
        </is>
      </c>
      <c r="L231" s="254" t="inlineStr">
        <is>
          <t>學校</t>
        </is>
      </c>
      <c r="M231" s="257" t="n"/>
    </row>
    <row r="232" ht="22.95" customHeight="1" s="127">
      <c r="A232" s="254" t="inlineStr">
        <is>
          <t>H815501147</t>
        </is>
      </c>
      <c r="B232" s="254" t="inlineStr">
        <is>
          <t>L535</t>
        </is>
      </c>
      <c r="C232" s="255" t="inlineStr">
        <is>
          <t>田倉新樹店</t>
        </is>
      </c>
      <c r="D232" s="255">
        <f>C232&amp;E232</f>
        <v/>
      </c>
      <c r="E232" s="254" t="n">
        <v>1</v>
      </c>
      <c r="F232" s="254" t="inlineStr">
        <is>
          <t>8155001147</t>
        </is>
      </c>
      <c r="G232" s="255" t="inlineStr">
        <is>
          <t>2430012090600247</t>
        </is>
      </c>
      <c r="H232" s="254" t="inlineStr">
        <is>
          <t>20121031</t>
        </is>
      </c>
      <c r="I232" s="256" t="inlineStr">
        <is>
          <t>故障更換</t>
        </is>
      </c>
      <c r="J232" s="257" t="inlineStr">
        <is>
          <t>新莊區</t>
        </is>
      </c>
      <c r="K232" s="258" t="inlineStr">
        <is>
          <t>Y</t>
        </is>
      </c>
      <c r="L232" s="254" t="inlineStr">
        <is>
          <t>萊到店 WebPOS</t>
        </is>
      </c>
      <c r="M232" s="257" t="n"/>
    </row>
    <row r="233" ht="22.95" customHeight="1" s="127">
      <c r="A233" s="254" t="inlineStr">
        <is>
          <t>H815500926</t>
        </is>
      </c>
      <c r="B233" s="254" t="n">
        <v>3652</v>
      </c>
      <c r="C233" s="255" t="inlineStr">
        <is>
          <t>北縣莊民店</t>
        </is>
      </c>
      <c r="D233" s="255">
        <f>C233&amp;E233</f>
        <v/>
      </c>
      <c r="E233" s="254" t="n">
        <v>1</v>
      </c>
      <c r="F233" s="254" t="inlineStr">
        <is>
          <t>8155000926</t>
        </is>
      </c>
      <c r="G233" s="255" t="inlineStr">
        <is>
          <t>2430012070410179</t>
        </is>
      </c>
      <c r="H233" s="254" t="inlineStr">
        <is>
          <t>20121031</t>
        </is>
      </c>
      <c r="I233" s="256" t="inlineStr">
        <is>
          <t>盤點入庫</t>
        </is>
      </c>
      <c r="J233" s="257" t="inlineStr">
        <is>
          <t>新莊區</t>
        </is>
      </c>
      <c r="K233" s="258" t="inlineStr">
        <is>
          <t>Y</t>
        </is>
      </c>
      <c r="L233" s="254" t="n"/>
      <c r="M233" s="257" t="n"/>
    </row>
    <row r="234" ht="22.95" customHeight="1" s="127">
      <c r="A234" s="254" t="inlineStr">
        <is>
          <t>H815500927</t>
        </is>
      </c>
      <c r="B234" s="254" t="n">
        <v>3652</v>
      </c>
      <c r="C234" s="255" t="inlineStr">
        <is>
          <t>北縣莊民店</t>
        </is>
      </c>
      <c r="D234" s="255">
        <f>C234&amp;E234</f>
        <v/>
      </c>
      <c r="E234" s="254" t="n">
        <v>2</v>
      </c>
      <c r="F234" s="254" t="inlineStr">
        <is>
          <t>8155000927</t>
        </is>
      </c>
      <c r="G234" s="255" t="inlineStr">
        <is>
          <t>2430012050600013</t>
        </is>
      </c>
      <c r="H234" s="254" t="inlineStr">
        <is>
          <t>20121031</t>
        </is>
      </c>
      <c r="I234" s="256" t="inlineStr">
        <is>
          <t>盤點入庫</t>
        </is>
      </c>
      <c r="J234" s="257" t="inlineStr">
        <is>
          <t>新莊區</t>
        </is>
      </c>
      <c r="K234" s="258" t="inlineStr">
        <is>
          <t>Y</t>
        </is>
      </c>
      <c r="L234" s="254" t="n"/>
      <c r="M234" s="257" t="n"/>
    </row>
    <row r="235" ht="22.95" customHeight="1" s="127">
      <c r="A235" s="254" t="inlineStr">
        <is>
          <t>H815500535</t>
        </is>
      </c>
      <c r="B235" s="254" t="n">
        <v>3052</v>
      </c>
      <c r="C235" s="255" t="inlineStr">
        <is>
          <t>北縣莊玲店</t>
        </is>
      </c>
      <c r="D235" s="255">
        <f>C235&amp;E235</f>
        <v/>
      </c>
      <c r="E235" s="254" t="n">
        <v>1</v>
      </c>
      <c r="F235" s="254" t="inlineStr">
        <is>
          <t>8155000535</t>
        </is>
      </c>
      <c r="G235" s="255" t="inlineStr">
        <is>
          <t>2430012050600823</t>
        </is>
      </c>
      <c r="H235" s="254" t="inlineStr">
        <is>
          <t>20120831</t>
        </is>
      </c>
      <c r="I235" s="256" t="inlineStr">
        <is>
          <t>盤點入庫</t>
        </is>
      </c>
      <c r="J235" s="257" t="inlineStr">
        <is>
          <t>新莊區</t>
        </is>
      </c>
      <c r="K235" s="258" t="inlineStr">
        <is>
          <t>Y</t>
        </is>
      </c>
      <c r="L235" s="254" t="n"/>
      <c r="M235" s="257" t="n"/>
    </row>
    <row r="236" ht="22.95" customHeight="1" s="127">
      <c r="A236" s="254" t="inlineStr">
        <is>
          <t>H815500536</t>
        </is>
      </c>
      <c r="B236" s="254" t="n">
        <v>3052</v>
      </c>
      <c r="C236" s="255" t="inlineStr">
        <is>
          <t>北縣莊玲店</t>
        </is>
      </c>
      <c r="D236" s="255">
        <f>C236&amp;E236</f>
        <v/>
      </c>
      <c r="E236" s="254" t="n">
        <v>2</v>
      </c>
      <c r="F236" s="254" t="inlineStr">
        <is>
          <t>8155000536</t>
        </is>
      </c>
      <c r="G236" s="255" t="inlineStr">
        <is>
          <t>2430012050600699</t>
        </is>
      </c>
      <c r="H236" s="254" t="inlineStr">
        <is>
          <t>20120831</t>
        </is>
      </c>
      <c r="I236" s="256" t="inlineStr">
        <is>
          <t>盤點入庫</t>
        </is>
      </c>
      <c r="J236" s="257" t="inlineStr">
        <is>
          <t>新莊區</t>
        </is>
      </c>
      <c r="K236" s="258" t="inlineStr">
        <is>
          <t>Y</t>
        </is>
      </c>
      <c r="L236" s="254" t="n"/>
      <c r="M236" s="257" t="n"/>
    </row>
    <row r="237" ht="22.95" customHeight="1" s="127">
      <c r="A237" s="254" t="inlineStr">
        <is>
          <t>H815500722</t>
        </is>
      </c>
      <c r="B237" s="254" t="n">
        <v>3380</v>
      </c>
      <c r="C237" s="255" t="inlineStr">
        <is>
          <t>北縣莊勝店</t>
        </is>
      </c>
      <c r="D237" s="255">
        <f>C237&amp;E237</f>
        <v/>
      </c>
      <c r="E237" s="254" t="n">
        <v>2</v>
      </c>
      <c r="F237" s="254" t="inlineStr">
        <is>
          <t>8155000722</t>
        </is>
      </c>
      <c r="G237" s="255" t="inlineStr">
        <is>
          <t>0000013837</t>
        </is>
      </c>
      <c r="H237" s="254" t="inlineStr">
        <is>
          <t>20120831</t>
        </is>
      </c>
      <c r="I237" s="256" t="inlineStr">
        <is>
          <t>盤點入庫</t>
        </is>
      </c>
      <c r="J237" s="257" t="inlineStr">
        <is>
          <t>新莊區</t>
        </is>
      </c>
      <c r="K237" s="258" t="inlineStr">
        <is>
          <t>Y</t>
        </is>
      </c>
      <c r="L237" s="254" t="n"/>
      <c r="M237" s="257" t="n"/>
    </row>
    <row r="238" ht="22.95" customHeight="1" s="127">
      <c r="A238" s="254" t="inlineStr">
        <is>
          <t>H815501745</t>
        </is>
      </c>
      <c r="B238" s="254" t="n">
        <v>2109</v>
      </c>
      <c r="C238" s="255" t="inlineStr">
        <is>
          <t>北縣瓊林南店</t>
        </is>
      </c>
      <c r="D238" s="255">
        <f>C238&amp;E238</f>
        <v/>
      </c>
      <c r="E238" s="254" t="n">
        <v>1</v>
      </c>
      <c r="F238" s="254" t="inlineStr">
        <is>
          <t>8155001745</t>
        </is>
      </c>
      <c r="G238" s="255" t="inlineStr">
        <is>
          <t>2430012080600137</t>
        </is>
      </c>
      <c r="H238" s="254" t="inlineStr">
        <is>
          <t>20121031</t>
        </is>
      </c>
      <c r="I238" s="256" t="inlineStr">
        <is>
          <t>故障更換</t>
        </is>
      </c>
      <c r="J238" s="257" t="inlineStr">
        <is>
          <t>新莊區</t>
        </is>
      </c>
      <c r="K238" s="258" t="inlineStr">
        <is>
          <t>Y</t>
        </is>
      </c>
      <c r="L238" s="254" t="n"/>
      <c r="M238" s="257" t="n"/>
    </row>
    <row r="239" ht="22.95" customHeight="1" s="127">
      <c r="A239" s="254" t="inlineStr">
        <is>
          <t>H815501746</t>
        </is>
      </c>
      <c r="B239" s="254" t="n">
        <v>2109</v>
      </c>
      <c r="C239" s="255" t="inlineStr">
        <is>
          <t>北縣瓊林南店</t>
        </is>
      </c>
      <c r="D239" s="255">
        <f>C239&amp;E239</f>
        <v/>
      </c>
      <c r="E239" s="254" t="n">
        <v>2</v>
      </c>
      <c r="F239" s="254" t="inlineStr">
        <is>
          <t>8155001746</t>
        </is>
      </c>
      <c r="G239" s="255" t="inlineStr">
        <is>
          <t>2430012050600799</t>
        </is>
      </c>
      <c r="H239" s="254" t="inlineStr">
        <is>
          <t>20121031</t>
        </is>
      </c>
      <c r="I239" s="256" t="inlineStr">
        <is>
          <t>故障更換</t>
        </is>
      </c>
      <c r="J239" s="257" t="inlineStr">
        <is>
          <t>新莊區</t>
        </is>
      </c>
      <c r="K239" s="258" t="inlineStr">
        <is>
          <t>Y</t>
        </is>
      </c>
      <c r="L239" s="254" t="n"/>
      <c r="M239" s="257" t="n"/>
    </row>
    <row r="240" ht="22.95" customHeight="1" s="127">
      <c r="A240" s="254" t="inlineStr">
        <is>
          <t>H815501144</t>
        </is>
      </c>
      <c r="B240" s="254" t="n">
        <v>4856</v>
      </c>
      <c r="C240" s="255" t="inlineStr">
        <is>
          <t>新莊小胖店</t>
        </is>
      </c>
      <c r="D240" s="255">
        <f>C240&amp;E240</f>
        <v/>
      </c>
      <c r="E240" s="254" t="n">
        <v>2</v>
      </c>
      <c r="F240" s="254" t="inlineStr">
        <is>
          <t>8155001144</t>
        </is>
      </c>
      <c r="G240" s="255" t="inlineStr">
        <is>
          <t>2430012050600568</t>
        </is>
      </c>
      <c r="H240" s="254" t="inlineStr">
        <is>
          <t>20121031</t>
        </is>
      </c>
      <c r="I240" s="256" t="inlineStr">
        <is>
          <t>盤點入庫</t>
        </is>
      </c>
      <c r="J240" s="257" t="inlineStr">
        <is>
          <t>新莊區</t>
        </is>
      </c>
      <c r="K240" s="258" t="inlineStr">
        <is>
          <t>Y</t>
        </is>
      </c>
      <c r="L240" s="254" t="n"/>
      <c r="M240" s="257" t="n"/>
    </row>
    <row r="241" ht="22.95" customHeight="1" s="127">
      <c r="A241" s="254" t="inlineStr">
        <is>
          <t>H815500269</t>
        </is>
      </c>
      <c r="B241" s="254" t="n">
        <v>4163</v>
      </c>
      <c r="C241" s="255" t="inlineStr">
        <is>
          <t>新莊中泉店</t>
        </is>
      </c>
      <c r="D241" s="255">
        <f>C241&amp;E241</f>
        <v/>
      </c>
      <c r="E241" s="254" t="n">
        <v>1</v>
      </c>
      <c r="F241" s="254" t="inlineStr">
        <is>
          <t>8155000269</t>
        </is>
      </c>
      <c r="G241" s="255" t="inlineStr">
        <is>
          <t>2430012050600795</t>
        </is>
      </c>
      <c r="H241" s="254" t="inlineStr">
        <is>
          <t>20120831</t>
        </is>
      </c>
      <c r="I241" s="256" t="inlineStr">
        <is>
          <t>盤點入庫</t>
        </is>
      </c>
      <c r="J241" s="257" t="inlineStr">
        <is>
          <t>新莊區</t>
        </is>
      </c>
      <c r="K241" s="258" t="inlineStr">
        <is>
          <t>Y</t>
        </is>
      </c>
      <c r="L241" s="254" t="n"/>
      <c r="M241" s="257" t="n"/>
    </row>
    <row r="242" ht="22.95" customHeight="1" s="127">
      <c r="A242" s="254" t="inlineStr">
        <is>
          <t>H815500270</t>
        </is>
      </c>
      <c r="B242" s="254" t="n">
        <v>4163</v>
      </c>
      <c r="C242" s="255" t="inlineStr">
        <is>
          <t>新莊中泉店</t>
        </is>
      </c>
      <c r="D242" s="255">
        <f>C242&amp;E242</f>
        <v/>
      </c>
      <c r="E242" s="254" t="n">
        <v>2</v>
      </c>
      <c r="F242" s="254" t="inlineStr">
        <is>
          <t>8155000270</t>
        </is>
      </c>
      <c r="G242" s="255" t="inlineStr">
        <is>
          <t>2430012050600559</t>
        </is>
      </c>
      <c r="H242" s="254" t="inlineStr">
        <is>
          <t>20120831</t>
        </is>
      </c>
      <c r="I242" s="256" t="inlineStr">
        <is>
          <t>盤點入庫</t>
        </is>
      </c>
      <c r="J242" s="257" t="inlineStr">
        <is>
          <t>新莊區</t>
        </is>
      </c>
      <c r="K242" s="258" t="inlineStr">
        <is>
          <t>Y</t>
        </is>
      </c>
      <c r="L242" s="254" t="n"/>
      <c r="M242" s="257" t="n"/>
    </row>
    <row r="243" ht="22.95" customHeight="1" s="127">
      <c r="A243" s="254" t="inlineStr">
        <is>
          <t>H815502177</t>
        </is>
      </c>
      <c r="B243" s="254" t="n">
        <v>5057</v>
      </c>
      <c r="C243" s="255" t="inlineStr">
        <is>
          <t>新莊中港店</t>
        </is>
      </c>
      <c r="D243" s="255">
        <f>C243&amp;E243</f>
        <v/>
      </c>
      <c r="E243" s="254" t="n">
        <v>1</v>
      </c>
      <c r="F243" s="254" t="inlineStr">
        <is>
          <t>8155002177</t>
        </is>
      </c>
      <c r="G243" s="255" t="inlineStr">
        <is>
          <t>2430012090600093</t>
        </is>
      </c>
      <c r="H243" s="254" t="inlineStr">
        <is>
          <t>20121130</t>
        </is>
      </c>
      <c r="I243" s="256" t="inlineStr">
        <is>
          <t>故障更換</t>
        </is>
      </c>
      <c r="J243" s="257" t="inlineStr">
        <is>
          <t>新莊區</t>
        </is>
      </c>
      <c r="K243" s="258" t="inlineStr">
        <is>
          <t>Y</t>
        </is>
      </c>
      <c r="L243" s="254" t="n"/>
      <c r="M243" s="257" t="n"/>
    </row>
    <row r="244" ht="22.95" customHeight="1" s="127">
      <c r="A244" s="254" t="inlineStr">
        <is>
          <t>H815500123</t>
        </is>
      </c>
      <c r="B244" s="254" t="n">
        <v>5057</v>
      </c>
      <c r="C244" s="255" t="inlineStr">
        <is>
          <t>新莊中港店</t>
        </is>
      </c>
      <c r="D244" s="255">
        <f>C244&amp;E244</f>
        <v/>
      </c>
      <c r="E244" s="254" t="n">
        <v>2</v>
      </c>
      <c r="F244" s="254" t="inlineStr">
        <is>
          <t>8155000123</t>
        </is>
      </c>
      <c r="G244" s="255" t="inlineStr">
        <is>
          <t>2430012050600691</t>
        </is>
      </c>
      <c r="H244" s="254" t="inlineStr">
        <is>
          <t>20120831</t>
        </is>
      </c>
      <c r="I244" s="256" t="inlineStr">
        <is>
          <t>新開店裝機</t>
        </is>
      </c>
      <c r="J244" s="257" t="inlineStr">
        <is>
          <t>新莊區</t>
        </is>
      </c>
      <c r="K244" s="258" t="inlineStr">
        <is>
          <t>Y</t>
        </is>
      </c>
      <c r="L244" s="254" t="n"/>
      <c r="M244" s="257" t="n"/>
    </row>
    <row r="245" ht="22.95" customHeight="1" s="127">
      <c r="A245" s="254" t="inlineStr">
        <is>
          <t>H815500177</t>
        </is>
      </c>
      <c r="B245" s="254" t="n">
        <v>2362</v>
      </c>
      <c r="C245" s="255" t="inlineStr">
        <is>
          <t>新莊化成店</t>
        </is>
      </c>
      <c r="D245" s="255">
        <f>C245&amp;E245</f>
        <v/>
      </c>
      <c r="E245" s="254" t="n">
        <v>1</v>
      </c>
      <c r="F245" s="254" t="inlineStr">
        <is>
          <t>8155000177</t>
        </is>
      </c>
      <c r="G245" s="255" t="inlineStr">
        <is>
          <t>2430012050600039</t>
        </is>
      </c>
      <c r="H245" s="254" t="inlineStr">
        <is>
          <t>20120831</t>
        </is>
      </c>
      <c r="I245" s="256" t="inlineStr">
        <is>
          <t>盤點入庫</t>
        </is>
      </c>
      <c r="J245" s="257" t="inlineStr">
        <is>
          <t>新莊區</t>
        </is>
      </c>
      <c r="K245" s="258" t="inlineStr">
        <is>
          <t>Y</t>
        </is>
      </c>
      <c r="L245" s="254" t="n"/>
      <c r="M245" s="257" t="n"/>
    </row>
    <row r="246" ht="22.95" customHeight="1" s="127">
      <c r="A246" s="254" t="inlineStr">
        <is>
          <t>H815500178</t>
        </is>
      </c>
      <c r="B246" s="254" t="n">
        <v>2362</v>
      </c>
      <c r="C246" s="255" t="inlineStr">
        <is>
          <t>新莊化成店</t>
        </is>
      </c>
      <c r="D246" s="255">
        <f>C246&amp;E246</f>
        <v/>
      </c>
      <c r="E246" s="254" t="n">
        <v>2</v>
      </c>
      <c r="F246" s="254" t="inlineStr">
        <is>
          <t>8155000178</t>
        </is>
      </c>
      <c r="G246" s="255" t="inlineStr">
        <is>
          <t>2430012050600190</t>
        </is>
      </c>
      <c r="H246" s="254" t="inlineStr">
        <is>
          <t>20120831</t>
        </is>
      </c>
      <c r="I246" s="256" t="inlineStr">
        <is>
          <t>盤點入庫</t>
        </is>
      </c>
      <c r="J246" s="257" t="inlineStr">
        <is>
          <t>新莊區</t>
        </is>
      </c>
      <c r="K246" s="258" t="inlineStr">
        <is>
          <t>Y</t>
        </is>
      </c>
      <c r="L246" s="254" t="n"/>
      <c r="M246" s="257" t="n"/>
    </row>
    <row r="247" ht="22.95" customHeight="1" s="127">
      <c r="A247" s="254" t="inlineStr">
        <is>
          <t>H815501256</t>
        </is>
      </c>
      <c r="B247" s="254" t="n">
        <v>4025</v>
      </c>
      <c r="C247" s="255" t="inlineStr">
        <is>
          <t>新莊祐信店</t>
        </is>
      </c>
      <c r="D247" s="255">
        <f>C247&amp;E247</f>
        <v/>
      </c>
      <c r="E247" s="254" t="n">
        <v>1</v>
      </c>
      <c r="F247" s="254" t="inlineStr">
        <is>
          <t>8155001256</t>
        </is>
      </c>
      <c r="G247" s="255" t="inlineStr">
        <is>
          <t>2430012070410537</t>
        </is>
      </c>
      <c r="H247" s="254" t="inlineStr">
        <is>
          <t>20121031</t>
        </is>
      </c>
      <c r="I247" s="256" t="inlineStr">
        <is>
          <t>盤點入庫</t>
        </is>
      </c>
      <c r="J247" s="257" t="inlineStr">
        <is>
          <t>新莊區</t>
        </is>
      </c>
      <c r="K247" s="258" t="inlineStr">
        <is>
          <t>Y</t>
        </is>
      </c>
      <c r="L247" s="254" t="n"/>
      <c r="M247" s="257" t="n"/>
    </row>
    <row r="248" ht="22.95" customHeight="1" s="127">
      <c r="A248" s="254" t="inlineStr">
        <is>
          <t>H815501257</t>
        </is>
      </c>
      <c r="B248" s="254" t="n">
        <v>4025</v>
      </c>
      <c r="C248" s="255" t="inlineStr">
        <is>
          <t>新莊祐信店</t>
        </is>
      </c>
      <c r="D248" s="255">
        <f>C248&amp;E248</f>
        <v/>
      </c>
      <c r="E248" s="254" t="n">
        <v>2</v>
      </c>
      <c r="F248" s="254" t="inlineStr">
        <is>
          <t>8155001257</t>
        </is>
      </c>
      <c r="G248" s="255" t="inlineStr">
        <is>
          <t>2430012050600787</t>
        </is>
      </c>
      <c r="H248" s="254" t="inlineStr">
        <is>
          <t>20121031</t>
        </is>
      </c>
      <c r="I248" s="256" t="inlineStr">
        <is>
          <t>盤點入庫</t>
        </is>
      </c>
      <c r="J248" s="257" t="inlineStr">
        <is>
          <t>新莊區</t>
        </is>
      </c>
      <c r="K248" s="258" t="inlineStr">
        <is>
          <t>Y</t>
        </is>
      </c>
      <c r="L248" s="254" t="n"/>
      <c r="M248" s="257" t="n"/>
    </row>
    <row r="249" ht="22.95" customHeight="1" s="127">
      <c r="A249" s="254" t="inlineStr">
        <is>
          <t>H815502461</t>
        </is>
      </c>
      <c r="B249" s="254" t="n">
        <v>4341</v>
      </c>
      <c r="C249" s="255" t="inlineStr">
        <is>
          <t>新莊莊美店</t>
        </is>
      </c>
      <c r="D249" s="255">
        <f>C249&amp;E249</f>
        <v/>
      </c>
      <c r="E249" s="254" t="n">
        <v>1</v>
      </c>
      <c r="F249" s="254" t="inlineStr">
        <is>
          <t>8155002461</t>
        </is>
      </c>
      <c r="G249" s="255" t="inlineStr">
        <is>
          <t>24300120806000150</t>
        </is>
      </c>
      <c r="H249" s="254" t="inlineStr">
        <is>
          <t>20121130</t>
        </is>
      </c>
      <c r="I249" s="256" t="inlineStr">
        <is>
          <t>盤點入庫</t>
        </is>
      </c>
      <c r="J249" s="257" t="inlineStr">
        <is>
          <t>新莊區</t>
        </is>
      </c>
      <c r="K249" s="258" t="inlineStr">
        <is>
          <t>Y</t>
        </is>
      </c>
      <c r="L249" s="254" t="n"/>
      <c r="M249" s="257" t="n"/>
    </row>
    <row r="250" ht="22.95" customHeight="1" s="127">
      <c r="A250" s="254" t="inlineStr">
        <is>
          <t>H815502462</t>
        </is>
      </c>
      <c r="B250" s="254" t="n">
        <v>4341</v>
      </c>
      <c r="C250" s="255" t="inlineStr">
        <is>
          <t>新莊莊美店</t>
        </is>
      </c>
      <c r="D250" s="255">
        <f>C250&amp;E250</f>
        <v/>
      </c>
      <c r="E250" s="254" t="n">
        <v>2</v>
      </c>
      <c r="F250" s="254" t="inlineStr">
        <is>
          <t>8155002462</t>
        </is>
      </c>
      <c r="G250" s="255" t="inlineStr">
        <is>
          <t>2430012080600075</t>
        </is>
      </c>
      <c r="H250" s="254" t="inlineStr">
        <is>
          <t>20121130</t>
        </is>
      </c>
      <c r="I250" s="256" t="inlineStr">
        <is>
          <t>盤點入庫</t>
        </is>
      </c>
      <c r="J250" s="257" t="inlineStr">
        <is>
          <t>新莊區</t>
        </is>
      </c>
      <c r="K250" s="258" t="inlineStr">
        <is>
          <t>Y</t>
        </is>
      </c>
      <c r="L250" s="254" t="n"/>
      <c r="M250" s="257" t="n"/>
    </row>
    <row r="251" ht="22.95" customHeight="1" s="127">
      <c r="A251" s="254" t="inlineStr">
        <is>
          <t>H815501379</t>
        </is>
      </c>
      <c r="B251" s="254" t="inlineStr">
        <is>
          <t>D174</t>
        </is>
      </c>
      <c r="C251" s="255" t="inlineStr">
        <is>
          <t>新莊裕民店</t>
        </is>
      </c>
      <c r="D251" s="255">
        <f>C251&amp;E251</f>
        <v/>
      </c>
      <c r="E251" s="254" t="n">
        <v>1</v>
      </c>
      <c r="F251" s="254" t="inlineStr">
        <is>
          <t>8155001379</t>
        </is>
      </c>
      <c r="G251" s="255" t="inlineStr">
        <is>
          <t>2430012080600185</t>
        </is>
      </c>
      <c r="H251" s="254" t="inlineStr">
        <is>
          <t>20121031</t>
        </is>
      </c>
      <c r="I251" s="256" t="inlineStr">
        <is>
          <t>盤點入庫</t>
        </is>
      </c>
      <c r="J251" s="257" t="inlineStr">
        <is>
          <t>新莊區</t>
        </is>
      </c>
      <c r="K251" s="258" t="inlineStr">
        <is>
          <t>Y</t>
        </is>
      </c>
      <c r="L251" s="254" t="n"/>
      <c r="M251" s="257" t="n"/>
    </row>
    <row r="252" ht="22.95" customHeight="1" s="127">
      <c r="A252" s="254" t="inlineStr">
        <is>
          <t>H815501749</t>
        </is>
      </c>
      <c r="B252" s="254" t="n">
        <v>4194</v>
      </c>
      <c r="C252" s="255" t="inlineStr">
        <is>
          <t>新莊鼎苑店</t>
        </is>
      </c>
      <c r="D252" s="255">
        <f>C252&amp;E252</f>
        <v/>
      </c>
      <c r="E252" s="254" t="n">
        <v>1</v>
      </c>
      <c r="F252" s="254" t="inlineStr">
        <is>
          <t>8155001749</t>
        </is>
      </c>
      <c r="G252" s="255" t="inlineStr">
        <is>
          <t>2430012050600798</t>
        </is>
      </c>
      <c r="H252" s="254" t="inlineStr">
        <is>
          <t>20121031</t>
        </is>
      </c>
      <c r="I252" s="256" t="inlineStr">
        <is>
          <t>盤點入庫</t>
        </is>
      </c>
      <c r="J252" s="257" t="inlineStr">
        <is>
          <t>新莊區</t>
        </is>
      </c>
      <c r="K252" s="258" t="inlineStr">
        <is>
          <t>Y</t>
        </is>
      </c>
      <c r="L252" s="254" t="n"/>
      <c r="M252" s="257" t="n"/>
    </row>
    <row r="253" ht="22.95" customHeight="1" s="127">
      <c r="A253" s="254" t="inlineStr">
        <is>
          <t>H815501750</t>
        </is>
      </c>
      <c r="B253" s="254" t="n">
        <v>4194</v>
      </c>
      <c r="C253" s="255" t="inlineStr">
        <is>
          <t>新莊鼎苑店</t>
        </is>
      </c>
      <c r="D253" s="255">
        <f>C253&amp;E253</f>
        <v/>
      </c>
      <c r="E253" s="254" t="n">
        <v>2</v>
      </c>
      <c r="F253" s="254" t="inlineStr">
        <is>
          <t>8155001750</t>
        </is>
      </c>
      <c r="G253" s="255" t="inlineStr">
        <is>
          <t>2430012050600523</t>
        </is>
      </c>
      <c r="H253" s="254" t="inlineStr">
        <is>
          <t>20121031</t>
        </is>
      </c>
      <c r="I253" s="256" t="inlineStr">
        <is>
          <t>盤點入庫</t>
        </is>
      </c>
      <c r="J253" s="257" t="inlineStr">
        <is>
          <t>新莊區</t>
        </is>
      </c>
      <c r="K253" s="258" t="inlineStr">
        <is>
          <t>Y</t>
        </is>
      </c>
      <c r="L253" s="254" t="n"/>
      <c r="M253" s="257" t="n"/>
    </row>
    <row r="254" ht="22.95" customHeight="1" s="127">
      <c r="A254" s="254" t="inlineStr">
        <is>
          <t>H815501238</t>
        </is>
      </c>
      <c r="B254" s="254" t="n">
        <v>3999</v>
      </c>
      <c r="C254" s="255" t="inlineStr">
        <is>
          <t>新莊福祐店</t>
        </is>
      </c>
      <c r="D254" s="255">
        <f>C254&amp;E254</f>
        <v/>
      </c>
      <c r="E254" s="254" t="n">
        <v>2</v>
      </c>
      <c r="F254" s="254" t="inlineStr">
        <is>
          <t>8155001238</t>
        </is>
      </c>
      <c r="G254" s="255" t="n"/>
      <c r="H254" s="254" t="inlineStr">
        <is>
          <t>20121031</t>
        </is>
      </c>
      <c r="I254" s="256" t="inlineStr">
        <is>
          <t>盤點入庫</t>
        </is>
      </c>
      <c r="J254" s="257" t="inlineStr">
        <is>
          <t>新莊區</t>
        </is>
      </c>
      <c r="K254" s="258" t="inlineStr">
        <is>
          <t>Y</t>
        </is>
      </c>
      <c r="L254" s="254" t="n"/>
      <c r="M254" s="257" t="n"/>
    </row>
    <row r="255" ht="22.95" customHeight="1" s="127">
      <c r="A255" s="254" t="inlineStr">
        <is>
          <t>H815502200</t>
        </is>
      </c>
      <c r="B255" s="254" t="n">
        <v>4552</v>
      </c>
      <c r="C255" s="255" t="inlineStr">
        <is>
          <t>新莊福慧店</t>
        </is>
      </c>
      <c r="D255" s="255">
        <f>C255&amp;E255</f>
        <v/>
      </c>
      <c r="E255" s="254" t="n">
        <v>1</v>
      </c>
      <c r="F255" s="254" t="inlineStr">
        <is>
          <t>8155002200</t>
        </is>
      </c>
      <c r="G255" s="255" t="inlineStr">
        <is>
          <t>2430012080600058</t>
        </is>
      </c>
      <c r="H255" s="254" t="inlineStr">
        <is>
          <t>20121130</t>
        </is>
      </c>
      <c r="I255" s="256" t="inlineStr">
        <is>
          <t>故障更換</t>
        </is>
      </c>
      <c r="J255" s="257" t="inlineStr">
        <is>
          <t>新莊區</t>
        </is>
      </c>
      <c r="K255" s="258" t="inlineStr">
        <is>
          <t>Y</t>
        </is>
      </c>
      <c r="L255" s="254" t="n"/>
      <c r="M255" s="257" t="n"/>
    </row>
    <row r="256" ht="22.95" customHeight="1" s="127">
      <c r="A256" s="254" t="inlineStr">
        <is>
          <t>H815501373</t>
        </is>
      </c>
      <c r="B256" s="254" t="inlineStr">
        <is>
          <t>D148</t>
        </is>
      </c>
      <c r="C256" s="255" t="inlineStr">
        <is>
          <t>新莊福營店</t>
        </is>
      </c>
      <c r="D256" s="255">
        <f>C256&amp;E256</f>
        <v/>
      </c>
      <c r="E256" s="254" t="n">
        <v>1</v>
      </c>
      <c r="F256" s="254" t="inlineStr">
        <is>
          <t>8155001373</t>
        </is>
      </c>
      <c r="G256" s="255" t="inlineStr">
        <is>
          <t>2430012050600045</t>
        </is>
      </c>
      <c r="H256" s="254" t="inlineStr">
        <is>
          <t>20121031</t>
        </is>
      </c>
      <c r="I256" s="256" t="inlineStr">
        <is>
          <t>盤點入庫</t>
        </is>
      </c>
      <c r="J256" s="257" t="inlineStr">
        <is>
          <t>新莊區</t>
        </is>
      </c>
      <c r="K256" s="258" t="inlineStr">
        <is>
          <t>Y</t>
        </is>
      </c>
      <c r="L256" s="254" t="n"/>
      <c r="M256" s="257" t="n"/>
    </row>
    <row r="257" ht="22.95" customHeight="1" s="127">
      <c r="A257" s="254" t="inlineStr">
        <is>
          <t>H815501374</t>
        </is>
      </c>
      <c r="B257" s="254" t="inlineStr">
        <is>
          <t>D148</t>
        </is>
      </c>
      <c r="C257" s="255" t="inlineStr">
        <is>
          <t>新莊福營店</t>
        </is>
      </c>
      <c r="D257" s="255">
        <f>C257&amp;E257</f>
        <v/>
      </c>
      <c r="E257" s="254" t="n">
        <v>2</v>
      </c>
      <c r="F257" s="254" t="inlineStr">
        <is>
          <t>8155001374</t>
        </is>
      </c>
      <c r="G257" s="255" t="inlineStr">
        <is>
          <t>2430012050600747</t>
        </is>
      </c>
      <c r="H257" s="254" t="inlineStr">
        <is>
          <t>20121031</t>
        </is>
      </c>
      <c r="I257" s="256" t="inlineStr">
        <is>
          <t>盤點入庫</t>
        </is>
      </c>
      <c r="J257" s="257" t="inlineStr">
        <is>
          <t>新莊區</t>
        </is>
      </c>
      <c r="K257" s="258" t="inlineStr">
        <is>
          <t>Y</t>
        </is>
      </c>
      <c r="L257" s="254" t="n"/>
      <c r="M257" s="257" t="n"/>
    </row>
    <row r="258" ht="22.95" customHeight="1" s="127">
      <c r="A258" s="254" t="inlineStr">
        <is>
          <t>H815501071</t>
        </is>
      </c>
      <c r="B258" s="254" t="n">
        <v>4228</v>
      </c>
      <c r="C258" s="255" t="inlineStr">
        <is>
          <t>新莊頭前公園</t>
        </is>
      </c>
      <c r="D258" s="255">
        <f>C258&amp;E258</f>
        <v/>
      </c>
      <c r="E258" s="254" t="n">
        <v>1</v>
      </c>
      <c r="F258" s="254" t="inlineStr">
        <is>
          <t>8155001071</t>
        </is>
      </c>
      <c r="G258" s="255" t="inlineStr">
        <is>
          <t>2430012050600711</t>
        </is>
      </c>
      <c r="H258" s="254" t="inlineStr">
        <is>
          <t>20121031</t>
        </is>
      </c>
      <c r="I258" s="256" t="inlineStr">
        <is>
          <t>盤點入庫</t>
        </is>
      </c>
      <c r="J258" s="257" t="inlineStr">
        <is>
          <t>新莊區</t>
        </is>
      </c>
      <c r="K258" s="258" t="inlineStr">
        <is>
          <t>Y</t>
        </is>
      </c>
      <c r="L258" s="254" t="n"/>
      <c r="M258" s="257" t="n"/>
    </row>
    <row r="259" ht="22.95" customHeight="1" s="127">
      <c r="A259" s="254" t="inlineStr">
        <is>
          <t>H815501072</t>
        </is>
      </c>
      <c r="B259" s="254" t="n">
        <v>4228</v>
      </c>
      <c r="C259" s="255" t="inlineStr">
        <is>
          <t>新莊頭前公園</t>
        </is>
      </c>
      <c r="D259" s="255">
        <f>C259&amp;E259</f>
        <v/>
      </c>
      <c r="E259" s="254" t="n">
        <v>2</v>
      </c>
      <c r="F259" s="254" t="inlineStr">
        <is>
          <t>8155001072</t>
        </is>
      </c>
      <c r="G259" s="255" t="inlineStr">
        <is>
          <t>2430011120600187</t>
        </is>
      </c>
      <c r="H259" s="254" t="inlineStr">
        <is>
          <t>20121031</t>
        </is>
      </c>
      <c r="I259" s="256" t="inlineStr">
        <is>
          <t>盤點入庫</t>
        </is>
      </c>
      <c r="J259" s="257" t="inlineStr">
        <is>
          <t>新莊區</t>
        </is>
      </c>
      <c r="K259" s="258" t="inlineStr">
        <is>
          <t>Y</t>
        </is>
      </c>
      <c r="L259" s="254" t="n"/>
      <c r="M259" s="257" t="n"/>
    </row>
    <row r="260" ht="22.95" customHeight="1" s="127">
      <c r="A260" s="254" t="inlineStr">
        <is>
          <t>H815500370</t>
        </is>
      </c>
      <c r="B260" s="254" t="n">
        <v>4144</v>
      </c>
      <c r="C260" s="255" t="inlineStr">
        <is>
          <t>新莊頭前店</t>
        </is>
      </c>
      <c r="D260" s="255">
        <f>C260&amp;E260</f>
        <v/>
      </c>
      <c r="E260" s="254" t="n">
        <v>1</v>
      </c>
      <c r="F260" s="254" t="inlineStr">
        <is>
          <t>8155000370</t>
        </is>
      </c>
      <c r="G260" s="255" t="inlineStr">
        <is>
          <t>2430012050600496</t>
        </is>
      </c>
      <c r="H260" s="254" t="inlineStr">
        <is>
          <t>20120831</t>
        </is>
      </c>
      <c r="I260" s="256" t="inlineStr">
        <is>
          <t>盤點入庫</t>
        </is>
      </c>
      <c r="J260" s="257" t="inlineStr">
        <is>
          <t>新莊區</t>
        </is>
      </c>
      <c r="K260" s="258" t="inlineStr">
        <is>
          <t>Y</t>
        </is>
      </c>
      <c r="L260" s="254" t="n"/>
      <c r="M260" s="257" t="n"/>
    </row>
    <row r="261" ht="22.95" customHeight="1" s="127">
      <c r="A261" s="254" t="inlineStr">
        <is>
          <t>H815500371</t>
        </is>
      </c>
      <c r="B261" s="254" t="n">
        <v>4144</v>
      </c>
      <c r="C261" s="255" t="inlineStr">
        <is>
          <t>新莊頭前店</t>
        </is>
      </c>
      <c r="D261" s="255">
        <f>C261&amp;E261</f>
        <v/>
      </c>
      <c r="E261" s="254" t="n">
        <v>2</v>
      </c>
      <c r="F261" s="254" t="inlineStr">
        <is>
          <t>8155000371</t>
        </is>
      </c>
      <c r="G261" s="255" t="inlineStr">
        <is>
          <t>2430012050600457</t>
        </is>
      </c>
      <c r="H261" s="254" t="inlineStr">
        <is>
          <t>20120831</t>
        </is>
      </c>
      <c r="I261" s="256" t="inlineStr">
        <is>
          <t>盤點入庫</t>
        </is>
      </c>
      <c r="J261" s="257" t="inlineStr">
        <is>
          <t>新莊區</t>
        </is>
      </c>
      <c r="K261" s="258" t="inlineStr">
        <is>
          <t>Y</t>
        </is>
      </c>
      <c r="L261" s="254" t="n"/>
      <c r="M261" s="257" t="n"/>
    </row>
    <row r="262" ht="22.95" customHeight="1" s="127">
      <c r="A262" s="254" t="inlineStr">
        <is>
          <t>H815500368</t>
        </is>
      </c>
      <c r="B262" s="254" t="n">
        <v>2743</v>
      </c>
      <c r="C262" s="255" t="inlineStr">
        <is>
          <t>新莊豐年店</t>
        </is>
      </c>
      <c r="D262" s="255">
        <f>C262&amp;E262</f>
        <v/>
      </c>
      <c r="E262" s="254" t="n">
        <v>2</v>
      </c>
      <c r="F262" s="254" t="inlineStr">
        <is>
          <t>8155000368</t>
        </is>
      </c>
      <c r="G262" s="255" t="inlineStr">
        <is>
          <t>2430011120600157</t>
        </is>
      </c>
      <c r="H262" s="254" t="inlineStr">
        <is>
          <t>20120831</t>
        </is>
      </c>
      <c r="I262" s="256" t="inlineStr">
        <is>
          <t>新裝潢</t>
        </is>
      </c>
      <c r="J262" s="257" t="inlineStr">
        <is>
          <t>新莊區</t>
        </is>
      </c>
      <c r="K262" s="258" t="inlineStr">
        <is>
          <t>Y</t>
        </is>
      </c>
      <c r="L262" s="254" t="n"/>
      <c r="M262" s="257" t="n"/>
    </row>
    <row r="263" ht="22.95" customHeight="1" s="127">
      <c r="A263" s="254" t="inlineStr">
        <is>
          <t>H815502373</t>
        </is>
      </c>
      <c r="B263" s="254" t="n">
        <v>4005</v>
      </c>
      <c r="C263" s="255" t="inlineStr">
        <is>
          <t>新莊雙鳳店</t>
        </is>
      </c>
      <c r="D263" s="255">
        <f>C263&amp;E263</f>
        <v/>
      </c>
      <c r="E263" s="254" t="n">
        <v>1</v>
      </c>
      <c r="F263" s="254" t="inlineStr">
        <is>
          <t>8155002373</t>
        </is>
      </c>
      <c r="G263" s="255" t="inlineStr">
        <is>
          <t>2430012070410599</t>
        </is>
      </c>
      <c r="H263" s="254" t="inlineStr">
        <is>
          <t>20121130</t>
        </is>
      </c>
      <c r="I263" s="256" t="inlineStr">
        <is>
          <t>盤點入庫</t>
        </is>
      </c>
      <c r="J263" s="257" t="inlineStr">
        <is>
          <t>新莊區</t>
        </is>
      </c>
      <c r="K263" s="258" t="inlineStr">
        <is>
          <t>Y</t>
        </is>
      </c>
      <c r="L263" s="254" t="n"/>
      <c r="M263" s="257" t="n"/>
    </row>
    <row r="264" ht="22.95" customHeight="1" s="127">
      <c r="A264" s="254" t="inlineStr">
        <is>
          <t>H815501240</t>
        </is>
      </c>
      <c r="B264" s="254" t="n">
        <v>4005</v>
      </c>
      <c r="C264" s="255" t="inlineStr">
        <is>
          <t>新莊雙鳳店</t>
        </is>
      </c>
      <c r="D264" s="255">
        <f>C264&amp;E264</f>
        <v/>
      </c>
      <c r="E264" s="254" t="n">
        <v>2</v>
      </c>
      <c r="F264" s="254" t="inlineStr">
        <is>
          <t>8155001240</t>
        </is>
      </c>
      <c r="G264" s="255" t="inlineStr">
        <is>
          <t>2430012050600547</t>
        </is>
      </c>
      <c r="H264" s="254" t="inlineStr">
        <is>
          <t>20121031</t>
        </is>
      </c>
      <c r="I264" s="256" t="inlineStr">
        <is>
          <t>盤點入庫</t>
        </is>
      </c>
      <c r="J264" s="257" t="inlineStr">
        <is>
          <t>新莊區</t>
        </is>
      </c>
      <c r="K264" s="258" t="inlineStr">
        <is>
          <t>Y</t>
        </is>
      </c>
      <c r="L264" s="254" t="n"/>
      <c r="M264" s="257" t="n"/>
    </row>
    <row r="265" ht="22.95" customHeight="1" s="127">
      <c r="A265" s="254" t="inlineStr">
        <is>
          <t>H815500473</t>
        </is>
      </c>
      <c r="B265" s="254" t="n">
        <v>2958</v>
      </c>
      <c r="C265" s="255" t="inlineStr">
        <is>
          <t>北縣蘆旺店</t>
        </is>
      </c>
      <c r="D265" s="255">
        <f>C265&amp;E265</f>
        <v/>
      </c>
      <c r="E265" s="254" t="n">
        <v>1</v>
      </c>
      <c r="F265" s="254" t="inlineStr">
        <is>
          <t>8155000473</t>
        </is>
      </c>
      <c r="G265" s="255" t="inlineStr">
        <is>
          <t>2430012050600404</t>
        </is>
      </c>
      <c r="H265" s="254" t="inlineStr">
        <is>
          <t>20120831</t>
        </is>
      </c>
      <c r="I265" s="256" t="inlineStr">
        <is>
          <t>盤點入庫</t>
        </is>
      </c>
      <c r="J265" s="257" t="inlineStr">
        <is>
          <t>蘆洲區</t>
        </is>
      </c>
      <c r="K265" s="258" t="inlineStr">
        <is>
          <t>Y</t>
        </is>
      </c>
      <c r="L265" s="254" t="n"/>
      <c r="M265" s="257" t="n"/>
    </row>
    <row r="266" ht="22.95" customHeight="1" s="127">
      <c r="A266" s="254" t="inlineStr">
        <is>
          <t>H815500474</t>
        </is>
      </c>
      <c r="B266" s="254" t="n">
        <v>2958</v>
      </c>
      <c r="C266" s="255" t="inlineStr">
        <is>
          <t>北縣蘆旺店</t>
        </is>
      </c>
      <c r="D266" s="255">
        <f>C266&amp;E266</f>
        <v/>
      </c>
      <c r="E266" s="254" t="n">
        <v>2</v>
      </c>
      <c r="F266" s="254" t="inlineStr">
        <is>
          <t>8155000474</t>
        </is>
      </c>
      <c r="G266" s="255" t="inlineStr">
        <is>
          <t>2430012050600553</t>
        </is>
      </c>
      <c r="H266" s="254" t="inlineStr">
        <is>
          <t>20120831</t>
        </is>
      </c>
      <c r="I266" s="256" t="inlineStr">
        <is>
          <t>盤點入庫</t>
        </is>
      </c>
      <c r="J266" s="257" t="inlineStr">
        <is>
          <t>蘆洲區</t>
        </is>
      </c>
      <c r="K266" s="258" t="inlineStr">
        <is>
          <t>Y</t>
        </is>
      </c>
      <c r="L266" s="254" t="n"/>
      <c r="M266" s="257" t="n"/>
    </row>
    <row r="267" ht="22.95" customHeight="1" s="127">
      <c r="A267" s="254" t="inlineStr">
        <is>
          <t>H815500757</t>
        </is>
      </c>
      <c r="B267" s="254" t="n">
        <v>3452</v>
      </c>
      <c r="C267" s="255" t="inlineStr">
        <is>
          <t>北縣蘆信店</t>
        </is>
      </c>
      <c r="D267" s="255">
        <f>C267&amp;E267</f>
        <v/>
      </c>
      <c r="E267" s="254" t="n">
        <v>1</v>
      </c>
      <c r="F267" s="254" t="inlineStr">
        <is>
          <t>8155000757</t>
        </is>
      </c>
      <c r="G267" s="255" t="inlineStr">
        <is>
          <t>2430012070410605</t>
        </is>
      </c>
      <c r="H267" s="254" t="inlineStr">
        <is>
          <t>20120831</t>
        </is>
      </c>
      <c r="I267" s="256" t="inlineStr">
        <is>
          <t>盤點入庫</t>
        </is>
      </c>
      <c r="J267" s="257" t="inlineStr">
        <is>
          <t>蘆洲區</t>
        </is>
      </c>
      <c r="K267" s="258" t="inlineStr">
        <is>
          <t>Y</t>
        </is>
      </c>
      <c r="L267" s="254" t="n"/>
      <c r="M267" s="257" t="n"/>
    </row>
    <row r="268" ht="22.95" customHeight="1" s="127">
      <c r="A268" s="254" t="inlineStr">
        <is>
          <t>H815500758</t>
        </is>
      </c>
      <c r="B268" s="254" t="n">
        <v>3452</v>
      </c>
      <c r="C268" s="255" t="inlineStr">
        <is>
          <t>北縣蘆信店</t>
        </is>
      </c>
      <c r="D268" s="255">
        <f>C268&amp;E268</f>
        <v/>
      </c>
      <c r="E268" s="254" t="n">
        <v>2</v>
      </c>
      <c r="F268" s="254" t="inlineStr">
        <is>
          <t>8155000758</t>
        </is>
      </c>
      <c r="G268" s="255" t="inlineStr">
        <is>
          <t>2430012090600107</t>
        </is>
      </c>
      <c r="H268" s="254" t="inlineStr">
        <is>
          <t>20120831</t>
        </is>
      </c>
      <c r="I268" s="256" t="inlineStr">
        <is>
          <t>盤點入庫</t>
        </is>
      </c>
      <c r="J268" s="257" t="inlineStr">
        <is>
          <t>蘆洲區</t>
        </is>
      </c>
      <c r="K268" s="258" t="inlineStr">
        <is>
          <t>Y</t>
        </is>
      </c>
      <c r="L268" s="254" t="n"/>
      <c r="M268" s="257" t="n"/>
    </row>
    <row r="269" ht="22.95" customHeight="1" s="127">
      <c r="A269" s="254" t="inlineStr">
        <is>
          <t>H815501173</t>
        </is>
      </c>
      <c r="B269" s="254" t="n">
        <v>3929</v>
      </c>
      <c r="C269" s="255" t="inlineStr">
        <is>
          <t>蘆洲中山一</t>
        </is>
      </c>
      <c r="D269" s="255">
        <f>C269&amp;E269</f>
        <v/>
      </c>
      <c r="E269" s="254" t="n">
        <v>1</v>
      </c>
      <c r="F269" s="254" t="inlineStr">
        <is>
          <t>8155001173</t>
        </is>
      </c>
      <c r="G269" s="255" t="inlineStr">
        <is>
          <t>2430012050600462</t>
        </is>
      </c>
      <c r="H269" s="254" t="inlineStr">
        <is>
          <t>20121031</t>
        </is>
      </c>
      <c r="I269" s="256" t="inlineStr">
        <is>
          <t>盤點入庫</t>
        </is>
      </c>
      <c r="J269" s="257" t="inlineStr">
        <is>
          <t>蘆洲區</t>
        </is>
      </c>
      <c r="K269" s="258" t="inlineStr">
        <is>
          <t>Y</t>
        </is>
      </c>
      <c r="L269" s="254" t="n"/>
      <c r="M269" s="257" t="n"/>
    </row>
    <row r="270" ht="22.95" customHeight="1" s="127">
      <c r="A270" s="254" t="inlineStr">
        <is>
          <t>H815502473</t>
        </is>
      </c>
      <c r="B270" s="254" t="n">
        <v>4923</v>
      </c>
      <c r="C270" s="255" t="inlineStr">
        <is>
          <t>蘆洲永平店</t>
        </is>
      </c>
      <c r="D270" s="255">
        <f>C270&amp;E270</f>
        <v/>
      </c>
      <c r="E270" s="254" t="n">
        <v>2</v>
      </c>
      <c r="F270" s="254" t="inlineStr">
        <is>
          <t>8155002473</t>
        </is>
      </c>
      <c r="G270" s="255" t="inlineStr">
        <is>
          <t>2430012050600615</t>
        </is>
      </c>
      <c r="H270" s="254" t="inlineStr">
        <is>
          <t>20121130</t>
        </is>
      </c>
      <c r="I270" s="256" t="inlineStr">
        <is>
          <t>故障更換</t>
        </is>
      </c>
      <c r="J270" s="257" t="inlineStr">
        <is>
          <t>蘆洲區</t>
        </is>
      </c>
      <c r="K270" s="258" t="inlineStr">
        <is>
          <t>Y</t>
        </is>
      </c>
      <c r="L270" s="254" t="n"/>
      <c r="M270" s="257" t="n"/>
    </row>
    <row r="271" ht="22.95" customHeight="1" s="127">
      <c r="A271" s="254" t="inlineStr">
        <is>
          <t>H815501267</t>
        </is>
      </c>
      <c r="B271" s="254" t="n">
        <v>4036</v>
      </c>
      <c r="C271" s="255" t="inlineStr">
        <is>
          <t>蘆洲永樂店</t>
        </is>
      </c>
      <c r="D271" s="255">
        <f>C271&amp;E271</f>
        <v/>
      </c>
      <c r="E271" s="254" t="n">
        <v>1</v>
      </c>
      <c r="F271" s="254" t="inlineStr">
        <is>
          <t>8155001267</t>
        </is>
      </c>
      <c r="G271" s="255" t="inlineStr">
        <is>
          <t>2430012070410617</t>
        </is>
      </c>
      <c r="H271" s="254" t="inlineStr">
        <is>
          <t>20121031</t>
        </is>
      </c>
      <c r="I271" s="256" t="inlineStr">
        <is>
          <t>盤點入庫</t>
        </is>
      </c>
      <c r="J271" s="257" t="inlineStr">
        <is>
          <t>蘆洲區</t>
        </is>
      </c>
      <c r="K271" s="258" t="inlineStr">
        <is>
          <t>Y</t>
        </is>
      </c>
      <c r="L271" s="254" t="n"/>
      <c r="M271" s="257" t="n"/>
    </row>
    <row r="272" ht="22.95" customHeight="1" s="127">
      <c r="A272" s="254" t="inlineStr">
        <is>
          <t>H815501696</t>
        </is>
      </c>
      <c r="B272" s="254" t="n">
        <v>4125</v>
      </c>
      <c r="C272" s="255" t="inlineStr">
        <is>
          <t>蘆洲長樂店</t>
        </is>
      </c>
      <c r="D272" s="255">
        <f>C272&amp;E272</f>
        <v/>
      </c>
      <c r="E272" s="254" t="n">
        <v>1</v>
      </c>
      <c r="F272" s="254" t="inlineStr">
        <is>
          <t>8155001696</t>
        </is>
      </c>
      <c r="G272" s="255" t="inlineStr">
        <is>
          <t>2430011120600178</t>
        </is>
      </c>
      <c r="H272" s="254" t="inlineStr">
        <is>
          <t>20121031</t>
        </is>
      </c>
      <c r="I272" s="256" t="inlineStr">
        <is>
          <t>盤點入庫</t>
        </is>
      </c>
      <c r="J272" s="257" t="inlineStr">
        <is>
          <t>蘆洲區</t>
        </is>
      </c>
      <c r="K272" s="258" t="inlineStr">
        <is>
          <t>Y</t>
        </is>
      </c>
      <c r="L272" s="254" t="n"/>
      <c r="M272" s="257" t="n"/>
    </row>
    <row r="273" ht="22.95" customHeight="1" s="127">
      <c r="A273" s="254" t="inlineStr">
        <is>
          <t>H815500902</t>
        </is>
      </c>
      <c r="B273" s="254" t="n">
        <v>4125</v>
      </c>
      <c r="C273" s="255" t="inlineStr">
        <is>
          <t>蘆洲長樂店</t>
        </is>
      </c>
      <c r="D273" s="255">
        <f>C273&amp;E273</f>
        <v/>
      </c>
      <c r="E273" s="254" t="n">
        <v>2</v>
      </c>
      <c r="F273" s="254" t="inlineStr">
        <is>
          <t>8155000902</t>
        </is>
      </c>
      <c r="G273" s="255" t="inlineStr">
        <is>
          <t>2430012090600045</t>
        </is>
      </c>
      <c r="H273" s="254" t="inlineStr">
        <is>
          <t>20121031</t>
        </is>
      </c>
      <c r="I273" s="256" t="inlineStr">
        <is>
          <t>故障更換</t>
        </is>
      </c>
      <c r="J273" s="257" t="inlineStr">
        <is>
          <t>蘆洲區</t>
        </is>
      </c>
      <c r="K273" s="258" t="inlineStr">
        <is>
          <t>Y</t>
        </is>
      </c>
      <c r="L273" s="254" t="n"/>
      <c r="M273" s="257" t="n"/>
    </row>
    <row r="274" ht="22.95" customHeight="1" s="127">
      <c r="A274" s="254" t="inlineStr">
        <is>
          <t>H815502692</t>
        </is>
      </c>
      <c r="B274" s="254" t="n">
        <v>4609</v>
      </c>
      <c r="C274" s="255" t="inlineStr">
        <is>
          <t>蘆洲洲正店</t>
        </is>
      </c>
      <c r="D274" s="255">
        <f>C274&amp;E274</f>
        <v/>
      </c>
      <c r="E274" s="254" t="n">
        <v>1</v>
      </c>
      <c r="F274" s="254" t="inlineStr">
        <is>
          <t>8155002692</t>
        </is>
      </c>
      <c r="G274" s="255" t="inlineStr">
        <is>
          <t>2430012050600198</t>
        </is>
      </c>
      <c r="H274" s="254" t="inlineStr">
        <is>
          <t>20121130</t>
        </is>
      </c>
      <c r="I274" s="256" t="inlineStr">
        <is>
          <t>故障更換</t>
        </is>
      </c>
      <c r="J274" s="257" t="inlineStr">
        <is>
          <t>蘆洲區</t>
        </is>
      </c>
      <c r="K274" s="258" t="inlineStr">
        <is>
          <t>Y</t>
        </is>
      </c>
      <c r="L274" s="254" t="n"/>
      <c r="M274" s="257" t="n"/>
    </row>
    <row r="275" ht="22.95" customHeight="1" s="127">
      <c r="A275" s="254" t="inlineStr">
        <is>
          <t>H815502199</t>
        </is>
      </c>
      <c r="B275" s="254" t="n">
        <v>4609</v>
      </c>
      <c r="C275" s="255" t="inlineStr">
        <is>
          <t>蘆洲洲正店</t>
        </is>
      </c>
      <c r="D275" s="255">
        <f>C275&amp;E275</f>
        <v/>
      </c>
      <c r="E275" s="254" t="n">
        <v>2</v>
      </c>
      <c r="F275" s="254" t="inlineStr">
        <is>
          <t>8155002199</t>
        </is>
      </c>
      <c r="G275" s="255" t="inlineStr">
        <is>
          <t>0000011359</t>
        </is>
      </c>
      <c r="H275" s="254" t="inlineStr">
        <is>
          <t>20121130</t>
        </is>
      </c>
      <c r="I275" s="256" t="inlineStr">
        <is>
          <t>盤點入庫</t>
        </is>
      </c>
      <c r="J275" s="257" t="inlineStr">
        <is>
          <t>蘆洲區</t>
        </is>
      </c>
      <c r="K275" s="258" t="inlineStr">
        <is>
          <t>Y</t>
        </is>
      </c>
      <c r="L275" s="254" t="n"/>
      <c r="M275" s="257" t="n"/>
    </row>
    <row r="276" ht="22.95" customHeight="1" s="127">
      <c r="A276" s="254" t="inlineStr">
        <is>
          <t>H815501247</t>
        </is>
      </c>
      <c r="B276" s="254" t="n">
        <v>4218</v>
      </c>
      <c r="C276" s="255" t="inlineStr">
        <is>
          <t>蘆洲湧蓮店</t>
        </is>
      </c>
      <c r="D276" s="255">
        <f>C276&amp;E276</f>
        <v/>
      </c>
      <c r="E276" s="254" t="n">
        <v>2</v>
      </c>
      <c r="F276" s="254" t="inlineStr">
        <is>
          <t>8155001247</t>
        </is>
      </c>
      <c r="G276" s="255" t="inlineStr">
        <is>
          <t>2430012050600079</t>
        </is>
      </c>
      <c r="H276" s="254" t="inlineStr">
        <is>
          <t>20121031</t>
        </is>
      </c>
      <c r="I276" s="256" t="inlineStr">
        <is>
          <t>盤點入庫</t>
        </is>
      </c>
      <c r="J276" s="257" t="inlineStr">
        <is>
          <t>蘆洲區</t>
        </is>
      </c>
      <c r="K276" s="258" t="inlineStr">
        <is>
          <t>Y</t>
        </is>
      </c>
      <c r="L276" s="254" t="n"/>
      <c r="M276" s="257" t="n"/>
    </row>
    <row r="277" ht="22.95" customHeight="1" s="127">
      <c r="A277" s="254" t="inlineStr">
        <is>
          <t>H815502374</t>
        </is>
      </c>
      <c r="B277" s="254" t="n">
        <v>2301</v>
      </c>
      <c r="C277" s="255" t="inlineStr">
        <is>
          <t>蘆洲樂平店</t>
        </is>
      </c>
      <c r="D277" s="255">
        <f>C277&amp;E277</f>
        <v/>
      </c>
      <c r="E277" s="254" t="n">
        <v>1</v>
      </c>
      <c r="F277" s="254" t="inlineStr">
        <is>
          <t>8155002374</t>
        </is>
      </c>
      <c r="G277" s="255" t="inlineStr">
        <is>
          <t>2430012080600135</t>
        </is>
      </c>
      <c r="H277" s="254" t="inlineStr">
        <is>
          <t>20121130</t>
        </is>
      </c>
      <c r="I277" s="256" t="inlineStr">
        <is>
          <t>故障更換</t>
        </is>
      </c>
      <c r="J277" s="257" t="inlineStr">
        <is>
          <t>蘆洲區</t>
        </is>
      </c>
      <c r="K277" s="258" t="inlineStr">
        <is>
          <t>Y</t>
        </is>
      </c>
      <c r="L277" s="254" t="n"/>
      <c r="M277" s="257" t="n"/>
    </row>
    <row r="278" ht="22.95" customHeight="1" s="127">
      <c r="A278" s="254" t="inlineStr">
        <is>
          <t>H815500146</t>
        </is>
      </c>
      <c r="B278" s="254" t="n">
        <v>2301</v>
      </c>
      <c r="C278" s="255" t="inlineStr">
        <is>
          <t>蘆洲樂平店</t>
        </is>
      </c>
      <c r="D278" s="255">
        <f>C278&amp;E278</f>
        <v/>
      </c>
      <c r="E278" s="254" t="n">
        <v>2</v>
      </c>
      <c r="F278" s="254" t="inlineStr">
        <is>
          <t>8155000146</t>
        </is>
      </c>
      <c r="G278" s="255" t="inlineStr">
        <is>
          <t>2430012070410430</t>
        </is>
      </c>
      <c r="H278" s="254" t="inlineStr">
        <is>
          <t>20120831</t>
        </is>
      </c>
      <c r="I278" s="256" t="inlineStr">
        <is>
          <t>盤點入庫</t>
        </is>
      </c>
      <c r="J278" s="257" t="inlineStr">
        <is>
          <t>蘆洲區</t>
        </is>
      </c>
      <c r="K278" s="258" t="inlineStr">
        <is>
          <t>Y</t>
        </is>
      </c>
      <c r="L278" s="254" t="n"/>
      <c r="M278" s="257" t="n"/>
    </row>
    <row r="279" ht="22.95" customHeight="1" s="127">
      <c r="A279" s="254" t="inlineStr">
        <is>
          <t>H815501384</t>
        </is>
      </c>
      <c r="B279" s="254" t="inlineStr">
        <is>
          <t>D193</t>
        </is>
      </c>
      <c r="C279" s="255" t="inlineStr">
        <is>
          <t>蘆洲權義店</t>
        </is>
      </c>
      <c r="D279" s="255">
        <f>C279&amp;E279</f>
        <v/>
      </c>
      <c r="E279" s="254" t="n">
        <v>1</v>
      </c>
      <c r="F279" s="254" t="inlineStr">
        <is>
          <t>8155001384</t>
        </is>
      </c>
      <c r="G279" s="255" t="inlineStr">
        <is>
          <t>2430012050600678</t>
        </is>
      </c>
      <c r="H279" s="254" t="inlineStr">
        <is>
          <t>20121031</t>
        </is>
      </c>
      <c r="I279" s="256" t="inlineStr">
        <is>
          <t>盤點入庫</t>
        </is>
      </c>
      <c r="J279" s="257" t="inlineStr">
        <is>
          <t>蘆洲區</t>
        </is>
      </c>
      <c r="K279" s="258" t="inlineStr">
        <is>
          <t>Y</t>
        </is>
      </c>
      <c r="L279" s="254" t="n"/>
      <c r="M279" s="257" t="n"/>
    </row>
    <row r="280" ht="22.95" customHeight="1" s="127">
      <c r="A280" s="254" t="inlineStr">
        <is>
          <t>H815501296</t>
        </is>
      </c>
      <c r="B280" s="254" t="inlineStr">
        <is>
          <t>D193</t>
        </is>
      </c>
      <c r="C280" s="255" t="inlineStr">
        <is>
          <t>蘆洲權義店</t>
        </is>
      </c>
      <c r="D280" s="255">
        <f>C280&amp;E280</f>
        <v/>
      </c>
      <c r="E280" s="254" t="n">
        <v>2</v>
      </c>
      <c r="F280" s="254" t="inlineStr">
        <is>
          <t>8155001296</t>
        </is>
      </c>
      <c r="G280" s="255" t="inlineStr">
        <is>
          <t>2430012050600647</t>
        </is>
      </c>
      <c r="H280" s="254" t="inlineStr">
        <is>
          <t>20121031</t>
        </is>
      </c>
      <c r="I280" s="256" t="inlineStr">
        <is>
          <t>故障更換</t>
        </is>
      </c>
      <c r="J280" s="257" t="inlineStr">
        <is>
          <t>蘆洲區</t>
        </is>
      </c>
      <c r="K280" s="258" t="inlineStr">
        <is>
          <t>Y</t>
        </is>
      </c>
      <c r="L280" s="254" t="n"/>
      <c r="M280" s="257" t="n"/>
    </row>
    <row r="281" ht="22.95" customHeight="1" s="127">
      <c r="A281" s="254" t="inlineStr">
        <is>
          <t>H815500451</t>
        </is>
      </c>
      <c r="B281" s="254" t="n">
        <v>2890</v>
      </c>
      <c r="C281" s="255" t="inlineStr">
        <is>
          <t>蘆洲鷺江店</t>
        </is>
      </c>
      <c r="D281" s="255">
        <f>C281&amp;E281</f>
        <v/>
      </c>
      <c r="E281" s="254" t="n">
        <v>1</v>
      </c>
      <c r="F281" s="254" t="inlineStr">
        <is>
          <t>8155000451</t>
        </is>
      </c>
      <c r="G281" s="255" t="inlineStr">
        <is>
          <t>2430012050600047</t>
        </is>
      </c>
      <c r="H281" s="254" t="inlineStr">
        <is>
          <t>20120831</t>
        </is>
      </c>
      <c r="I281" s="256" t="inlineStr">
        <is>
          <t>盤點入庫</t>
        </is>
      </c>
      <c r="J281" s="257" t="inlineStr">
        <is>
          <t>蘆洲區</t>
        </is>
      </c>
      <c r="K281" s="258" t="inlineStr">
        <is>
          <t>Y</t>
        </is>
      </c>
      <c r="L281" s="254" t="n"/>
      <c r="M281" s="257" t="n"/>
    </row>
    <row r="282" ht="22.95" customHeight="1" s="127">
      <c r="A282" s="254" t="inlineStr">
        <is>
          <t>H815500452</t>
        </is>
      </c>
      <c r="B282" s="254" t="n">
        <v>2890</v>
      </c>
      <c r="C282" s="255" t="inlineStr">
        <is>
          <t>蘆洲鷺江店</t>
        </is>
      </c>
      <c r="D282" s="255">
        <f>C282&amp;E282</f>
        <v/>
      </c>
      <c r="E282" s="254" t="n">
        <v>2</v>
      </c>
      <c r="F282" s="254" t="inlineStr">
        <is>
          <t>8155000452</t>
        </is>
      </c>
      <c r="G282" s="255" t="inlineStr">
        <is>
          <t>2430212110410003</t>
        </is>
      </c>
      <c r="H282" s="254" t="inlineStr">
        <is>
          <t>20120831</t>
        </is>
      </c>
      <c r="I282" s="256" t="inlineStr">
        <is>
          <t>盤點入庫</t>
        </is>
      </c>
      <c r="J282" s="257" t="inlineStr">
        <is>
          <t>蘆洲區</t>
        </is>
      </c>
      <c r="K282" s="258" t="inlineStr">
        <is>
          <t>Y</t>
        </is>
      </c>
      <c r="L282" s="254" t="n"/>
      <c r="M282" s="257" t="n"/>
    </row>
    <row r="285">
      <c r="G285" s="260" t="n"/>
      <c r="I285" s="260" t="n"/>
    </row>
  </sheetData>
  <autoFilter ref="A1:M282"/>
  <pageMargins left="0.7" right="0.7" top="0.75" bottom="0.75" header="0.3" footer="0.3"/>
  <pageSetup orientation="portrait" paperSize="9"/>
</worksheet>
</file>

<file path=xl/worksheets/sheet12.xml><?xml version="1.0" encoding="utf-8"?>
<worksheet xmlns="http://schemas.openxmlformats.org/spreadsheetml/2006/main">
  <sheetPr>
    <outlinePr summaryBelow="1" summaryRight="1"/>
    <pageSetUpPr/>
  </sheetPr>
  <dimension ref="A1:AX1476"/>
  <sheetViews>
    <sheetView topLeftCell="I37" zoomScaleNormal="100" workbookViewId="0">
      <selection activeCell="N20" sqref="N20"/>
    </sheetView>
  </sheetViews>
  <sheetFormatPr baseColWidth="8" defaultRowHeight="14.4"/>
  <cols>
    <col width="9.5" bestFit="1" customWidth="1" style="65" min="1" max="1"/>
    <col width="8.19921875" bestFit="1" customWidth="1" style="65" min="2" max="2"/>
    <col width="3.296875" customWidth="1" style="45" min="3" max="3"/>
    <col width="8.796875" customWidth="1" style="67" min="4" max="4"/>
    <col width="9.5" bestFit="1" customWidth="1" style="45" min="5" max="5"/>
    <col width="13.09765625" bestFit="1" customWidth="1" style="45" min="6" max="6"/>
    <col width="8.19921875" bestFit="1" customWidth="1" style="45" min="7" max="7"/>
    <col width="8.19921875" customWidth="1" style="45" min="8" max="8"/>
    <col width="8.19921875" customWidth="1" style="65" min="9" max="9"/>
    <col width="15" bestFit="1" customWidth="1" style="45" min="10" max="10"/>
    <col width="15.5" bestFit="1" customWidth="1" style="45" min="11" max="11"/>
    <col width="3.19921875" customWidth="1" style="45" min="12" max="12"/>
    <col width="8.796875" customWidth="1" style="67" min="13" max="13"/>
    <col width="8.796875" customWidth="1" style="45" min="14" max="14"/>
    <col width="21.09765625" bestFit="1" customWidth="1" style="45" min="15" max="15"/>
    <col width="8.19921875" bestFit="1" customWidth="1" style="45" min="16" max="17"/>
    <col width="13.09765625" customWidth="1" style="65" min="18" max="18"/>
    <col width="17.296875" bestFit="1" customWidth="1" style="45" min="19" max="19"/>
    <col width="17.296875" customWidth="1" style="45" min="20" max="20"/>
    <col width="3.3984375" customWidth="1" style="45" min="21" max="21"/>
    <col width="8.796875" customWidth="1" style="67" min="22" max="22"/>
    <col width="9.8984375" bestFit="1" customWidth="1" style="67" min="23" max="23"/>
    <col width="9.8984375" bestFit="1" customWidth="1" style="45" min="24" max="24"/>
    <col width="9.8984375" customWidth="1" style="45" min="25" max="25"/>
    <col width="5.59765625" bestFit="1" customWidth="1" style="45" min="26" max="26"/>
    <col width="11.69921875" bestFit="1" customWidth="1" style="45" min="27" max="27"/>
    <col width="34.19921875" customWidth="1" style="45" min="28" max="28"/>
    <col width="16.59765625" bestFit="1" customWidth="1" style="65" min="29" max="29"/>
    <col width="16.59765625" bestFit="1" customWidth="1" style="45" min="30" max="30"/>
    <col width="8.796875" customWidth="1" style="45" min="31" max="32"/>
    <col width="9.8984375" bestFit="1" customWidth="1" style="45" min="33" max="34"/>
    <col width="8.19921875" bestFit="1" customWidth="1" style="65" min="35" max="35"/>
    <col width="5.59765625" bestFit="1" customWidth="1" style="45" min="36" max="36"/>
    <col width="11.69921875" bestFit="1" customWidth="1" style="45" min="37" max="37"/>
    <col width="29.296875" bestFit="1" customWidth="1" style="45" min="38" max="38"/>
    <col width="13.8984375" bestFit="1" customWidth="1" style="45" min="39" max="40"/>
    <col width="8.796875" customWidth="1" style="45" min="41" max="42"/>
    <col width="9.5" bestFit="1" customWidth="1" style="45" min="43" max="44"/>
    <col width="8.796875" customWidth="1" style="45" min="45" max="46"/>
    <col width="10.8984375" bestFit="1" customWidth="1" style="45" min="47" max="47"/>
    <col width="29.3984375" bestFit="1" customWidth="1" style="45" min="48" max="48"/>
    <col width="15" bestFit="1" customWidth="1" style="45" min="49" max="50"/>
    <col width="8.796875" customWidth="1" style="45" min="51" max="66"/>
    <col width="8.796875" customWidth="1" style="45" min="67" max="16384"/>
  </cols>
  <sheetData>
    <row r="1" ht="18" customHeight="1" s="127">
      <c r="A1" s="365" t="inlineStr">
        <is>
          <t>統計表</t>
        </is>
      </c>
      <c r="B1" s="366" t="n"/>
      <c r="D1" s="363" t="inlineStr">
        <is>
          <t>便利商店門市</t>
        </is>
      </c>
      <c r="E1" s="364" t="n"/>
      <c r="F1" s="364" t="n"/>
      <c r="G1" s="364" t="n"/>
      <c r="H1" s="364" t="n"/>
      <c r="I1" s="364" t="n"/>
      <c r="J1" s="364" t="n"/>
      <c r="K1" s="364" t="n"/>
      <c r="M1" s="363" t="inlineStr">
        <is>
          <t>萊到店聯盟(HiPOS)</t>
        </is>
      </c>
      <c r="N1" s="364" t="n"/>
      <c r="O1" s="364" t="n"/>
      <c r="P1" s="364" t="n"/>
      <c r="Q1" s="364" t="n"/>
      <c r="R1" s="364" t="n"/>
      <c r="S1" s="364" t="n"/>
      <c r="T1" s="46" t="n"/>
      <c r="V1" s="363" t="inlineStr">
        <is>
          <t>新開門市</t>
        </is>
      </c>
      <c r="W1" s="364" t="n"/>
      <c r="X1" s="364" t="n"/>
      <c r="Y1" s="364" t="n"/>
      <c r="Z1" s="364" t="n"/>
      <c r="AA1" s="364" t="n"/>
      <c r="AB1" s="364" t="n"/>
      <c r="AC1" s="364" t="n"/>
      <c r="AD1" s="364" t="n"/>
      <c r="AF1" s="363" t="inlineStr">
        <is>
          <t>撤店門市</t>
        </is>
      </c>
      <c r="AG1" s="364" t="n"/>
      <c r="AH1" s="364" t="n"/>
      <c r="AI1" s="364" t="n"/>
      <c r="AJ1" s="364" t="n"/>
      <c r="AK1" s="364" t="n"/>
      <c r="AL1" s="364" t="n"/>
      <c r="AM1" s="364" t="n"/>
      <c r="AN1" s="364" t="n"/>
      <c r="AP1" s="363" t="inlineStr">
        <is>
          <t>8800 換 800門市</t>
        </is>
      </c>
      <c r="AQ1" s="364" t="n"/>
      <c r="AR1" s="364" t="n"/>
      <c r="AS1" s="364" t="n"/>
      <c r="AT1" s="364" t="n"/>
      <c r="AU1" s="364" t="n"/>
      <c r="AV1" s="364" t="n"/>
      <c r="AW1" s="364" t="n"/>
      <c r="AX1" s="364" t="n"/>
    </row>
    <row r="2" ht="15.6" customHeight="1" s="127">
      <c r="A2" s="47" t="inlineStr">
        <is>
          <t>縣市名稱</t>
        </is>
      </c>
      <c r="B2" s="47" t="inlineStr">
        <is>
          <t>店數</t>
        </is>
      </c>
      <c r="D2" s="47" t="inlineStr">
        <is>
          <t>項次</t>
        </is>
      </c>
      <c r="E2" s="47" t="inlineStr">
        <is>
          <t>門市編號</t>
        </is>
      </c>
      <c r="F2" s="47" t="inlineStr">
        <is>
          <t>門市名稱</t>
        </is>
      </c>
      <c r="G2" s="47" t="inlineStr">
        <is>
          <t>縣市名稱</t>
        </is>
      </c>
      <c r="H2" s="47" t="inlineStr">
        <is>
          <t>鄉鎮名稱</t>
        </is>
      </c>
      <c r="I2" s="47" t="inlineStr">
        <is>
          <t>TM數量</t>
        </is>
      </c>
      <c r="J2" s="48" t="inlineStr">
        <is>
          <t>裝機日(D日)</t>
        </is>
      </c>
      <c r="K2" s="48" t="inlineStr">
        <is>
          <t>裝機日(D日)</t>
        </is>
      </c>
      <c r="L2" s="49" t="n"/>
      <c r="M2" s="47" t="inlineStr">
        <is>
          <t>項次</t>
        </is>
      </c>
      <c r="N2" s="47" t="inlineStr">
        <is>
          <t>店編</t>
        </is>
      </c>
      <c r="O2" s="47" t="inlineStr">
        <is>
          <t>店名</t>
        </is>
      </c>
      <c r="P2" s="47" t="inlineStr">
        <is>
          <t>縣市名稱</t>
        </is>
      </c>
      <c r="Q2" s="47" t="inlineStr">
        <is>
          <t>鄉鎮名稱</t>
        </is>
      </c>
      <c r="R2" s="47" t="inlineStr">
        <is>
          <t>TM數量</t>
        </is>
      </c>
      <c r="S2" s="47" t="inlineStr">
        <is>
          <t>安裝日期</t>
        </is>
      </c>
      <c r="T2" s="50" t="n"/>
      <c r="V2" s="47" t="inlineStr">
        <is>
          <t>項次</t>
        </is>
      </c>
      <c r="W2" s="47" t="inlineStr">
        <is>
          <t>縣市名稱</t>
        </is>
      </c>
      <c r="X2" s="47" t="inlineStr">
        <is>
          <t>作業類型</t>
        </is>
      </c>
      <c r="Y2" s="47" t="inlineStr">
        <is>
          <t>TM數量</t>
        </is>
      </c>
      <c r="Z2" s="47" t="inlineStr">
        <is>
          <t>店編</t>
        </is>
      </c>
      <c r="AA2" s="47" t="inlineStr">
        <is>
          <t>店名</t>
        </is>
      </c>
      <c r="AB2" s="47" t="inlineStr">
        <is>
          <t>地址</t>
        </is>
      </c>
      <c r="AC2" s="47" t="inlineStr">
        <is>
          <t>通知日期</t>
        </is>
      </c>
      <c r="AD2" s="47" t="inlineStr">
        <is>
          <t>執行日期</t>
        </is>
      </c>
      <c r="AF2" s="47" t="inlineStr">
        <is>
          <t>項次</t>
        </is>
      </c>
      <c r="AG2" s="47" t="inlineStr">
        <is>
          <t>縣市名稱</t>
        </is>
      </c>
      <c r="AH2" s="47" t="inlineStr">
        <is>
          <t>作業類型</t>
        </is>
      </c>
      <c r="AI2" s="47" t="inlineStr">
        <is>
          <t>TM數量</t>
        </is>
      </c>
      <c r="AJ2" s="47" t="inlineStr">
        <is>
          <t>店編</t>
        </is>
      </c>
      <c r="AK2" s="47" t="inlineStr">
        <is>
          <t>店名</t>
        </is>
      </c>
      <c r="AL2" s="47" t="inlineStr">
        <is>
          <t>地址</t>
        </is>
      </c>
      <c r="AM2" s="47" t="inlineStr">
        <is>
          <t>通知日期</t>
        </is>
      </c>
      <c r="AN2" s="47" t="inlineStr">
        <is>
          <t>執行日期</t>
        </is>
      </c>
      <c r="AP2" s="47" t="inlineStr">
        <is>
          <t>項次</t>
        </is>
      </c>
      <c r="AQ2" s="47" t="inlineStr">
        <is>
          <t>縣市名稱</t>
        </is>
      </c>
      <c r="AR2" s="47" t="inlineStr">
        <is>
          <t>作業類型</t>
        </is>
      </c>
      <c r="AS2" s="47" t="inlineStr">
        <is>
          <t>TM數量</t>
        </is>
      </c>
      <c r="AT2" s="47" t="inlineStr">
        <is>
          <t>店編</t>
        </is>
      </c>
      <c r="AU2" s="47" t="inlineStr">
        <is>
          <t>店名</t>
        </is>
      </c>
      <c r="AV2" s="47" t="inlineStr">
        <is>
          <t>地址</t>
        </is>
      </c>
      <c r="AW2" s="47" t="inlineStr">
        <is>
          <t>通知日期</t>
        </is>
      </c>
      <c r="AX2" s="47" t="inlineStr">
        <is>
          <t>執行日期</t>
        </is>
      </c>
    </row>
    <row r="3" ht="15.6" customHeight="1" s="127">
      <c r="A3" s="51" t="inlineStr">
        <is>
          <t>基隆市</t>
        </is>
      </c>
      <c r="B3" s="52">
        <f>COUNTIF(G:G,A3)+COUNTIF(P:P,A3)+COUNTIF(W:W,A3)-COUNTIF(AG:AG,A3)</f>
        <v/>
      </c>
      <c r="D3" s="53" t="n">
        <v>1</v>
      </c>
      <c r="E3" s="54" t="n">
        <v>4851</v>
      </c>
      <c r="F3" s="55" t="inlineStr">
        <is>
          <t>內湖愛湖店</t>
        </is>
      </c>
      <c r="G3" s="55" t="inlineStr">
        <is>
          <t>台北市</t>
        </is>
      </c>
      <c r="H3" s="55" t="inlineStr">
        <is>
          <t>內湖區</t>
        </is>
      </c>
      <c r="I3" s="54" t="n">
        <v>2</v>
      </c>
      <c r="J3" s="56" t="n">
        <v>44326.58333333334</v>
      </c>
      <c r="K3" s="56" t="n">
        <v>44607.58333333334</v>
      </c>
      <c r="M3" s="53" t="n">
        <v>1</v>
      </c>
      <c r="N3" s="57" t="n"/>
      <c r="O3" s="57" t="inlineStr">
        <is>
          <t>車麗屋宜蘭中山店</t>
        </is>
      </c>
      <c r="P3" s="57" t="inlineStr">
        <is>
          <t>宜蘭縣</t>
        </is>
      </c>
      <c r="Q3" s="57" t="inlineStr">
        <is>
          <t>宜蘭市</t>
        </is>
      </c>
      <c r="R3" s="58" t="n">
        <v>1</v>
      </c>
      <c r="S3" s="59" t="n">
        <v>44503.45833333334</v>
      </c>
      <c r="T3" s="50" t="inlineStr">
        <is>
          <t>萊到店</t>
        </is>
      </c>
      <c r="V3" s="53" t="n">
        <v>1</v>
      </c>
      <c r="W3" s="53">
        <f>LEFT(AB3,3)</f>
        <v/>
      </c>
      <c r="X3" s="60" t="inlineStr">
        <is>
          <t>新開</t>
        </is>
      </c>
      <c r="Y3" s="60" t="n">
        <v>2</v>
      </c>
      <c r="Z3" s="60" t="n">
        <v>4861</v>
      </c>
      <c r="AA3" s="60" t="inlineStr">
        <is>
          <t>大寮周廣店</t>
        </is>
      </c>
      <c r="AB3" s="60" t="inlineStr">
        <is>
          <t>高雄市大寮區大寮路742</t>
        </is>
      </c>
      <c r="AC3" s="56" t="n">
        <v>44607.32152777778</v>
      </c>
      <c r="AD3" s="56" t="n">
        <v>44628.625</v>
      </c>
      <c r="AF3" s="53" t="n">
        <v>1</v>
      </c>
      <c r="AG3" s="53">
        <f>IF(    AND((ISNA(VLOOKUP(AJ3,E:E,1,FALSE))),(ISNA(VLOOKUP(AJ3,N:N,1,FALSE))),(ISNA(VLOOKUP(AJ3,Z:Z,1,FALSE)))),"",LEFT(AL3,3))</f>
        <v/>
      </c>
      <c r="AH3" s="60" t="inlineStr">
        <is>
          <t>撤店</t>
        </is>
      </c>
      <c r="AI3" s="61" t="n"/>
      <c r="AJ3" s="60" t="n">
        <v>4111</v>
      </c>
      <c r="AK3" s="60" t="inlineStr">
        <is>
          <t>西螺南站店</t>
        </is>
      </c>
      <c r="AL3" s="60" t="inlineStr">
        <is>
          <t>雲林縣西螺鎮振興里1號</t>
        </is>
      </c>
      <c r="AM3" s="56" t="n">
        <v>44603.69861111111</v>
      </c>
      <c r="AN3" s="56" t="n">
        <v>44622.25</v>
      </c>
      <c r="AP3" s="53" t="n">
        <v>1</v>
      </c>
      <c r="AQ3" s="53">
        <f>LEFT(AV3,3)</f>
        <v/>
      </c>
      <c r="AR3" s="60" t="inlineStr">
        <is>
          <t>換機</t>
        </is>
      </c>
      <c r="AS3" s="61" t="n">
        <v>2</v>
      </c>
      <c r="AT3" s="60" t="n">
        <v>2959</v>
      </c>
      <c r="AU3" s="60" t="inlineStr">
        <is>
          <t>桃縣華航店</t>
        </is>
      </c>
      <c r="AV3" s="60" t="inlineStr">
        <is>
          <t>桃園市大園區航勤南路9號</t>
        </is>
      </c>
      <c r="AW3" s="56" t="n">
        <v>44883.68055555555</v>
      </c>
      <c r="AX3" s="56" t="n">
        <v>44894.54166666666</v>
      </c>
    </row>
    <row r="4" ht="15.6" customHeight="1" s="127">
      <c r="A4" s="51" t="inlineStr">
        <is>
          <t>台北市</t>
        </is>
      </c>
      <c r="B4" s="52">
        <f>COUNTIF(G:G,A4)+COUNTIF(P:P,A4)+COUNTIF(W:W,A4)-COUNTIF(AG:AG,A4)</f>
        <v/>
      </c>
      <c r="D4" s="53" t="n">
        <v>2</v>
      </c>
      <c r="E4" s="54" t="n">
        <v>3750</v>
      </c>
      <c r="F4" s="62" t="inlineStr">
        <is>
          <t>北市湖鑽店</t>
        </is>
      </c>
      <c r="G4" s="55" t="inlineStr">
        <is>
          <t>台北市</t>
        </is>
      </c>
      <c r="H4" s="55" t="inlineStr">
        <is>
          <t>內湖區</t>
        </is>
      </c>
      <c r="I4" s="54" t="n">
        <v>2</v>
      </c>
      <c r="J4" s="56" t="n">
        <v>44382.58333333334</v>
      </c>
      <c r="K4" s="56" t="n">
        <v>44572.58333333334</v>
      </c>
      <c r="M4" s="53" t="n">
        <v>2</v>
      </c>
      <c r="N4" s="57" t="n"/>
      <c r="O4" s="57" t="inlineStr">
        <is>
          <t>車麗屋基隆中正店</t>
        </is>
      </c>
      <c r="P4" s="57" t="inlineStr">
        <is>
          <t>基隆市</t>
        </is>
      </c>
      <c r="Q4" s="57" t="inlineStr">
        <is>
          <t>中正區</t>
        </is>
      </c>
      <c r="R4" s="58" t="n">
        <v>1</v>
      </c>
      <c r="S4" s="59" t="n">
        <v>44504.45833333334</v>
      </c>
      <c r="T4" s="50" t="inlineStr">
        <is>
          <t>萊到店</t>
        </is>
      </c>
      <c r="V4" s="53" t="n">
        <v>2</v>
      </c>
      <c r="W4" s="53">
        <f>LEFT(AB4,3)</f>
        <v/>
      </c>
      <c r="X4" s="60" t="inlineStr">
        <is>
          <t>新開</t>
        </is>
      </c>
      <c r="Y4" s="60" t="n">
        <v>2</v>
      </c>
      <c r="Z4" s="60" t="n">
        <v>4982</v>
      </c>
      <c r="AA4" s="60" t="inlineStr">
        <is>
          <t>寶山成蹊店</t>
        </is>
      </c>
      <c r="AB4" s="60" t="inlineStr">
        <is>
          <t>新竹縣寶山鄉大雅路二段100號</t>
        </is>
      </c>
      <c r="AC4" s="56" t="n">
        <v>44613.44722222222</v>
      </c>
      <c r="AD4" s="56" t="n">
        <v>44629.45833333334</v>
      </c>
      <c r="AF4" s="53" t="n">
        <v>2</v>
      </c>
      <c r="AG4" s="53">
        <f>IF( AND((ISNA(VLOOKUP(AJ4,E:E,1,FALSE))),(ISNA(VLOOKUP(AJ4,N:N,1,FALSE))),(ISNA(VLOOKUP(AJ4,Z:Z,1,FALSE)))),"",LEFT(AL4,3))</f>
        <v/>
      </c>
      <c r="AH4" s="60" t="inlineStr">
        <is>
          <t>撤店</t>
        </is>
      </c>
      <c r="AI4" s="61" t="n"/>
      <c r="AJ4" s="60" t="n">
        <v>4112</v>
      </c>
      <c r="AK4" s="60" t="inlineStr">
        <is>
          <t>西螺北站店</t>
        </is>
      </c>
      <c r="AL4" s="60" t="inlineStr">
        <is>
          <t>雲林縣西螺鎮振興里2號</t>
        </is>
      </c>
      <c r="AM4" s="56" t="n">
        <v>44603.69861111111</v>
      </c>
      <c r="AN4" s="56" t="n">
        <v>44622.25</v>
      </c>
      <c r="AP4" s="53" t="n">
        <v>2</v>
      </c>
      <c r="AQ4" s="53">
        <f>LEFT(AV4,3)</f>
        <v/>
      </c>
      <c r="AR4" s="60" t="inlineStr">
        <is>
          <t>換機</t>
        </is>
      </c>
      <c r="AS4" s="61" t="n">
        <v>2</v>
      </c>
      <c r="AT4" s="60" t="n">
        <v>4960</v>
      </c>
      <c r="AU4" s="60" t="inlineStr">
        <is>
          <t>楊梅休息站</t>
        </is>
      </c>
      <c r="AV4" s="60" t="inlineStr">
        <is>
          <t>桃園市楊梅區校前路294巷69號</t>
        </is>
      </c>
      <c r="AW4" s="56" t="n">
        <v>44897.60694444444</v>
      </c>
      <c r="AX4" s="56" t="n">
        <v>44908.58333333334</v>
      </c>
    </row>
    <row r="5" ht="15.6" customHeight="1" s="127">
      <c r="A5" s="51" t="inlineStr">
        <is>
          <t>新北市</t>
        </is>
      </c>
      <c r="B5" s="52">
        <f>COUNTIF(G:G,A5)+COUNTIF(P:P,A5)+COUNTIF(W:W,A5)-COUNTIF(AG:AG,A5)</f>
        <v/>
      </c>
      <c r="D5" s="53" t="n">
        <v>3</v>
      </c>
      <c r="E5" s="54" t="n">
        <v>2705</v>
      </c>
      <c r="F5" s="55" t="inlineStr">
        <is>
          <t>大里中爽店</t>
        </is>
      </c>
      <c r="G5" s="55" t="inlineStr">
        <is>
          <t>台中市</t>
        </is>
      </c>
      <c r="H5" s="55" t="inlineStr">
        <is>
          <t>大里區</t>
        </is>
      </c>
      <c r="I5" s="54" t="n">
        <v>2</v>
      </c>
      <c r="J5" s="56" t="n">
        <v>44405.58333333334</v>
      </c>
      <c r="K5" s="56" t="n">
        <v>44606.4375</v>
      </c>
      <c r="M5" s="53" t="n">
        <v>3</v>
      </c>
      <c r="N5" s="57" t="n"/>
      <c r="O5" s="57" t="inlineStr">
        <is>
          <t>車麗屋台北內湖店</t>
        </is>
      </c>
      <c r="P5" s="57" t="inlineStr">
        <is>
          <t>台北市</t>
        </is>
      </c>
      <c r="Q5" s="57" t="inlineStr">
        <is>
          <t>內湖區</t>
        </is>
      </c>
      <c r="R5" s="58" t="n">
        <v>1</v>
      </c>
      <c r="S5" s="59" t="n">
        <v>44524.66666666666</v>
      </c>
      <c r="T5" s="50" t="inlineStr">
        <is>
          <t>萊到店</t>
        </is>
      </c>
      <c r="V5" s="53" t="n">
        <v>3</v>
      </c>
      <c r="W5" s="53">
        <f>LEFT(AB5,3)</f>
        <v/>
      </c>
      <c r="X5" s="60" t="inlineStr">
        <is>
          <t>新開</t>
        </is>
      </c>
      <c r="Y5" s="60" t="n">
        <v>2</v>
      </c>
      <c r="Z5" s="60" t="n">
        <v>4991</v>
      </c>
      <c r="AA5" s="60" t="inlineStr">
        <is>
          <t>平鎮聯新店</t>
        </is>
      </c>
      <c r="AB5" s="60" t="inlineStr">
        <is>
          <t>桃園市平鎮區廣泰路75號</t>
        </is>
      </c>
      <c r="AC5" s="56" t="n">
        <v>44607.50694444445</v>
      </c>
      <c r="AD5" s="56" t="n">
        <v>44630.45833333334</v>
      </c>
      <c r="AF5" s="53" t="n">
        <v>3</v>
      </c>
      <c r="AG5" s="53">
        <f>IF( AND((ISNA(VLOOKUP(AJ5,E:E,1,FALSE))),(ISNA(VLOOKUP(AJ5,N:N,1,FALSE))),(ISNA(VLOOKUP(AJ5,Z:Z,1,FALSE)))),"",LEFT(AL5,3))</f>
        <v/>
      </c>
      <c r="AH5" s="60" t="inlineStr">
        <is>
          <t>撤店</t>
        </is>
      </c>
      <c r="AI5" s="61" t="n"/>
      <c r="AJ5" s="60" t="n">
        <v>4993</v>
      </c>
      <c r="AK5" s="60" t="inlineStr">
        <is>
          <t>長治農博店</t>
        </is>
      </c>
      <c r="AL5" s="60" t="inlineStr">
        <is>
          <t>屏東縣長治鄉德和路9-9號</t>
        </is>
      </c>
      <c r="AM5" s="56" t="n">
        <v>44607.675</v>
      </c>
      <c r="AN5" s="56" t="n">
        <v>44622.45833333334</v>
      </c>
      <c r="AP5" s="53" t="n">
        <v>3</v>
      </c>
      <c r="AQ5" s="53">
        <f>LEFT(AV5,3)</f>
        <v/>
      </c>
      <c r="AR5" s="60" t="inlineStr">
        <is>
          <t>換機</t>
        </is>
      </c>
      <c r="AS5" s="61" t="n">
        <v>2</v>
      </c>
      <c r="AT5" s="60" t="n">
        <v>3917</v>
      </c>
      <c r="AU5" s="60" t="inlineStr">
        <is>
          <t>中壢國道店</t>
        </is>
      </c>
      <c r="AV5" s="60" t="inlineStr">
        <is>
          <t>桃園市中壢區內定二街998之3號</t>
        </is>
      </c>
      <c r="AW5" s="56" t="n">
        <v>44897.60694444444</v>
      </c>
      <c r="AX5" s="56" t="n">
        <v>44909.58333333334</v>
      </c>
    </row>
    <row r="6" ht="15.6" customHeight="1" s="127">
      <c r="A6" s="63" t="inlineStr">
        <is>
          <t>桃園市</t>
        </is>
      </c>
      <c r="B6" s="52">
        <f>COUNTIF(G:G,A6)+COUNTIF(P:P,A6)+COUNTIF(W:W,A6)-COUNTIF(AG:AG,A6)</f>
        <v/>
      </c>
      <c r="D6" s="53" t="n">
        <v>4</v>
      </c>
      <c r="E6" s="54" t="n">
        <v>2062</v>
      </c>
      <c r="F6" s="55" t="inlineStr">
        <is>
          <t>北縣員山店</t>
        </is>
      </c>
      <c r="G6" s="55" t="inlineStr">
        <is>
          <t>新北市</t>
        </is>
      </c>
      <c r="H6" s="55" t="inlineStr">
        <is>
          <t>中和區</t>
        </is>
      </c>
      <c r="I6" s="54" t="n">
        <v>3</v>
      </c>
      <c r="J6" s="56" t="n">
        <v>44404.58333333334</v>
      </c>
      <c r="K6" s="56" t="n">
        <v>44610.5625</v>
      </c>
      <c r="M6" s="53" t="n">
        <v>4</v>
      </c>
      <c r="N6" s="57" t="n"/>
      <c r="O6" s="57" t="inlineStr">
        <is>
          <t>車麗屋台北內湖行忠店</t>
        </is>
      </c>
      <c r="P6" s="57" t="inlineStr">
        <is>
          <t>台北市</t>
        </is>
      </c>
      <c r="Q6" s="57" t="inlineStr">
        <is>
          <t>內湖區</t>
        </is>
      </c>
      <c r="R6" s="58" t="n">
        <v>1</v>
      </c>
      <c r="S6" s="59" t="n">
        <v>44524.45833333334</v>
      </c>
      <c r="T6" s="50" t="inlineStr">
        <is>
          <t>萊到店</t>
        </is>
      </c>
      <c r="V6" s="53" t="n">
        <v>4</v>
      </c>
      <c r="W6" s="53">
        <f>LEFT(AB6,3)</f>
        <v/>
      </c>
      <c r="X6" s="60" t="inlineStr">
        <is>
          <t>新開</t>
        </is>
      </c>
      <c r="Y6" s="60" t="n">
        <v>2</v>
      </c>
      <c r="Z6" s="60" t="n">
        <v>4997</v>
      </c>
      <c r="AA6" s="60" t="inlineStr">
        <is>
          <t>中壢橙蕉店</t>
        </is>
      </c>
      <c r="AB6" s="60" t="inlineStr">
        <is>
          <t>桃園市中壢區成功路146號</t>
        </is>
      </c>
      <c r="AC6" s="56" t="n">
        <v>44623.38333333333</v>
      </c>
      <c r="AD6" s="56" t="n">
        <v>44642.45833333334</v>
      </c>
      <c r="AF6" s="53" t="n">
        <v>4</v>
      </c>
      <c r="AG6" s="53">
        <f>IF( AND((ISNA(VLOOKUP(AJ6,E:E,1,FALSE))),(ISNA(VLOOKUP(AJ6,N:N,1,FALSE))),(ISNA(VLOOKUP(AJ6,Z:Z,1,FALSE)))),"",LEFT(AL6,3))</f>
        <v/>
      </c>
      <c r="AH6" s="60" t="inlineStr">
        <is>
          <t>撤店</t>
        </is>
      </c>
      <c r="AI6" s="61" t="n"/>
      <c r="AJ6" s="60" t="n">
        <v>3405</v>
      </c>
      <c r="AK6" s="60" t="inlineStr">
        <is>
          <t>平鎮壢新店</t>
        </is>
      </c>
      <c r="AL6" s="60" t="inlineStr">
        <is>
          <t>桃園市平鎮區廣泰路75號</t>
        </is>
      </c>
      <c r="AM6" s="56" t="n">
        <v>44607.45972222222</v>
      </c>
      <c r="AN6" s="56" t="n">
        <v>44630.625</v>
      </c>
      <c r="AP6" s="53" t="n">
        <v>4</v>
      </c>
      <c r="AQ6" s="53">
        <f>LEFT(AV6,3)</f>
        <v/>
      </c>
      <c r="AR6" s="60" t="inlineStr">
        <is>
          <t>重裝新開</t>
        </is>
      </c>
      <c r="AS6" s="61" t="n">
        <v>2</v>
      </c>
      <c r="AT6" s="60" t="n">
        <v>3549</v>
      </c>
      <c r="AU6" s="60" t="inlineStr">
        <is>
          <t>桃縣楊翔店</t>
        </is>
      </c>
      <c r="AV6" s="60" t="inlineStr">
        <is>
          <t>桃園市楊梅區楊湖路一段655、657號</t>
        </is>
      </c>
      <c r="AW6" s="56" t="n">
        <v>44889.41319444445</v>
      </c>
      <c r="AX6" s="56" t="n">
        <v>44936.41666666666</v>
      </c>
    </row>
    <row r="7" ht="15.6" customHeight="1" s="127">
      <c r="A7" s="51" t="inlineStr">
        <is>
          <t>新竹市</t>
        </is>
      </c>
      <c r="B7" s="52">
        <f>COUNTIF(G:G,A7)+COUNTIF(P:P,A7)+COUNTIF(W:W,A7)-COUNTIF(AG:AG,A7)</f>
        <v/>
      </c>
      <c r="D7" s="53" t="n">
        <v>5</v>
      </c>
      <c r="E7" s="54" t="n">
        <v>2535</v>
      </c>
      <c r="F7" s="62" t="inlineStr">
        <is>
          <t>北縣五工店</t>
        </is>
      </c>
      <c r="G7" s="55" t="inlineStr">
        <is>
          <t>新北市</t>
        </is>
      </c>
      <c r="H7" s="55" t="inlineStr">
        <is>
          <t>五股區</t>
        </is>
      </c>
      <c r="I7" s="54" t="n">
        <v>3</v>
      </c>
      <c r="J7" s="56" t="n">
        <v>44404.58333333334</v>
      </c>
      <c r="K7" s="56" t="n">
        <v>44573.58333333334</v>
      </c>
      <c r="M7" s="53" t="n">
        <v>5</v>
      </c>
      <c r="N7" s="57" t="n"/>
      <c r="O7" s="57" t="inlineStr">
        <is>
          <t>車麗屋新北板橋店</t>
        </is>
      </c>
      <c r="P7" s="57" t="inlineStr">
        <is>
          <t>新北市</t>
        </is>
      </c>
      <c r="Q7" s="57" t="inlineStr">
        <is>
          <t>板橋區</t>
        </is>
      </c>
      <c r="R7" s="58" t="n">
        <v>1</v>
      </c>
      <c r="S7" s="59" t="n">
        <v>44441.625</v>
      </c>
      <c r="T7" s="50" t="inlineStr">
        <is>
          <t>萊到店</t>
        </is>
      </c>
      <c r="V7" s="53" t="n">
        <v>5</v>
      </c>
      <c r="W7" s="53">
        <f>LEFT(AB7,3)</f>
        <v/>
      </c>
      <c r="X7" s="60" t="inlineStr">
        <is>
          <t>新開</t>
        </is>
      </c>
      <c r="Y7" s="60" t="n">
        <v>2</v>
      </c>
      <c r="Z7" s="60" t="n">
        <v>5003</v>
      </c>
      <c r="AA7" s="60" t="inlineStr">
        <is>
          <t>五股更寮店</t>
        </is>
      </c>
      <c r="AB7" s="60" t="inlineStr">
        <is>
          <t>新北市五股區中興路二段1號一樓</t>
        </is>
      </c>
      <c r="AC7" s="56" t="n">
        <v>44622.66041666667</v>
      </c>
      <c r="AD7" s="56" t="n">
        <v>44644.45833333334</v>
      </c>
      <c r="AF7" s="53" t="n">
        <v>5</v>
      </c>
      <c r="AG7" s="53">
        <f>IF( AND((ISNA(VLOOKUP(AJ7,E:E,1,FALSE))),(ISNA(VLOOKUP(AJ7,N:N,1,FALSE))),(ISNA(VLOOKUP(AJ7,Z:Z,1,FALSE)))),"",LEFT(AL7,3))</f>
        <v/>
      </c>
      <c r="AH7" s="60" t="inlineStr">
        <is>
          <t>撤店</t>
        </is>
      </c>
      <c r="AI7" s="61" t="n">
        <v>2</v>
      </c>
      <c r="AJ7" s="60" t="n">
        <v>2677</v>
      </c>
      <c r="AK7" s="60" t="inlineStr">
        <is>
          <t>北縣五興店</t>
        </is>
      </c>
      <c r="AL7" s="60" t="inlineStr">
        <is>
          <t>新北市五股區中興路二段13號</t>
        </is>
      </c>
      <c r="AM7" s="56" t="n">
        <v>44622.66041666667</v>
      </c>
      <c r="AN7" s="56" t="n">
        <v>44644.625</v>
      </c>
      <c r="AP7" s="53" t="n">
        <v>5</v>
      </c>
      <c r="AQ7" s="53">
        <f>LEFT(AV7,3)</f>
        <v/>
      </c>
      <c r="AR7" s="60" t="inlineStr">
        <is>
          <t>換機</t>
        </is>
      </c>
      <c r="AS7" s="61" t="n">
        <v>3</v>
      </c>
      <c r="AT7" s="60" t="n">
        <v>4487</v>
      </c>
      <c r="AU7" s="60" t="inlineStr">
        <is>
          <t>桃園農工店</t>
        </is>
      </c>
      <c r="AV7" s="60" t="inlineStr">
        <is>
          <t>桃園市桃園區成功路二段144號</t>
        </is>
      </c>
      <c r="AW7" s="56" t="n">
        <v>45005.59930555556</v>
      </c>
      <c r="AX7" s="56" t="n">
        <v>45009.625</v>
      </c>
    </row>
    <row r="8" ht="15.6" customHeight="1" s="127">
      <c r="A8" s="51" t="inlineStr">
        <is>
          <t>新竹縣</t>
        </is>
      </c>
      <c r="B8" s="52">
        <f>COUNTIF(G:G,A8)+COUNTIF(P:P,A8)+COUNTIF(W:W,A8)-COUNTIF(AG:AG,A8)</f>
        <v/>
      </c>
      <c r="D8" s="53" t="n">
        <v>6</v>
      </c>
      <c r="E8" s="54" t="n">
        <v>4291</v>
      </c>
      <c r="F8" s="55" t="inlineStr">
        <is>
          <t>竹北科儀店</t>
        </is>
      </c>
      <c r="G8" s="55" t="inlineStr">
        <is>
          <t>新竹縣</t>
        </is>
      </c>
      <c r="H8" s="55" t="inlineStr">
        <is>
          <t>竹北市</t>
        </is>
      </c>
      <c r="I8" s="54" t="n">
        <v>2</v>
      </c>
      <c r="J8" s="56" t="n">
        <v>44405.58333333334</v>
      </c>
      <c r="K8" s="56" t="n">
        <v>44578.4375</v>
      </c>
      <c r="M8" s="53" t="n">
        <v>6</v>
      </c>
      <c r="N8" s="57" t="n"/>
      <c r="O8" s="57" t="inlineStr">
        <is>
          <t>車麗屋新北林口店</t>
        </is>
      </c>
      <c r="P8" s="57" t="inlineStr">
        <is>
          <t>新北市</t>
        </is>
      </c>
      <c r="Q8" s="57" t="inlineStr">
        <is>
          <t>林口區</t>
        </is>
      </c>
      <c r="R8" s="58" t="n">
        <v>1</v>
      </c>
      <c r="S8" s="59" t="n">
        <v>44503.625</v>
      </c>
      <c r="T8" s="50" t="inlineStr">
        <is>
          <t>萊到店</t>
        </is>
      </c>
      <c r="V8" s="53" t="n">
        <v>6</v>
      </c>
      <c r="W8" s="53">
        <f>LEFT(AB8,3)</f>
        <v/>
      </c>
      <c r="X8" s="60" t="inlineStr">
        <is>
          <t>新開</t>
        </is>
      </c>
      <c r="Y8" s="60" t="n">
        <v>2</v>
      </c>
      <c r="Z8" s="60" t="n">
        <v>4992</v>
      </c>
      <c r="AA8" s="60" t="inlineStr">
        <is>
          <t>觀音大潭店</t>
        </is>
      </c>
      <c r="AB8" s="60" t="inlineStr">
        <is>
          <t>桃園市觀音區濱海路大潭段302巷9號</t>
        </is>
      </c>
      <c r="AC8" s="56" t="n">
        <v>44623.46388888889</v>
      </c>
      <c r="AD8" s="56" t="n">
        <v>44648.45833333334</v>
      </c>
      <c r="AF8" s="53" t="n">
        <v>6</v>
      </c>
      <c r="AG8" s="53">
        <f>IF( AND((ISNA(VLOOKUP(AJ8,E:E,1,FALSE))),(ISNA(VLOOKUP(AJ8,N:N,1,FALSE))),(ISNA(VLOOKUP(AJ8,Z:Z,1,FALSE)))),"",LEFT(AL8,3))</f>
        <v/>
      </c>
      <c r="AH8" s="60" t="inlineStr">
        <is>
          <t>撤店</t>
        </is>
      </c>
      <c r="AI8" s="61" t="n"/>
      <c r="AJ8" s="60" t="n">
        <v>2316</v>
      </c>
      <c r="AK8" s="60" t="inlineStr">
        <is>
          <t>北市安國店</t>
        </is>
      </c>
      <c r="AL8" s="60" t="inlineStr">
        <is>
          <t>台北市大安區光復南路290巷25號,25-1號</t>
        </is>
      </c>
      <c r="AM8" s="56" t="n">
        <v>44636.40833333333</v>
      </c>
      <c r="AN8" s="56" t="n">
        <v>44657.625</v>
      </c>
      <c r="AP8" s="53" t="n">
        <v>6</v>
      </c>
      <c r="AQ8" s="53">
        <f>LEFT(AV8,3)</f>
        <v/>
      </c>
      <c r="AR8" s="60" t="inlineStr">
        <is>
          <t>重裝新開</t>
        </is>
      </c>
      <c r="AS8" s="61" t="n">
        <v>2</v>
      </c>
      <c r="AT8" s="60" t="n">
        <v>3017</v>
      </c>
      <c r="AU8" s="60" t="inlineStr">
        <is>
          <t>龜山大同店</t>
        </is>
      </c>
      <c r="AV8" s="60" t="inlineStr">
        <is>
          <t>桃園市龜山區大同路358、364號</t>
        </is>
      </c>
      <c r="AW8" s="56" t="n">
        <v>45026.375</v>
      </c>
      <c r="AX8" s="56" t="n">
        <v>45041.45833333334</v>
      </c>
    </row>
    <row r="9" ht="15.6" customHeight="1" s="127">
      <c r="A9" s="51" t="inlineStr">
        <is>
          <t>苗栗縣</t>
        </is>
      </c>
      <c r="B9" s="52">
        <f>COUNTIF(G:G,A9)+COUNTIF(P:P,A9)+COUNTIF(W:W,A9)-COUNTIF(AG:AG,A9)</f>
        <v/>
      </c>
      <c r="D9" s="53" t="n">
        <v>7</v>
      </c>
      <c r="E9" s="54" t="n">
        <v>3247</v>
      </c>
      <c r="F9" s="55" t="inlineStr">
        <is>
          <t>高市科工店</t>
        </is>
      </c>
      <c r="G9" s="55" t="inlineStr">
        <is>
          <t>高雄市</t>
        </is>
      </c>
      <c r="H9" s="55" t="inlineStr">
        <is>
          <t>三民區</t>
        </is>
      </c>
      <c r="I9" s="54" t="n">
        <v>2</v>
      </c>
      <c r="J9" s="56" t="n">
        <v>44405.58333333334</v>
      </c>
      <c r="K9" s="56" t="n">
        <v>44614.45833333334</v>
      </c>
      <c r="M9" s="53" t="n">
        <v>7</v>
      </c>
      <c r="N9" s="57" t="n"/>
      <c r="O9" s="57" t="inlineStr">
        <is>
          <t>車麗屋新北蘆洲店</t>
        </is>
      </c>
      <c r="P9" s="57" t="inlineStr">
        <is>
          <t>新北市</t>
        </is>
      </c>
      <c r="Q9" s="57" t="inlineStr">
        <is>
          <t>蘆洲區</t>
        </is>
      </c>
      <c r="R9" s="58" t="n">
        <v>1</v>
      </c>
      <c r="S9" s="59" t="n">
        <v>44508.625</v>
      </c>
      <c r="T9" s="50" t="inlineStr">
        <is>
          <t>萊到店</t>
        </is>
      </c>
      <c r="V9" s="53" t="n">
        <v>7</v>
      </c>
      <c r="W9" s="53">
        <f>LEFT(AB9,3)</f>
        <v/>
      </c>
      <c r="X9" s="60" t="inlineStr">
        <is>
          <t>新開</t>
        </is>
      </c>
      <c r="Y9" s="60" t="n">
        <v>2</v>
      </c>
      <c r="Z9" s="60" t="n">
        <v>4971</v>
      </c>
      <c r="AA9" s="60" t="inlineStr">
        <is>
          <t>梧棲美女店</t>
        </is>
      </c>
      <c r="AB9" s="60" t="inlineStr">
        <is>
          <t>台中市梧棲區建國北街369號(1號空間)</t>
        </is>
      </c>
      <c r="AC9" s="56" t="n">
        <v>44634.42708333334</v>
      </c>
      <c r="AD9" s="56" t="n">
        <v>44648.625</v>
      </c>
      <c r="AF9" s="53" t="n">
        <v>7</v>
      </c>
      <c r="AG9" s="53">
        <f>IF( AND((ISNA(VLOOKUP(AJ9,E:E,1,FALSE))),(ISNA(VLOOKUP(AJ9,N:N,1,FALSE))),(ISNA(VLOOKUP(AJ9,Z:Z,1,FALSE)))),"",LEFT(AL9,3))</f>
        <v/>
      </c>
      <c r="AH9" s="60" t="inlineStr">
        <is>
          <t>撤店</t>
        </is>
      </c>
      <c r="AI9" s="61" t="n">
        <v>2</v>
      </c>
      <c r="AJ9" s="60" t="n">
        <v>4760</v>
      </c>
      <c r="AK9" s="60" t="inlineStr">
        <is>
          <t>新竹廣場店</t>
        </is>
      </c>
      <c r="AL9" s="60" t="inlineStr">
        <is>
          <t>新竹市東區林森路2號</t>
        </is>
      </c>
      <c r="AM9" s="56" t="n">
        <v>44659.50416666667</v>
      </c>
      <c r="AN9" s="56" t="n">
        <v>44669.625</v>
      </c>
      <c r="AP9" s="53" t="n">
        <v>7</v>
      </c>
      <c r="AQ9" s="53">
        <f>LEFT(AV9,3)</f>
        <v/>
      </c>
      <c r="AR9" s="60" t="inlineStr">
        <is>
          <t>重裝新開</t>
        </is>
      </c>
      <c r="AS9" s="61" t="n">
        <v>2</v>
      </c>
      <c r="AT9" s="60" t="n">
        <v>2850</v>
      </c>
      <c r="AU9" s="60" t="inlineStr">
        <is>
          <t>平鎮日星店</t>
        </is>
      </c>
      <c r="AV9" s="60" t="inlineStr">
        <is>
          <t>桃園市平鎮區中豐路山頂段一巷2號</t>
        </is>
      </c>
      <c r="AW9" s="56" t="n">
        <v>45037.37152777778</v>
      </c>
      <c r="AX9" s="56" t="n">
        <v>45084.45833333334</v>
      </c>
    </row>
    <row r="10" ht="15.6" customHeight="1" s="127">
      <c r="A10" s="51" t="inlineStr">
        <is>
          <t>台中市</t>
        </is>
      </c>
      <c r="B10" s="52">
        <f>COUNTIF(G:G,A10)+COUNTIF(P:P,A10)+COUNTIF(W:W,A10)-COUNTIF(AG:AG,A10)</f>
        <v/>
      </c>
      <c r="D10" s="53" t="n">
        <v>8</v>
      </c>
      <c r="E10" s="54" t="n">
        <v>2842</v>
      </c>
      <c r="F10" s="55" t="inlineStr">
        <is>
          <t>宜蘭宜兆店</t>
        </is>
      </c>
      <c r="G10" s="55" t="inlineStr">
        <is>
          <t>宜蘭縣</t>
        </is>
      </c>
      <c r="H10" s="55" t="inlineStr">
        <is>
          <t>宜蘭市</t>
        </is>
      </c>
      <c r="I10" s="54" t="n">
        <v>2</v>
      </c>
      <c r="J10" s="56" t="n">
        <v>44425.375</v>
      </c>
      <c r="K10" s="56" t="n">
        <v>44616.44444444445</v>
      </c>
      <c r="M10" s="53" t="n">
        <v>8</v>
      </c>
      <c r="N10" s="57" t="n"/>
      <c r="O10" s="57" t="inlineStr">
        <is>
          <t>車麗屋新北土城店</t>
        </is>
      </c>
      <c r="P10" s="57" t="inlineStr">
        <is>
          <t>新北市</t>
        </is>
      </c>
      <c r="Q10" s="57" t="inlineStr">
        <is>
          <t>土城區</t>
        </is>
      </c>
      <c r="R10" s="58" t="n">
        <v>1</v>
      </c>
      <c r="S10" s="59" t="n">
        <v>44511.41666666666</v>
      </c>
      <c r="T10" s="50" t="inlineStr">
        <is>
          <t>萊到店</t>
        </is>
      </c>
      <c r="V10" s="53" t="n">
        <v>8</v>
      </c>
      <c r="W10" s="53">
        <f>LEFT(AB10,3)</f>
        <v/>
      </c>
      <c r="X10" s="60" t="inlineStr">
        <is>
          <t>新開</t>
        </is>
      </c>
      <c r="Y10" s="60" t="n">
        <v>2</v>
      </c>
      <c r="Z10" s="60" t="n">
        <v>4922</v>
      </c>
      <c r="AA10" s="60" t="inlineStr">
        <is>
          <t>冬山香南店</t>
        </is>
      </c>
      <c r="AB10" s="60" t="inlineStr">
        <is>
          <t>宜蘭縣冬山鄉香南路355號</t>
        </is>
      </c>
      <c r="AC10" s="56" t="n">
        <v>44631.62361111111</v>
      </c>
      <c r="AD10" s="56" t="n">
        <v>44649.45833333334</v>
      </c>
      <c r="AF10" s="53" t="n">
        <v>8</v>
      </c>
      <c r="AG10" s="53">
        <f>IF( AND((ISNA(VLOOKUP(AJ10,E:E,1,FALSE))),(ISNA(VLOOKUP(AJ10,N:N,1,FALSE))),(ISNA(VLOOKUP(AJ10,Z:Z,1,FALSE)))),"",LEFT(AL10,3))</f>
        <v/>
      </c>
      <c r="AH10" s="60" t="inlineStr">
        <is>
          <t>撤店</t>
        </is>
      </c>
      <c r="AI10" s="61" t="n"/>
      <c r="AJ10" s="60" t="n">
        <v>3904</v>
      </c>
      <c r="AK10" s="60" t="inlineStr">
        <is>
          <t>龍崎關南店</t>
        </is>
      </c>
      <c r="AL10" s="60" t="inlineStr">
        <is>
          <t>台南市龍崎區楠坑里楠坑12-1號(關廟服務區-南下)</t>
        </is>
      </c>
      <c r="AM10" s="56" t="n">
        <v>44664.42986111111</v>
      </c>
      <c r="AN10" s="56" t="n">
        <v>44682.625</v>
      </c>
      <c r="AP10" s="53" t="n">
        <v>8</v>
      </c>
      <c r="AQ10" s="53">
        <f>LEFT(AV10,3)</f>
        <v/>
      </c>
      <c r="AR10" s="60" t="inlineStr">
        <is>
          <t>重裝新開</t>
        </is>
      </c>
      <c r="AS10" s="61" t="n">
        <v>2</v>
      </c>
      <c r="AT10" s="60" t="n">
        <v>3749</v>
      </c>
      <c r="AU10" s="60" t="inlineStr">
        <is>
          <t>龜山長庚科大</t>
        </is>
      </c>
      <c r="AV10" s="60" t="inlineStr">
        <is>
          <t>桃園市龜山區文化一路261號(長庚科大 第三教學大樓 1樓)</t>
        </is>
      </c>
      <c r="AW10" s="56" t="n">
        <v>45147.60625</v>
      </c>
      <c r="AX10" s="56" t="n">
        <v>45160.45833333334</v>
      </c>
    </row>
    <row r="11" ht="15.6" customHeight="1" s="127">
      <c r="A11" s="51" t="inlineStr">
        <is>
          <t>彰化縣</t>
        </is>
      </c>
      <c r="B11" s="52">
        <f>COUNTIF(G:G,A11)+COUNTIF(P:P,A11)+COUNTIF(W:W,A11)-COUNTIF(AG:AG,A11)</f>
        <v/>
      </c>
      <c r="D11" s="53" t="n">
        <v>9</v>
      </c>
      <c r="E11" s="54" t="n">
        <v>4019</v>
      </c>
      <c r="F11" s="55" t="inlineStr">
        <is>
          <t>永和永霖店</t>
        </is>
      </c>
      <c r="G11" s="55" t="inlineStr">
        <is>
          <t>新北市</t>
        </is>
      </c>
      <c r="H11" s="55" t="inlineStr">
        <is>
          <t>永和區</t>
        </is>
      </c>
      <c r="I11" s="54" t="n">
        <v>2</v>
      </c>
      <c r="J11" s="56" t="n">
        <v>44426.58333333334</v>
      </c>
      <c r="K11" s="56" t="n">
        <v>44615.41666666666</v>
      </c>
      <c r="M11" s="53" t="n">
        <v>9</v>
      </c>
      <c r="N11" s="57" t="n"/>
      <c r="O11" s="57" t="inlineStr">
        <is>
          <t>車麗屋台北松江店</t>
        </is>
      </c>
      <c r="P11" s="57" t="inlineStr">
        <is>
          <t>台北市</t>
        </is>
      </c>
      <c r="Q11" s="57" t="inlineStr">
        <is>
          <t>中山區</t>
        </is>
      </c>
      <c r="R11" s="58" t="n">
        <v>1</v>
      </c>
      <c r="S11" s="59" t="n">
        <v>44525.45833333334</v>
      </c>
      <c r="T11" s="50" t="inlineStr">
        <is>
          <t>萊到店</t>
        </is>
      </c>
      <c r="V11" s="53" t="n">
        <v>9</v>
      </c>
      <c r="W11" s="53">
        <f>LEFT(AB11,3)</f>
        <v/>
      </c>
      <c r="X11" s="60" t="inlineStr">
        <is>
          <t>新開</t>
        </is>
      </c>
      <c r="Y11" s="60" t="n">
        <v>2</v>
      </c>
      <c r="Z11" s="60" t="n">
        <v>5007</v>
      </c>
      <c r="AA11" s="60" t="inlineStr">
        <is>
          <t>台中魯班店</t>
        </is>
      </c>
      <c r="AB11" s="60" t="inlineStr">
        <is>
          <t>台中市北屯區太原路三段369、371、373號</t>
        </is>
      </c>
      <c r="AC11" s="56" t="n">
        <v>44634.42986111111</v>
      </c>
      <c r="AD11" s="56" t="n">
        <v>44649.625</v>
      </c>
      <c r="AF11" s="53" t="n">
        <v>9</v>
      </c>
      <c r="AG11" s="53">
        <f>IF( AND((ISNA(VLOOKUP(AJ11,E:E,1,FALSE))),(ISNA(VLOOKUP(AJ11,N:N,1,FALSE))),(ISNA(VLOOKUP(AJ11,Z:Z,1,FALSE)))),"",LEFT(AL11,3))</f>
        <v/>
      </c>
      <c r="AH11" s="60" t="inlineStr">
        <is>
          <t>撤店</t>
        </is>
      </c>
      <c r="AI11" s="61" t="n"/>
      <c r="AJ11" s="60" t="n">
        <v>3905</v>
      </c>
      <c r="AK11" s="60" t="inlineStr">
        <is>
          <t>龍崎關北店</t>
        </is>
      </c>
      <c r="AL11" s="60" t="inlineStr">
        <is>
          <t>台南市龍崎區楠坑里楠坑12-1號(關廟服務區-北上)</t>
        </is>
      </c>
      <c r="AM11" s="56" t="n">
        <v>44664.47083333333</v>
      </c>
      <c r="AN11" s="56" t="n">
        <v>44682.625</v>
      </c>
      <c r="AP11" s="53" t="n">
        <v>9</v>
      </c>
      <c r="AQ11" s="53">
        <f>LEFT(AV11,3)</f>
        <v/>
      </c>
      <c r="AR11" s="60" t="inlineStr">
        <is>
          <t>重裝新開</t>
        </is>
      </c>
      <c r="AS11" s="61" t="n">
        <v>2</v>
      </c>
      <c r="AT11" s="60" t="n">
        <v>2988</v>
      </c>
      <c r="AU11" s="60" t="inlineStr">
        <is>
          <t>桃縣桃環店</t>
        </is>
      </c>
      <c r="AV11" s="60" t="inlineStr">
        <is>
          <t>桃園市蘆竹區南工路150號</t>
        </is>
      </c>
      <c r="AW11" s="56" t="n">
        <v>45140.62152777778</v>
      </c>
      <c r="AX11" s="56" t="n">
        <v>45180.45833333334</v>
      </c>
    </row>
    <row r="12" ht="15.6" customHeight="1" s="127">
      <c r="A12" s="51" t="inlineStr">
        <is>
          <t>南投縣</t>
        </is>
      </c>
      <c r="B12" s="52">
        <f>COUNTIF(G:G,A12)+COUNTIF(P:P,A12)+COUNTIF(W:W,A12)-COUNTIF(AG:AG,A12)</f>
        <v/>
      </c>
      <c r="D12" s="53" t="n">
        <v>10</v>
      </c>
      <c r="E12" s="54" t="inlineStr">
        <is>
          <t>E090</t>
        </is>
      </c>
      <c r="F12" s="55" t="inlineStr">
        <is>
          <t>北市迪化店</t>
        </is>
      </c>
      <c r="G12" s="55" t="inlineStr">
        <is>
          <t>台北市</t>
        </is>
      </c>
      <c r="H12" s="55" t="inlineStr">
        <is>
          <t>大同區</t>
        </is>
      </c>
      <c r="I12" s="54" t="n">
        <v>3</v>
      </c>
      <c r="J12" s="56" t="n">
        <v>44425.58333333334</v>
      </c>
      <c r="K12" s="56" t="n">
        <v>44616.39583333334</v>
      </c>
      <c r="M12" s="53" t="n">
        <v>10</v>
      </c>
      <c r="N12" s="57" t="n"/>
      <c r="O12" s="57" t="inlineStr">
        <is>
          <t>車麗屋新莊店</t>
        </is>
      </c>
      <c r="P12" s="57" t="inlineStr">
        <is>
          <t>新北市</t>
        </is>
      </c>
      <c r="Q12" s="57" t="inlineStr">
        <is>
          <t>新莊區</t>
        </is>
      </c>
      <c r="R12" s="58" t="n">
        <v>1</v>
      </c>
      <c r="S12" s="59" t="n">
        <v>44525.625</v>
      </c>
      <c r="T12" s="50" t="inlineStr">
        <is>
          <t>萊到店</t>
        </is>
      </c>
      <c r="V12" s="53" t="n">
        <v>10</v>
      </c>
      <c r="W12" s="53">
        <f>LEFT(AB12,3)</f>
        <v/>
      </c>
      <c r="X12" s="60" t="inlineStr">
        <is>
          <t>新開</t>
        </is>
      </c>
      <c r="Y12" s="60" t="n">
        <v>1</v>
      </c>
      <c r="Z12" s="60" t="n">
        <v>5009</v>
      </c>
      <c r="AA12" s="60" t="inlineStr">
        <is>
          <t>中壢國瑞二店</t>
        </is>
      </c>
      <c r="AB12" s="60" t="inlineStr">
        <is>
          <t>桃園市中壢區定寧路73號(國瑞汽車 中壢二廠 福利社)</t>
        </is>
      </c>
      <c r="AC12" s="56" t="n">
        <v>44636.69375</v>
      </c>
      <c r="AD12" s="56" t="n">
        <v>44650.45833333334</v>
      </c>
      <c r="AF12" s="53" t="n">
        <v>10</v>
      </c>
      <c r="AG12" s="53">
        <f>IF( AND((ISNA(VLOOKUP(AJ12,E:E,1,FALSE))),(ISNA(VLOOKUP(AJ12,N:N,1,FALSE))),(ISNA(VLOOKUP(AJ12,Z:Z,1,FALSE)))),"",LEFT(AL12,3))</f>
        <v/>
      </c>
      <c r="AH12" s="60" t="inlineStr">
        <is>
          <t>撤店</t>
        </is>
      </c>
      <c r="AI12" s="61" t="n"/>
      <c r="AJ12" s="60" t="n">
        <v>4116</v>
      </c>
      <c r="AK12" s="60" t="inlineStr">
        <is>
          <t>東山百榕店</t>
        </is>
      </c>
      <c r="AL12" s="60" t="inlineStr">
        <is>
          <t>台南市東山區枋子林74-6號</t>
        </is>
      </c>
      <c r="AM12" s="56" t="n">
        <v>44664.60902777778</v>
      </c>
      <c r="AN12" s="56" t="n">
        <v>44682.625</v>
      </c>
      <c r="AP12" s="53" t="n">
        <v>10</v>
      </c>
      <c r="AQ12" s="53">
        <f>LEFT(AV12,3)</f>
        <v/>
      </c>
      <c r="AR12" s="60" t="inlineStr">
        <is>
          <t>換機</t>
        </is>
      </c>
      <c r="AS12" s="61" t="n">
        <v>3</v>
      </c>
      <c r="AT12" s="60" t="n">
        <v>4387</v>
      </c>
      <c r="AU12" s="60" t="inlineStr">
        <is>
          <t>龍潭新護店</t>
        </is>
      </c>
      <c r="AV12" s="60" t="inlineStr">
        <is>
          <t>桃園市龍潭區中豐路高平段418號</t>
        </is>
      </c>
      <c r="AW12" s="56" t="n">
        <v>45184.43680555555</v>
      </c>
      <c r="AX12" s="56" t="n">
        <v>45191.58333333334</v>
      </c>
    </row>
    <row r="13" ht="15.6" customHeight="1" s="127">
      <c r="A13" s="51" t="inlineStr">
        <is>
          <t>雲林縣</t>
        </is>
      </c>
      <c r="B13" s="52">
        <f>COUNTIF(G:G,A13)+COUNTIF(P:P,A13)+COUNTIF(W:W,A13)-COUNTIF(AG:AG,A13)</f>
        <v/>
      </c>
      <c r="D13" s="53" t="n">
        <v>11</v>
      </c>
      <c r="E13" s="54" t="n">
        <v>4834</v>
      </c>
      <c r="F13" s="55" t="inlineStr">
        <is>
          <t>林口大千苑店</t>
        </is>
      </c>
      <c r="G13" s="55" t="inlineStr">
        <is>
          <t>新北市</t>
        </is>
      </c>
      <c r="H13" s="55" t="inlineStr">
        <is>
          <t>林口區</t>
        </is>
      </c>
      <c r="I13" s="54" t="n">
        <v>2</v>
      </c>
      <c r="J13" s="56" t="n">
        <v>44427.58333333334</v>
      </c>
      <c r="K13" s="56" t="n">
        <v>44579.58333333334</v>
      </c>
      <c r="M13" s="53" t="n">
        <v>11</v>
      </c>
      <c r="N13" s="57" t="n"/>
      <c r="O13" s="57" t="inlineStr">
        <is>
          <t>田倉新樹店</t>
        </is>
      </c>
      <c r="P13" s="57" t="inlineStr">
        <is>
          <t>新北市</t>
        </is>
      </c>
      <c r="Q13" s="57" t="inlineStr">
        <is>
          <t>新莊區</t>
        </is>
      </c>
      <c r="R13" s="58" t="n">
        <v>1</v>
      </c>
      <c r="S13" s="59" t="n">
        <v>44566.45833333334</v>
      </c>
      <c r="T13" s="50" t="inlineStr">
        <is>
          <t>萊到店</t>
        </is>
      </c>
      <c r="V13" s="53" t="n">
        <v>11</v>
      </c>
      <c r="W13" s="53">
        <f>LEFT(AB13,3)</f>
        <v/>
      </c>
      <c r="X13" s="60" t="inlineStr">
        <is>
          <t>新開</t>
        </is>
      </c>
      <c r="Y13" s="60" t="n">
        <v>2</v>
      </c>
      <c r="Z13" s="60" t="n">
        <v>4887</v>
      </c>
      <c r="AA13" s="60" t="inlineStr">
        <is>
          <t>竹南大埔店</t>
        </is>
      </c>
      <c r="AB13" s="60" t="inlineStr">
        <is>
          <t>苗栗縣竹南鎮科專一路241號</t>
        </is>
      </c>
      <c r="AC13" s="56" t="n">
        <v>44642.33263888889</v>
      </c>
      <c r="AD13" s="56" t="n">
        <v>44663.625</v>
      </c>
      <c r="AF13" s="53" t="n">
        <v>11</v>
      </c>
      <c r="AG13" s="53">
        <f>IF( AND((ISNA(VLOOKUP(AJ13,E:E,1,FALSE))),(ISNA(VLOOKUP(AJ13,N:N,1,FALSE))),(ISNA(VLOOKUP(AJ13,Z:Z,1,FALSE)))),"",LEFT(AL13,3))</f>
        <v/>
      </c>
      <c r="AH13" s="60" t="inlineStr">
        <is>
          <t>撤店</t>
        </is>
      </c>
      <c r="AI13" s="61" t="n">
        <v>1</v>
      </c>
      <c r="AJ13" s="60" t="n">
        <v>5009</v>
      </c>
      <c r="AK13" s="60" t="inlineStr">
        <is>
          <t>中壢國瑞二店</t>
        </is>
      </c>
      <c r="AL13" s="60" t="inlineStr">
        <is>
          <t>桃園市中壢區定寧路73號</t>
        </is>
      </c>
      <c r="AM13" s="56" t="n">
        <v>44665.38263888889</v>
      </c>
      <c r="AN13" s="56" t="n">
        <v>44687.45833333334</v>
      </c>
      <c r="AP13" s="53" t="n">
        <v>9</v>
      </c>
      <c r="AQ13" s="53">
        <f>LEFT(AV13,3)</f>
        <v/>
      </c>
      <c r="AR13" s="60" t="inlineStr">
        <is>
          <t>重裝新開</t>
        </is>
      </c>
      <c r="AS13" s="61" t="n">
        <v>2</v>
      </c>
      <c r="AT13" s="60" t="inlineStr">
        <is>
          <t>F750</t>
        </is>
      </c>
      <c r="AU13" s="60" t="inlineStr">
        <is>
          <t>觀音千手店</t>
        </is>
      </c>
      <c r="AV13" s="60" t="inlineStr">
        <is>
          <t>桃園市觀音區成功路一段739號</t>
        </is>
      </c>
      <c r="AW13" s="56" t="n">
        <v>45202.72222222222</v>
      </c>
      <c r="AX13" s="56" t="n">
        <v>45245.45833333334</v>
      </c>
    </row>
    <row r="14" ht="15.6" customHeight="1" s="127">
      <c r="A14" s="51" t="inlineStr">
        <is>
          <t>嘉義市</t>
        </is>
      </c>
      <c r="B14" s="52">
        <f>COUNTIF(G:G,A14)+COUNTIF(P:P,A14)+COUNTIF(W:W,A14)-COUNTIF(AG:AG,A14)</f>
        <v/>
      </c>
      <c r="D14" s="53" t="n">
        <v>12</v>
      </c>
      <c r="E14" s="54" t="n">
        <v>3535</v>
      </c>
      <c r="F14" s="55" t="inlineStr">
        <is>
          <t>中壢壢廣店</t>
        </is>
      </c>
      <c r="G14" s="55" t="inlineStr">
        <is>
          <t>桃園市</t>
        </is>
      </c>
      <c r="H14" s="55" t="inlineStr">
        <is>
          <t>中壢區</t>
        </is>
      </c>
      <c r="I14" s="54" t="n">
        <v>2</v>
      </c>
      <c r="J14" s="56" t="n">
        <v>44424.58333333334</v>
      </c>
      <c r="K14" s="56" t="n">
        <v>44579.41666666666</v>
      </c>
      <c r="M14" s="53" t="n">
        <v>12</v>
      </c>
      <c r="N14" s="57" t="n"/>
      <c r="O14" s="57" t="inlineStr">
        <is>
          <t>車麗屋桃園八德店</t>
        </is>
      </c>
      <c r="P14" s="57" t="inlineStr">
        <is>
          <t>桃園市</t>
        </is>
      </c>
      <c r="Q14" s="57" t="inlineStr">
        <is>
          <t>八德區</t>
        </is>
      </c>
      <c r="R14" s="58" t="n">
        <v>1</v>
      </c>
      <c r="S14" s="59" t="n">
        <v>44510.45833333334</v>
      </c>
      <c r="T14" s="50" t="inlineStr">
        <is>
          <t>萊到店</t>
        </is>
      </c>
      <c r="V14" s="53" t="n">
        <v>12</v>
      </c>
      <c r="W14" s="53">
        <f>LEFT(AB14,3)</f>
        <v/>
      </c>
      <c r="X14" s="60" t="inlineStr">
        <is>
          <t>新開</t>
        </is>
      </c>
      <c r="Y14" s="60" t="n">
        <v>2</v>
      </c>
      <c r="Z14" s="60" t="n">
        <v>4981</v>
      </c>
      <c r="AA14" s="60" t="inlineStr">
        <is>
          <t>龜山樂學店</t>
        </is>
      </c>
      <c r="AB14" s="60" t="inlineStr">
        <is>
          <t>桃園市龜山區樂學路470號</t>
        </is>
      </c>
      <c r="AC14" s="56" t="n">
        <v>44644.70486111111</v>
      </c>
      <c r="AD14" s="56" t="n">
        <v>44665.45833333334</v>
      </c>
      <c r="AF14" s="53" t="n">
        <v>12</v>
      </c>
      <c r="AG14" s="53">
        <f>IF( AND((ISNA(VLOOKUP(AJ14,E:E,1,FALSE))),(ISNA(VLOOKUP(AJ14,N:N,1,FALSE))),(ISNA(VLOOKUP(AJ14,Z:Z,1,FALSE)))),"",LEFT(AL14,3))</f>
        <v/>
      </c>
      <c r="AH14" s="60" t="inlineStr">
        <is>
          <t>撤店</t>
        </is>
      </c>
      <c r="AI14" s="61" t="n"/>
      <c r="AJ14" s="60" t="inlineStr">
        <is>
          <t>M861</t>
        </is>
      </c>
      <c r="AK14" s="60" t="inlineStr">
        <is>
          <t>斗六鎮北二店</t>
        </is>
      </c>
      <c r="AL14" s="60" t="inlineStr">
        <is>
          <t>雲林縣斗六市鎮北路64號</t>
        </is>
      </c>
      <c r="AM14" s="56" t="n">
        <v>44663.44791666666</v>
      </c>
      <c r="AN14" s="56" t="n">
        <v>44692.45833333334</v>
      </c>
    </row>
    <row r="15" ht="15.6" customHeight="1" s="127">
      <c r="A15" s="51" t="inlineStr">
        <is>
          <t>嘉義縣</t>
        </is>
      </c>
      <c r="B15" s="52">
        <f>COUNTIF(G:G,A15)+COUNTIF(P:P,A15)+COUNTIF(W:W,A15)-COUNTIF(AG:AG,A15)</f>
        <v/>
      </c>
      <c r="D15" s="53" t="n">
        <v>13</v>
      </c>
      <c r="E15" s="54" t="n">
        <v>2892</v>
      </c>
      <c r="F15" s="55" t="inlineStr">
        <is>
          <t>新竹竹翠店</t>
        </is>
      </c>
      <c r="G15" s="55" t="inlineStr">
        <is>
          <t>新竹市</t>
        </is>
      </c>
      <c r="H15" s="55" t="inlineStr">
        <is>
          <t>東區</t>
        </is>
      </c>
      <c r="I15" s="54" t="n">
        <v>2</v>
      </c>
      <c r="J15" s="56" t="n">
        <v>44426.58333333334</v>
      </c>
      <c r="K15" s="56" t="n">
        <v>43849.4375</v>
      </c>
      <c r="M15" s="53" t="n">
        <v>13</v>
      </c>
      <c r="N15" s="57" t="n"/>
      <c r="O15" s="57" t="inlineStr">
        <is>
          <t>車麗屋桃園中壢店</t>
        </is>
      </c>
      <c r="P15" s="57" t="inlineStr">
        <is>
          <t>桃園市</t>
        </is>
      </c>
      <c r="Q15" s="57" t="inlineStr">
        <is>
          <t>中壢區</t>
        </is>
      </c>
      <c r="R15" s="58" t="n">
        <v>1</v>
      </c>
      <c r="S15" s="59" t="n">
        <v>44515.45833333334</v>
      </c>
      <c r="T15" s="50" t="inlineStr">
        <is>
          <t>萊到店</t>
        </is>
      </c>
      <c r="V15" s="53" t="n">
        <v>13</v>
      </c>
      <c r="W15" s="53">
        <f>LEFT(AB15,3)</f>
        <v/>
      </c>
      <c r="X15" s="60" t="inlineStr">
        <is>
          <t>新開</t>
        </is>
      </c>
      <c r="Y15" s="60" t="n">
        <v>2</v>
      </c>
      <c r="Z15" s="60" t="n">
        <v>4926</v>
      </c>
      <c r="AA15" s="60" t="inlineStr">
        <is>
          <t>烏日長春店</t>
        </is>
      </c>
      <c r="AB15" s="60" t="inlineStr">
        <is>
          <t>台中市烏日區中華路569號</t>
        </is>
      </c>
      <c r="AC15" s="56" t="n">
        <v>44650.49861111111</v>
      </c>
      <c r="AD15" s="56" t="n">
        <v>44669.625</v>
      </c>
      <c r="AF15" s="53" t="n">
        <v>13</v>
      </c>
      <c r="AG15" s="53">
        <f>IF( AND((ISNA(VLOOKUP(AJ15,E:E,1,FALSE))),(ISNA(VLOOKUP(AJ15,N:N,1,FALSE))),(ISNA(VLOOKUP(AJ15,Z:Z,1,FALSE)))),"",LEFT(AL15,3))</f>
        <v/>
      </c>
      <c r="AH15" s="60" t="inlineStr">
        <is>
          <t>撤店</t>
        </is>
      </c>
      <c r="AI15" s="61" t="n"/>
      <c r="AJ15" s="60" t="inlineStr">
        <is>
          <t>E182</t>
        </is>
      </c>
      <c r="AK15" s="60" t="inlineStr">
        <is>
          <t>北市和平店</t>
        </is>
      </c>
      <c r="AL15" s="60" t="inlineStr">
        <is>
          <t>台北市中正區延平南路210號</t>
        </is>
      </c>
      <c r="AM15" s="56" t="n">
        <v>44678.59027777778</v>
      </c>
      <c r="AN15" s="56" t="n">
        <v>44697.625</v>
      </c>
    </row>
    <row r="16" ht="15.6" customHeight="1" s="127">
      <c r="A16" s="51" t="inlineStr">
        <is>
          <t>台南市</t>
        </is>
      </c>
      <c r="B16" s="52">
        <f>COUNTIF(G:G,A16)+COUNTIF(P:P,A16)+COUNTIF(W:W,A16)-COUNTIF(AG:AG,A16)</f>
        <v/>
      </c>
      <c r="D16" s="53" t="n">
        <v>14</v>
      </c>
      <c r="E16" s="54" t="inlineStr">
        <is>
          <t>F190</t>
        </is>
      </c>
      <c r="F16" s="55" t="inlineStr">
        <is>
          <t>苗栗國華店</t>
        </is>
      </c>
      <c r="G16" s="55" t="inlineStr">
        <is>
          <t>苗栗縣</t>
        </is>
      </c>
      <c r="H16" s="55" t="inlineStr">
        <is>
          <t>苗栗市</t>
        </is>
      </c>
      <c r="I16" s="54" t="n">
        <v>2</v>
      </c>
      <c r="J16" s="56" t="n">
        <v>44427.39583333334</v>
      </c>
      <c r="K16" s="56" t="n">
        <v>44607.4375</v>
      </c>
      <c r="M16" s="53" t="n">
        <v>14</v>
      </c>
      <c r="N16" s="57" t="n"/>
      <c r="O16" s="57" t="inlineStr">
        <is>
          <t>車麗屋新竹中華店</t>
        </is>
      </c>
      <c r="P16" s="57" t="inlineStr">
        <is>
          <t>新竹市</t>
        </is>
      </c>
      <c r="Q16" s="57" t="inlineStr">
        <is>
          <t>東區</t>
        </is>
      </c>
      <c r="R16" s="58" t="n">
        <v>1</v>
      </c>
      <c r="S16" s="59" t="n">
        <v>44516.45833333334</v>
      </c>
      <c r="T16" s="50" t="inlineStr">
        <is>
          <t>萊到店</t>
        </is>
      </c>
      <c r="V16" s="53" t="n">
        <v>14</v>
      </c>
      <c r="W16" s="53">
        <f>LEFT(AB16,3)</f>
        <v/>
      </c>
      <c r="X16" s="60" t="inlineStr">
        <is>
          <t>新開</t>
        </is>
      </c>
      <c r="Y16" s="60" t="n">
        <v>2</v>
      </c>
      <c r="Z16" s="60" t="n">
        <v>4892</v>
      </c>
      <c r="AA16" s="60" t="inlineStr">
        <is>
          <t>基隆武林店</t>
        </is>
      </c>
      <c r="AB16" s="60" t="inlineStr">
        <is>
          <t>基隆市安樂區武嶺街302、304、306號</t>
        </is>
      </c>
      <c r="AC16" s="56" t="n">
        <v>44648.71597222222</v>
      </c>
      <c r="AD16" s="56" t="n">
        <v>44678.45833333334</v>
      </c>
      <c r="AF16" s="53" t="n">
        <v>14</v>
      </c>
      <c r="AG16" s="53">
        <f>IF( AND((ISNA(VLOOKUP(AJ16,E:E,1,FALSE))),(ISNA(VLOOKUP(AJ16,N:N,1,FALSE))),(ISNA(VLOOKUP(AJ16,Z:Z,1,FALSE)))),"",LEFT(AL16,3))</f>
        <v/>
      </c>
      <c r="AH16" s="60" t="inlineStr">
        <is>
          <t>撤店</t>
        </is>
      </c>
      <c r="AI16" s="61" t="n"/>
      <c r="AJ16" s="60" t="n">
        <v>3914</v>
      </c>
      <c r="AK16" s="60" t="inlineStr">
        <is>
          <t>淡水帆船店</t>
        </is>
      </c>
      <c r="AL16" s="60" t="inlineStr">
        <is>
          <t>新北市淡水區觀海路91號(藝術大街區W1F22)</t>
        </is>
      </c>
      <c r="AM16" s="56" t="n">
        <v>44678.58472222222</v>
      </c>
      <c r="AN16" s="56" t="n">
        <v>44698.45833333334</v>
      </c>
    </row>
    <row r="17" ht="15.6" customHeight="1" s="127">
      <c r="A17" s="51" t="inlineStr">
        <is>
          <t>高雄市</t>
        </is>
      </c>
      <c r="B17" s="52">
        <f>COUNTIF(G:G,A17)+COUNTIF(P:P,A17)+COUNTIF(W:W,A17)-COUNTIF(AG:AG,A17)</f>
        <v/>
      </c>
      <c r="D17" s="53" t="n">
        <v>15</v>
      </c>
      <c r="E17" s="54" t="inlineStr">
        <is>
          <t>H646</t>
        </is>
      </c>
      <c r="F17" s="55" t="inlineStr">
        <is>
          <t>台中太平店</t>
        </is>
      </c>
      <c r="G17" s="55" t="inlineStr">
        <is>
          <t>台中市</t>
        </is>
      </c>
      <c r="H17" s="55" t="inlineStr">
        <is>
          <t>北區</t>
        </is>
      </c>
      <c r="I17" s="54" t="n">
        <v>2</v>
      </c>
      <c r="J17" s="56" t="n">
        <v>44425.375</v>
      </c>
      <c r="K17" s="56" t="n">
        <v>44606.4375</v>
      </c>
      <c r="M17" s="53" t="n">
        <v>15</v>
      </c>
      <c r="N17" s="57" t="n"/>
      <c r="O17" s="57" t="inlineStr">
        <is>
          <t>田倉復興店</t>
        </is>
      </c>
      <c r="P17" s="57" t="inlineStr">
        <is>
          <t>桃園市</t>
        </is>
      </c>
      <c r="Q17" s="57" t="inlineStr">
        <is>
          <t>龜山區</t>
        </is>
      </c>
      <c r="R17" s="58" t="n">
        <v>1</v>
      </c>
      <c r="S17" s="59" t="n">
        <v>44539.45833333334</v>
      </c>
      <c r="T17" s="50" t="inlineStr">
        <is>
          <t>萊到店</t>
        </is>
      </c>
      <c r="V17" s="53" t="n">
        <v>15</v>
      </c>
      <c r="W17" s="53">
        <f>LEFT(AB17,3)</f>
        <v/>
      </c>
      <c r="X17" s="60" t="inlineStr">
        <is>
          <t>新開</t>
        </is>
      </c>
      <c r="Y17" s="60" t="n">
        <v>2</v>
      </c>
      <c r="Z17" s="60" t="n">
        <v>4870</v>
      </c>
      <c r="AA17" s="60" t="inlineStr">
        <is>
          <t>中山四通店</t>
        </is>
      </c>
      <c r="AB17" s="60" t="inlineStr">
        <is>
          <t>台北市中山區長安東路一段53巷1之6號</t>
        </is>
      </c>
      <c r="AC17" s="56" t="n">
        <v>44664.6625</v>
      </c>
      <c r="AD17" s="56" t="n">
        <v>44685.45833333334</v>
      </c>
      <c r="AF17" s="53" t="n">
        <v>15</v>
      </c>
      <c r="AG17" s="53">
        <f>IF( AND((ISNA(VLOOKUP(AJ17,E:E,1,FALSE))),(ISNA(VLOOKUP(AJ17,N:N,1,FALSE))),(ISNA(VLOOKUP(AJ17,Z:Z,1,FALSE)))),"",LEFT(AL17,3))</f>
        <v/>
      </c>
      <c r="AH17" s="60" t="inlineStr">
        <is>
          <t>撤店</t>
        </is>
      </c>
      <c r="AI17" s="61" t="n"/>
      <c r="AJ17" s="60" t="n">
        <v>2559</v>
      </c>
      <c r="AK17" s="60" t="inlineStr">
        <is>
          <t>桃縣桃楊店</t>
        </is>
      </c>
      <c r="AL17" s="60" t="inlineStr">
        <is>
          <t>桃園市楊梅區環南路6號</t>
        </is>
      </c>
      <c r="AM17" s="56" t="n">
        <v>44672.61666666667</v>
      </c>
      <c r="AN17" s="56" t="n">
        <v>44698.625</v>
      </c>
    </row>
    <row r="18" ht="15.6" customHeight="1" s="127">
      <c r="A18" s="51" t="inlineStr">
        <is>
          <t>屏東縣</t>
        </is>
      </c>
      <c r="B18" s="52">
        <f>COUNTIF(G:G,A18)+COUNTIF(P:P,A18)+COUNTIF(W:W,A18)-COUNTIF(AG:AG,A18)</f>
        <v/>
      </c>
      <c r="D18" s="53" t="n">
        <v>16</v>
      </c>
      <c r="E18" s="54" t="n">
        <v>4121</v>
      </c>
      <c r="F18" s="55" t="inlineStr">
        <is>
          <t>高市正民店</t>
        </is>
      </c>
      <c r="G18" s="55" t="inlineStr">
        <is>
          <t>高雄市</t>
        </is>
      </c>
      <c r="H18" s="55" t="inlineStr">
        <is>
          <t>苓雅區</t>
        </is>
      </c>
      <c r="I18" s="54" t="n">
        <v>2</v>
      </c>
      <c r="J18" s="56" t="n">
        <v>44424.375</v>
      </c>
      <c r="K18" s="56" t="n">
        <v>44616.41666666666</v>
      </c>
      <c r="M18" s="53" t="n">
        <v>16</v>
      </c>
      <c r="N18" s="57" t="n"/>
      <c r="O18" s="57" t="inlineStr">
        <is>
          <t>蘆竹金鈴店</t>
        </is>
      </c>
      <c r="P18" s="57" t="inlineStr">
        <is>
          <t>桃園市</t>
        </is>
      </c>
      <c r="Q18" s="57" t="inlineStr">
        <is>
          <t>蘆竹區</t>
        </is>
      </c>
      <c r="R18" s="58" t="n">
        <v>1</v>
      </c>
      <c r="S18" s="59" t="n">
        <v>44540.45833333334</v>
      </c>
      <c r="T18" s="50" t="inlineStr">
        <is>
          <t>萊到店</t>
        </is>
      </c>
      <c r="V18" s="53" t="n">
        <v>16</v>
      </c>
      <c r="W18" s="53">
        <f>LEFT(AB18,3)</f>
        <v/>
      </c>
      <c r="X18" s="60" t="inlineStr">
        <is>
          <t>新開</t>
        </is>
      </c>
      <c r="Y18" s="60" t="n">
        <v>2</v>
      </c>
      <c r="Z18" s="60" t="n">
        <v>4998</v>
      </c>
      <c r="AA18" s="60" t="inlineStr">
        <is>
          <t>中壢國瑞店</t>
        </is>
      </c>
      <c r="AB18" s="60" t="inlineStr">
        <is>
          <t>桃園市中壢區定寧路73號</t>
        </is>
      </c>
      <c r="AC18" s="56" t="n">
        <v>44659.43055555555</v>
      </c>
      <c r="AD18" s="56" t="n">
        <v>44686.45833333334</v>
      </c>
      <c r="AF18" s="53" t="n">
        <v>16</v>
      </c>
      <c r="AG18" s="53">
        <f>IF( AND((ISNA(VLOOKUP(AJ18,E:E,1,FALSE))),(ISNA(VLOOKUP(AJ18,N:N,1,FALSE))),(ISNA(VLOOKUP(AJ18,Z:Z,1,FALSE)))),"",LEFT(AL18,3))</f>
        <v/>
      </c>
      <c r="AH18" s="60" t="inlineStr">
        <is>
          <t>撤店</t>
        </is>
      </c>
      <c r="AI18" s="61" t="n"/>
      <c r="AJ18" s="60" t="n">
        <v>4007</v>
      </c>
      <c r="AK18" s="60" t="inlineStr">
        <is>
          <t>龜山長庚店</t>
        </is>
      </c>
      <c r="AL18" s="60" t="inlineStr">
        <is>
          <t>桃園市龜山區復興街5號</t>
        </is>
      </c>
      <c r="AM18" s="56" t="n">
        <v>44687.51041666666</v>
      </c>
      <c r="AN18" s="56" t="n">
        <v>44700.45833333334</v>
      </c>
    </row>
    <row r="19" ht="15.6" customHeight="1" s="127">
      <c r="A19" s="51" t="inlineStr">
        <is>
          <t>澎湖縣</t>
        </is>
      </c>
      <c r="B19" s="52">
        <f>COUNTIF(G:G,A19)+COUNTIF(P:P,A19)+COUNTIF(W:W,A19)-COUNTIF(AG:AG,A19)</f>
        <v/>
      </c>
      <c r="D19" s="53" t="n">
        <v>17</v>
      </c>
      <c r="E19" s="54" t="n">
        <v>4076</v>
      </c>
      <c r="F19" s="55" t="inlineStr">
        <is>
          <t>嘉義國興店</t>
        </is>
      </c>
      <c r="G19" s="55" t="inlineStr">
        <is>
          <t>嘉義市</t>
        </is>
      </c>
      <c r="H19" s="55" t="inlineStr">
        <is>
          <t>東區</t>
        </is>
      </c>
      <c r="I19" s="54" t="n">
        <v>2</v>
      </c>
      <c r="J19" s="56" t="n">
        <v>44425.375</v>
      </c>
      <c r="K19" s="56" t="n">
        <v>44606.45833333334</v>
      </c>
      <c r="M19" s="53" t="n">
        <v>17</v>
      </c>
      <c r="N19" s="57" t="n"/>
      <c r="O19" s="57" t="inlineStr">
        <is>
          <t>田倉文興店</t>
        </is>
      </c>
      <c r="P19" s="57" t="inlineStr">
        <is>
          <t>桃園市</t>
        </is>
      </c>
      <c r="Q19" s="57" t="inlineStr">
        <is>
          <t>龜山區</t>
        </is>
      </c>
      <c r="R19" s="58" t="n">
        <v>1</v>
      </c>
      <c r="S19" s="59" t="n">
        <v>44554.45833333334</v>
      </c>
      <c r="T19" s="50" t="inlineStr">
        <is>
          <t>萊到店</t>
        </is>
      </c>
      <c r="V19" s="53" t="n">
        <v>17</v>
      </c>
      <c r="W19" s="53">
        <f>LEFT(AB19,3)</f>
        <v/>
      </c>
      <c r="X19" s="60" t="inlineStr">
        <is>
          <t>新開</t>
        </is>
      </c>
      <c r="Y19" s="60" t="n">
        <v>2</v>
      </c>
      <c r="Z19" s="60" t="n">
        <v>5013</v>
      </c>
      <c r="AA19" s="60" t="inlineStr">
        <is>
          <t>大林堅實店</t>
        </is>
      </c>
      <c r="AB19" s="60" t="inlineStr">
        <is>
          <t>嘉義縣大林鎮崎頂1號</t>
        </is>
      </c>
      <c r="AC19" s="56" t="n">
        <v>44684.51319444444</v>
      </c>
      <c r="AD19" s="56" t="n">
        <v>44692.625</v>
      </c>
      <c r="AF19" s="53" t="n">
        <v>17</v>
      </c>
      <c r="AG19" s="53">
        <f>IF( AND((ISNA(VLOOKUP(AJ19,E:E,1,FALSE))),(ISNA(VLOOKUP(AJ19,N:N,1,FALSE))),(ISNA(VLOOKUP(AJ19,Z:Z,1,FALSE)))),"",LEFT(AL19,3))</f>
        <v/>
      </c>
      <c r="AH19" s="60" t="inlineStr">
        <is>
          <t>撤店</t>
        </is>
      </c>
      <c r="AI19" s="61" t="n"/>
      <c r="AJ19" s="60" t="n">
        <v>2793</v>
      </c>
      <c r="AK19" s="60" t="inlineStr">
        <is>
          <t>北市安皓店</t>
        </is>
      </c>
      <c r="AL19" s="60" t="inlineStr">
        <is>
          <t>台北市大安區忠孝東路4段181巷8號</t>
        </is>
      </c>
      <c r="AM19" s="56" t="n">
        <v>44676.39305555556</v>
      </c>
      <c r="AN19" s="56" t="n">
        <v>44705.625</v>
      </c>
    </row>
    <row r="20" ht="15.6" customHeight="1" s="127">
      <c r="A20" s="51" t="inlineStr">
        <is>
          <t>連江縣</t>
        </is>
      </c>
      <c r="B20" s="52">
        <f>COUNTIF(G:G,A20)+COUNTIF(P:P,A20)+COUNTIF(W:W,A20)-COUNTIF(AG:AG,A20)</f>
        <v/>
      </c>
      <c r="D20" s="53" t="n">
        <v>18</v>
      </c>
      <c r="E20" s="54" t="n">
        <v>2076</v>
      </c>
      <c r="F20" s="55" t="inlineStr">
        <is>
          <t>屏市迪化店</t>
        </is>
      </c>
      <c r="G20" s="55" t="inlineStr">
        <is>
          <t>屏東縣</t>
        </is>
      </c>
      <c r="H20" s="55" t="inlineStr">
        <is>
          <t>屏東市</t>
        </is>
      </c>
      <c r="I20" s="54" t="n">
        <v>2</v>
      </c>
      <c r="J20" s="56" t="n">
        <v>44426.375</v>
      </c>
      <c r="K20" s="56" t="n">
        <v>44617.45833333334</v>
      </c>
      <c r="M20" s="53" t="n">
        <v>18</v>
      </c>
      <c r="N20" s="57" t="n"/>
      <c r="O20" s="57" t="inlineStr">
        <is>
          <t>車麗屋台中朝馬店</t>
        </is>
      </c>
      <c r="P20" s="57" t="inlineStr">
        <is>
          <t>台中市</t>
        </is>
      </c>
      <c r="Q20" s="57" t="inlineStr">
        <is>
          <t>西屯區</t>
        </is>
      </c>
      <c r="R20" s="58" t="n">
        <v>1</v>
      </c>
      <c r="S20" s="59" t="n">
        <v>44503.625</v>
      </c>
      <c r="T20" s="50" t="inlineStr">
        <is>
          <t>萊到店</t>
        </is>
      </c>
      <c r="V20" s="53" t="n">
        <v>18</v>
      </c>
      <c r="W20" s="53">
        <f>LEFT(AB20,3)</f>
        <v/>
      </c>
      <c r="X20" s="60" t="inlineStr">
        <is>
          <t>新開</t>
        </is>
      </c>
      <c r="Y20" s="60" t="n">
        <v>2</v>
      </c>
      <c r="Z20" s="60" t="n">
        <v>4912</v>
      </c>
      <c r="AA20" s="60" t="inlineStr">
        <is>
          <t>新埤新華店</t>
        </is>
      </c>
      <c r="AB20" s="60" t="inlineStr">
        <is>
          <t>屏東縣新埤鄉新華路190號,中正路13,13-1,13-2,13-3號</t>
        </is>
      </c>
      <c r="AC20" s="56" t="n">
        <v>44669.57638888889</v>
      </c>
      <c r="AD20" s="56" t="n">
        <v>44697.625</v>
      </c>
      <c r="AF20" s="53" t="n">
        <v>18</v>
      </c>
      <c r="AG20" s="53">
        <f>IF( AND((ISNA(VLOOKUP(AJ20,E:E,1,FALSE))),(ISNA(VLOOKUP(AJ20,N:N,1,FALSE))),(ISNA(VLOOKUP(AJ20,Z:Z,1,FALSE)))),"",LEFT(AL20,3))</f>
        <v/>
      </c>
      <c r="AH20" s="60" t="inlineStr">
        <is>
          <t>撤店</t>
        </is>
      </c>
      <c r="AI20" s="61" t="n"/>
      <c r="AJ20" s="60" t="n">
        <v>4141</v>
      </c>
      <c r="AK20" s="60" t="inlineStr">
        <is>
          <t>桃市祥儀店</t>
        </is>
      </c>
      <c r="AL20" s="60" t="inlineStr">
        <is>
          <t>桃園市桃園區桃鶯路457、459號</t>
        </is>
      </c>
      <c r="AM20" s="56" t="n">
        <v>44692.40694444445</v>
      </c>
      <c r="AN20" s="56" t="n">
        <v>44707.45833333334</v>
      </c>
    </row>
    <row r="21" ht="15.6" customHeight="1" s="127">
      <c r="A21" s="51" t="inlineStr">
        <is>
          <t>金門縣</t>
        </is>
      </c>
      <c r="B21" s="52">
        <f>COUNTIF(G:G,A21)+COUNTIF(P:P,A21)+COUNTIF(W:W,A21)-COUNTIF(AG:AG,A21)</f>
        <v/>
      </c>
      <c r="D21" s="53" t="n">
        <v>19</v>
      </c>
      <c r="E21" s="54" t="n">
        <v>4872</v>
      </c>
      <c r="F21" s="55" t="inlineStr">
        <is>
          <t>關廟鳳梨店</t>
        </is>
      </c>
      <c r="G21" s="55" t="inlineStr">
        <is>
          <t>台南市</t>
        </is>
      </c>
      <c r="H21" s="55" t="inlineStr">
        <is>
          <t>關廟區</t>
        </is>
      </c>
      <c r="I21" s="54" t="n">
        <v>2</v>
      </c>
      <c r="J21" s="56" t="n">
        <v>44427.375</v>
      </c>
      <c r="K21" s="56" t="n">
        <v>44613.60416666666</v>
      </c>
      <c r="M21" s="53" t="n">
        <v>19</v>
      </c>
      <c r="N21" s="57" t="n"/>
      <c r="O21" s="57" t="inlineStr">
        <is>
          <t>車麗屋彰化員林店</t>
        </is>
      </c>
      <c r="P21" s="57" t="inlineStr">
        <is>
          <t>彰化縣</t>
        </is>
      </c>
      <c r="Q21" s="57" t="inlineStr">
        <is>
          <t>員林鎮</t>
        </is>
      </c>
      <c r="R21" s="58" t="n">
        <v>1</v>
      </c>
      <c r="S21" s="59" t="n">
        <v>44504.45833333334</v>
      </c>
      <c r="T21" s="50" t="inlineStr">
        <is>
          <t>萊到店</t>
        </is>
      </c>
      <c r="V21" s="53" t="n">
        <v>19</v>
      </c>
      <c r="W21" s="53">
        <f>LEFT(AB21,3)</f>
        <v/>
      </c>
      <c r="X21" s="60" t="inlineStr">
        <is>
          <t>新開</t>
        </is>
      </c>
      <c r="Y21" s="60" t="n">
        <v>2</v>
      </c>
      <c r="Z21" s="60" t="n">
        <v>4967</v>
      </c>
      <c r="AA21" s="60" t="inlineStr">
        <is>
          <t>楊梅環南店</t>
        </is>
      </c>
      <c r="AB21" s="60" t="inlineStr">
        <is>
          <t>桃園市楊梅區環南路58-1、60-1、62-1號</t>
        </is>
      </c>
      <c r="AC21" s="56" t="n">
        <v>44680.40972222222</v>
      </c>
      <c r="AD21" s="56" t="n">
        <v>44698.45833333334</v>
      </c>
      <c r="AF21" s="53" t="n">
        <v>19</v>
      </c>
      <c r="AG21" s="53">
        <f>IF( AND((ISNA(VLOOKUP(AJ21,E:E,1,FALSE))),(ISNA(VLOOKUP(AJ21,N:N,1,FALSE))),(ISNA(VLOOKUP(AJ21,Z:Z,1,FALSE)))),"",LEFT(AL21,3))</f>
        <v/>
      </c>
      <c r="AH21" s="60" t="inlineStr">
        <is>
          <t>撤店</t>
        </is>
      </c>
      <c r="AI21" s="61" t="n"/>
      <c r="AJ21" s="60" t="n">
        <v>4251</v>
      </c>
      <c r="AK21" s="60" t="inlineStr">
        <is>
          <t>基隆東岸店</t>
        </is>
      </c>
      <c r="AL21" s="60" t="inlineStr">
        <is>
          <t>基隆市仁愛區愛三路130號</t>
        </is>
      </c>
      <c r="AM21" s="56" t="n">
        <v>44698.37638888889</v>
      </c>
      <c r="AN21" s="56" t="n">
        <v>44714.41666666666</v>
      </c>
    </row>
    <row r="22" ht="15.6" customHeight="1" s="127">
      <c r="A22" s="51" t="inlineStr">
        <is>
          <t>宜蘭縣</t>
        </is>
      </c>
      <c r="B22" s="52">
        <f>COUNTIF(G:G,A22)+COUNTIF(P:P,A22)+COUNTIF(W:W,A22)-COUNTIF(AG:AG,A22)</f>
        <v/>
      </c>
      <c r="D22" s="53" t="n">
        <v>20</v>
      </c>
      <c r="E22" s="54" t="n">
        <v>4812</v>
      </c>
      <c r="F22" s="55" t="inlineStr">
        <is>
          <t>萬華內江店</t>
        </is>
      </c>
      <c r="G22" s="55" t="inlineStr">
        <is>
          <t>台北市</t>
        </is>
      </c>
      <c r="H22" s="55" t="inlineStr">
        <is>
          <t>萬華區</t>
        </is>
      </c>
      <c r="I22" s="54" t="n">
        <v>2</v>
      </c>
      <c r="J22" s="56" t="n">
        <v>44431.39583333334</v>
      </c>
      <c r="K22" s="56" t="n">
        <v>44578.625</v>
      </c>
      <c r="M22" s="53" t="n">
        <v>20</v>
      </c>
      <c r="N22" s="57" t="n"/>
      <c r="O22" s="57" t="inlineStr">
        <is>
          <t>車麗屋彰化金馬店</t>
        </is>
      </c>
      <c r="P22" s="57" t="inlineStr">
        <is>
          <t>彰化縣</t>
        </is>
      </c>
      <c r="Q22" s="57" t="inlineStr">
        <is>
          <t>彰化市</t>
        </is>
      </c>
      <c r="R22" s="58" t="n">
        <v>1</v>
      </c>
      <c r="S22" s="59" t="n">
        <v>44504.45833333334</v>
      </c>
      <c r="T22" s="50" t="inlineStr">
        <is>
          <t>萊到店</t>
        </is>
      </c>
      <c r="V22" s="53" t="n">
        <v>20</v>
      </c>
      <c r="W22" s="53">
        <f>LEFT(AB22,3)</f>
        <v/>
      </c>
      <c r="X22" s="60" t="inlineStr">
        <is>
          <t>新開</t>
        </is>
      </c>
      <c r="Y22" s="60" t="n">
        <v>2</v>
      </c>
      <c r="Z22" s="60" t="n">
        <v>4968</v>
      </c>
      <c r="AA22" s="60" t="inlineStr">
        <is>
          <t>三重太璞宮</t>
        </is>
      </c>
      <c r="AB22" s="60" t="inlineStr">
        <is>
          <t>新北市三重區中正北路430號及430之1號</t>
        </is>
      </c>
      <c r="AC22" s="56" t="n">
        <v>44676.57916666667</v>
      </c>
      <c r="AD22" s="56" t="n">
        <v>44700.45833333334</v>
      </c>
      <c r="AF22" s="53" t="n">
        <v>20</v>
      </c>
      <c r="AG22" s="53">
        <f>IF( AND((ISNA(VLOOKUP(AJ22,E:E,1,FALSE))),(ISNA(VLOOKUP(AJ22,N:N,1,FALSE))),(ISNA(VLOOKUP(AJ22,Z:Z,1,FALSE)))),"",LEFT(AL22,3))</f>
        <v/>
      </c>
      <c r="AH22" s="60" t="inlineStr">
        <is>
          <t>撤店</t>
        </is>
      </c>
      <c r="AI22" s="61" t="n"/>
      <c r="AJ22" s="60" t="n">
        <v>4873</v>
      </c>
      <c r="AK22" s="60" t="inlineStr">
        <is>
          <t>新竹一品店</t>
        </is>
      </c>
      <c r="AL22" s="60" t="inlineStr">
        <is>
          <t>新竹市東區忠孝路279之9號壹樓</t>
        </is>
      </c>
      <c r="AM22" s="56" t="n">
        <v>44699.65</v>
      </c>
      <c r="AN22" s="56" t="n">
        <v>44714.625</v>
      </c>
    </row>
    <row r="23" ht="15.6" customHeight="1" s="127">
      <c r="A23" s="64" t="inlineStr">
        <is>
          <t>花蓮縣</t>
        </is>
      </c>
      <c r="B23" s="52">
        <f>COUNTIF(G:G,A23)+COUNTIF(P:P,A23)+COUNTIF(W:W,A23)-COUNTIF(AG:AG,A23)</f>
        <v/>
      </c>
      <c r="D23" s="53" t="n">
        <v>21</v>
      </c>
      <c r="E23" s="54" t="n">
        <v>4697</v>
      </c>
      <c r="F23" s="55" t="inlineStr">
        <is>
          <t>永和光民店</t>
        </is>
      </c>
      <c r="G23" s="55" t="inlineStr">
        <is>
          <t>新北市</t>
        </is>
      </c>
      <c r="H23" s="55" t="inlineStr">
        <is>
          <t>永和區</t>
        </is>
      </c>
      <c r="I23" s="54" t="n">
        <v>2</v>
      </c>
      <c r="J23" s="56" t="n">
        <v>44432.39583333334</v>
      </c>
      <c r="K23" s="56" t="n">
        <v>44615.4375</v>
      </c>
      <c r="M23" s="53" t="n">
        <v>21</v>
      </c>
      <c r="N23" s="57" t="n"/>
      <c r="O23" s="57" t="inlineStr">
        <is>
          <t>有省錢南陽店</t>
        </is>
      </c>
      <c r="P23" s="57" t="inlineStr">
        <is>
          <t>南投縣</t>
        </is>
      </c>
      <c r="Q23" s="57" t="inlineStr">
        <is>
          <t>南投市</t>
        </is>
      </c>
      <c r="R23" s="58" t="n">
        <v>1</v>
      </c>
      <c r="S23" s="59" t="n">
        <v>44508.625</v>
      </c>
      <c r="T23" s="50" t="inlineStr">
        <is>
          <t>萊到店</t>
        </is>
      </c>
      <c r="V23" s="53" t="n">
        <v>21</v>
      </c>
      <c r="W23" s="53">
        <f>LEFT(AB23,3)</f>
        <v/>
      </c>
      <c r="X23" s="60" t="inlineStr">
        <is>
          <t>新開</t>
        </is>
      </c>
      <c r="Y23" s="60" t="n">
        <v>2</v>
      </c>
      <c r="Z23" s="60" t="n">
        <v>4917</v>
      </c>
      <c r="AA23" s="60" t="inlineStr">
        <is>
          <t>板橋翠華店</t>
        </is>
      </c>
      <c r="AB23" s="60" t="inlineStr">
        <is>
          <t>新北市板橋區翠華街6巷1號1樓</t>
        </is>
      </c>
      <c r="AC23" s="56" t="n">
        <v>44693.45208333333</v>
      </c>
      <c r="AD23" s="56" t="n">
        <v>44707.45833333334</v>
      </c>
      <c r="AF23" s="53" t="n">
        <v>21</v>
      </c>
      <c r="AG23" s="53">
        <f>IF( AND((ISNA(VLOOKUP(AJ23,E:E,1,FALSE))),(ISNA(VLOOKUP(AJ23,N:N,1,FALSE))),(ISNA(VLOOKUP(AJ23,Z:Z,1,FALSE)))),"",LEFT(AL23,3))</f>
        <v/>
      </c>
      <c r="AH23" s="60" t="inlineStr">
        <is>
          <t>撤店</t>
        </is>
      </c>
      <c r="AI23" s="61" t="n"/>
      <c r="AJ23" s="60" t="n">
        <v>4839</v>
      </c>
      <c r="AK23" s="60" t="inlineStr">
        <is>
          <t>員林靜修店</t>
        </is>
      </c>
      <c r="AL23" s="60" t="inlineStr">
        <is>
          <t>彰化縣員林市中山路二段87號一樓</t>
        </is>
      </c>
      <c r="AM23" s="56" t="n">
        <v>44704.61180555556</v>
      </c>
      <c r="AN23" s="56" t="n">
        <v>44719.625</v>
      </c>
    </row>
    <row r="24" ht="15.6" customHeight="1" s="127">
      <c r="A24" s="64" t="inlineStr">
        <is>
          <t>台東縣</t>
        </is>
      </c>
      <c r="B24" s="52">
        <f>COUNTIF(G:G,A24)+COUNTIF(P:P,A24)+COUNTIF(W:W,A24)-COUNTIF(AG:AG,A24)</f>
        <v/>
      </c>
      <c r="D24" s="53" t="n">
        <v>22</v>
      </c>
      <c r="E24" s="54" t="n">
        <v>4573</v>
      </c>
      <c r="F24" s="55" t="inlineStr">
        <is>
          <t>中和浪漫店</t>
        </is>
      </c>
      <c r="G24" s="55" t="inlineStr">
        <is>
          <t>新北市</t>
        </is>
      </c>
      <c r="H24" s="55" t="inlineStr">
        <is>
          <t>中和區</t>
        </is>
      </c>
      <c r="I24" s="54" t="n">
        <v>2</v>
      </c>
      <c r="J24" s="56" t="n">
        <v>44432.5625</v>
      </c>
      <c r="K24" s="56" t="n">
        <v>44610.41666666666</v>
      </c>
      <c r="M24" s="53" t="n">
        <v>22</v>
      </c>
      <c r="N24" s="57" t="n"/>
      <c r="O24" s="57" t="inlineStr">
        <is>
          <t>中聯后里店</t>
        </is>
      </c>
      <c r="P24" s="57" t="inlineStr">
        <is>
          <t>台中市</t>
        </is>
      </c>
      <c r="Q24" s="57" t="inlineStr">
        <is>
          <t>后里區</t>
        </is>
      </c>
      <c r="R24" s="58" t="n">
        <v>1</v>
      </c>
      <c r="S24" s="59" t="n">
        <v>44518.45833333334</v>
      </c>
      <c r="T24" s="50" t="inlineStr">
        <is>
          <t>萊到店</t>
        </is>
      </c>
      <c r="V24" s="53" t="n">
        <v>22</v>
      </c>
      <c r="W24" s="53">
        <f>LEFT(AB24,3)</f>
        <v/>
      </c>
      <c r="X24" s="60" t="inlineStr">
        <is>
          <t>新開</t>
        </is>
      </c>
      <c r="Y24" s="60" t="n">
        <v>2</v>
      </c>
      <c r="Z24" s="60" t="n">
        <v>4668</v>
      </c>
      <c r="AA24" s="60" t="inlineStr">
        <is>
          <t>松山京東店</t>
        </is>
      </c>
      <c r="AB24" s="60" t="inlineStr">
        <is>
          <t>台北市松山區南京東路五段123巷33號</t>
        </is>
      </c>
      <c r="AC24" s="56" t="n">
        <v>44698.46111111111</v>
      </c>
      <c r="AD24" s="56" t="n">
        <v>44711.45833333334</v>
      </c>
      <c r="AF24" s="53" t="n">
        <v>22</v>
      </c>
      <c r="AG24" s="53">
        <f>IF( AND((ISNA(VLOOKUP(AJ24,E:E,1,FALSE))),(ISNA(VLOOKUP(AJ24,N:N,1,FALSE))),(ISNA(VLOOKUP(AJ24,Z:Z,1,FALSE)))),"",LEFT(AL24,3))</f>
        <v/>
      </c>
      <c r="AH24" s="60" t="inlineStr">
        <is>
          <t>撤店</t>
        </is>
      </c>
      <c r="AI24" s="61" t="n">
        <v>1</v>
      </c>
      <c r="AJ24" s="60" t="inlineStr">
        <is>
          <t>TT05</t>
        </is>
      </c>
      <c r="AK24" s="60" t="inlineStr">
        <is>
          <t>員林靜修訓練教室</t>
        </is>
      </c>
      <c r="AL24" s="60" t="inlineStr">
        <is>
          <t>彰化縣員林市中山路二段87號二樓</t>
        </is>
      </c>
      <c r="AM24" s="56" t="n">
        <v>44705.64097222222</v>
      </c>
      <c r="AN24" s="56" t="n">
        <v>44719.625</v>
      </c>
    </row>
    <row r="25" ht="15.6" customHeight="1" s="127">
      <c r="D25" s="53" t="n">
        <v>23</v>
      </c>
      <c r="E25" s="54" t="n">
        <v>4838</v>
      </c>
      <c r="F25" s="55" t="inlineStr">
        <is>
          <t>南港成福店</t>
        </is>
      </c>
      <c r="G25" s="55" t="inlineStr">
        <is>
          <t>台北市</t>
        </is>
      </c>
      <c r="H25" s="55" t="inlineStr">
        <is>
          <t>南港區</t>
        </is>
      </c>
      <c r="I25" s="54" t="n">
        <v>2</v>
      </c>
      <c r="J25" s="56" t="n">
        <v>44433.39583333334</v>
      </c>
      <c r="K25" s="56" t="n">
        <v>44613.41666666666</v>
      </c>
      <c r="M25" s="53" t="n">
        <v>23</v>
      </c>
      <c r="N25" s="57" t="n"/>
      <c r="O25" s="57" t="inlineStr">
        <is>
          <t>車麗屋台中崇德店</t>
        </is>
      </c>
      <c r="P25" s="57" t="inlineStr">
        <is>
          <t>台中市</t>
        </is>
      </c>
      <c r="Q25" s="57" t="inlineStr">
        <is>
          <t>北屯區</t>
        </is>
      </c>
      <c r="R25" s="58" t="n">
        <v>1</v>
      </c>
      <c r="S25" s="59" t="n">
        <v>44518.625</v>
      </c>
      <c r="T25" s="50" t="inlineStr">
        <is>
          <t>萊到店</t>
        </is>
      </c>
      <c r="V25" s="53" t="n">
        <v>23</v>
      </c>
      <c r="W25" s="53">
        <f>LEFT(AB25,3)</f>
        <v/>
      </c>
      <c r="X25" s="60" t="inlineStr">
        <is>
          <t>新開</t>
        </is>
      </c>
      <c r="Y25" s="60" t="n">
        <v>2</v>
      </c>
      <c r="Z25" s="60" t="n">
        <v>5016</v>
      </c>
      <c r="AA25" s="60" t="inlineStr">
        <is>
          <t>龜山樂善店</t>
        </is>
      </c>
      <c r="AB25" s="60" t="inlineStr">
        <is>
          <t>桃園市龜山區樂善二路181、183號</t>
        </is>
      </c>
      <c r="AC25" s="56" t="n">
        <v>44698.59513888889</v>
      </c>
      <c r="AD25" s="56" t="n">
        <v>44720.45833333334</v>
      </c>
      <c r="AF25" s="53" t="n">
        <v>23</v>
      </c>
      <c r="AG25" s="53">
        <f>IF( AND((ISNA(VLOOKUP(AJ25,E:E,1,FALSE))),(ISNA(VLOOKUP(AJ25,N:N,1,FALSE))),(ISNA(VLOOKUP(AJ25,Z:Z,1,FALSE)))),"",LEFT(AL25,3))</f>
        <v/>
      </c>
      <c r="AH25" s="60" t="inlineStr">
        <is>
          <t>撤店</t>
        </is>
      </c>
      <c r="AI25" s="61" t="n">
        <v>2</v>
      </c>
      <c r="AJ25" s="60" t="n">
        <v>4784</v>
      </c>
      <c r="AK25" s="60" t="inlineStr">
        <is>
          <t>三重五順店</t>
        </is>
      </c>
      <c r="AL25" s="60" t="inlineStr">
        <is>
          <t>新北市三重區仁義街192號及196號一樓部份、194號一樓全部</t>
        </is>
      </c>
      <c r="AM25" s="56" t="n">
        <v>44714.45138888889</v>
      </c>
      <c r="AN25" s="56" t="n">
        <v>44721.45833333334</v>
      </c>
    </row>
    <row r="26" ht="15.6" customHeight="1" s="127">
      <c r="A26" s="66" t="inlineStr">
        <is>
          <t>店數合計</t>
        </is>
      </c>
      <c r="B26" s="66">
        <f>SUM(B3:B25)</f>
        <v/>
      </c>
      <c r="D26" s="53" t="n">
        <v>24</v>
      </c>
      <c r="E26" s="54" t="n">
        <v>4663</v>
      </c>
      <c r="F26" s="55" t="inlineStr">
        <is>
          <t>汐止南興店</t>
        </is>
      </c>
      <c r="G26" s="55" t="inlineStr">
        <is>
          <t>新北市</t>
        </is>
      </c>
      <c r="H26" s="55" t="inlineStr">
        <is>
          <t>汐止區</t>
        </is>
      </c>
      <c r="I26" s="54" t="n">
        <v>2</v>
      </c>
      <c r="J26" s="56" t="n">
        <v>44433.5625</v>
      </c>
      <c r="K26" s="56" t="n">
        <v>44613.4375</v>
      </c>
      <c r="M26" s="53" t="n">
        <v>24</v>
      </c>
      <c r="N26" s="57" t="n"/>
      <c r="O26" s="57" t="inlineStr">
        <is>
          <t>好鄰居彰南店</t>
        </is>
      </c>
      <c r="P26" s="57" t="inlineStr">
        <is>
          <t>南投縣</t>
        </is>
      </c>
      <c r="Q26" s="57" t="inlineStr">
        <is>
          <t>南投市</t>
        </is>
      </c>
      <c r="R26" s="58" t="n">
        <v>1</v>
      </c>
      <c r="S26" s="59" t="n">
        <v>44524.41666666666</v>
      </c>
      <c r="T26" s="50" t="inlineStr">
        <is>
          <t>萊到店</t>
        </is>
      </c>
      <c r="V26" s="53" t="n">
        <v>24</v>
      </c>
      <c r="W26" s="53">
        <f>LEFT(AB26,3)</f>
        <v/>
      </c>
      <c r="X26" s="60" t="inlineStr">
        <is>
          <t>新開</t>
        </is>
      </c>
      <c r="Y26" s="60" t="n">
        <v>2</v>
      </c>
      <c r="Z26" s="60" t="n">
        <v>5010</v>
      </c>
      <c r="AA26" s="60" t="inlineStr">
        <is>
          <t>員山茄苳林</t>
        </is>
      </c>
      <c r="AB26" s="60" t="inlineStr">
        <is>
          <t>宜蘭縣員山鄉茄苳路76之6、76之7、76之8號</t>
        </is>
      </c>
      <c r="AC26" s="56" t="n">
        <v>44700.48333333333</v>
      </c>
      <c r="AD26" s="56" t="n">
        <v>44720.45833333334</v>
      </c>
      <c r="AF26" s="53" t="n">
        <v>24</v>
      </c>
      <c r="AG26" s="53">
        <f>IF( AND((ISNA(VLOOKUP(AJ26,E:E,1,FALSE))),(ISNA(VLOOKUP(AJ26,N:N,1,FALSE))),(ISNA(VLOOKUP(AJ26,Z:Z,1,FALSE)))),"",LEFT(AL26,3))</f>
        <v/>
      </c>
      <c r="AH26" s="60" t="inlineStr">
        <is>
          <t>撤店</t>
        </is>
      </c>
      <c r="AI26" s="61" t="n"/>
      <c r="AJ26" s="60" t="n">
        <v>2991</v>
      </c>
      <c r="AK26" s="60" t="inlineStr">
        <is>
          <t>桃縣桃益店</t>
        </is>
      </c>
      <c r="AL26" s="60" t="inlineStr">
        <is>
          <t>桃園市龍潭區中豐路529、531號</t>
        </is>
      </c>
      <c r="AM26" s="56" t="n">
        <v>44707.62569444445</v>
      </c>
      <c r="AN26" s="56" t="n">
        <v>44725.625</v>
      </c>
    </row>
    <row r="27" ht="15.6" customHeight="1" s="127">
      <c r="D27" s="53" t="n">
        <v>25</v>
      </c>
      <c r="E27" s="54" t="n">
        <v>2132</v>
      </c>
      <c r="F27" s="55" t="inlineStr">
        <is>
          <t>北市明湖店</t>
        </is>
      </c>
      <c r="G27" s="55" t="inlineStr">
        <is>
          <t>台北市</t>
        </is>
      </c>
      <c r="H27" s="55" t="inlineStr">
        <is>
          <t>內湖區</t>
        </is>
      </c>
      <c r="I27" s="54" t="n">
        <v>2</v>
      </c>
      <c r="J27" s="56" t="n">
        <v>44434.5625</v>
      </c>
      <c r="K27" s="56" t="n">
        <v>44578.4375</v>
      </c>
      <c r="M27" s="53" t="n">
        <v>25</v>
      </c>
      <c r="N27" s="57" t="n"/>
      <c r="O27" s="57" t="inlineStr">
        <is>
          <t>中聯彰化店</t>
        </is>
      </c>
      <c r="P27" s="57" t="inlineStr">
        <is>
          <t>彰化縣</t>
        </is>
      </c>
      <c r="Q27" s="57" t="inlineStr">
        <is>
          <t>彰化市</t>
        </is>
      </c>
      <c r="R27" s="58" t="n">
        <v>1</v>
      </c>
      <c r="S27" s="59" t="n">
        <v>44529.625</v>
      </c>
      <c r="T27" s="50" t="inlineStr">
        <is>
          <t>萊到店</t>
        </is>
      </c>
      <c r="V27" s="53" t="n">
        <v>25</v>
      </c>
      <c r="W27" s="53">
        <f>LEFT(AB27,3)</f>
        <v/>
      </c>
      <c r="X27" s="60" t="inlineStr">
        <is>
          <t>新開</t>
        </is>
      </c>
      <c r="Y27" s="60" t="n">
        <v>2</v>
      </c>
      <c r="Z27" s="60" t="n">
        <v>4790</v>
      </c>
      <c r="AA27" s="60" t="inlineStr">
        <is>
          <t>水里水信店</t>
        </is>
      </c>
      <c r="AB27" s="60" t="inlineStr">
        <is>
          <t>南投縣水里鄉水信路一段385號</t>
        </is>
      </c>
      <c r="AC27" s="56" t="n">
        <v>44705.45625</v>
      </c>
      <c r="AD27" s="56" t="n">
        <v>44720.625</v>
      </c>
      <c r="AF27" s="53" t="n">
        <v>25</v>
      </c>
      <c r="AG27" s="53">
        <f>IF( AND((ISNA(VLOOKUP(AJ27,E:E,1,FALSE))),(ISNA(VLOOKUP(AJ27,N:N,1,FALSE))),(ISNA(VLOOKUP(AJ27,Z:Z,1,FALSE)))),"",LEFT(AL27,3))</f>
        <v/>
      </c>
      <c r="AH27" s="60" t="inlineStr">
        <is>
          <t>撤店</t>
        </is>
      </c>
      <c r="AI27" s="61" t="n">
        <v>2</v>
      </c>
      <c r="AJ27" s="60" t="n">
        <v>3249</v>
      </c>
      <c r="AK27" s="60" t="inlineStr">
        <is>
          <t>中縣常春藤店</t>
        </is>
      </c>
      <c r="AL27" s="60" t="inlineStr">
        <is>
          <t>台中市潭子區潭興路一段165巷320號</t>
        </is>
      </c>
      <c r="AM27" s="56" t="n">
        <v>44706.68194444444</v>
      </c>
      <c r="AN27" s="56" t="n">
        <v>44726.625</v>
      </c>
    </row>
    <row r="28" ht="15.6" customHeight="1" s="127">
      <c r="A28" s="66" t="inlineStr">
        <is>
          <t>8800合計</t>
        </is>
      </c>
      <c r="B28" s="66">
        <f>SUMIFS(I:I,G:G,A6)+SUMIFS(Y:Y,W:W,A6)-SUMIFS(AI:AI,AG:AG,A6)-SUMIFS(AS:AS,AQ:AQ,A6)</f>
        <v/>
      </c>
      <c r="D28" s="53" t="n">
        <v>26</v>
      </c>
      <c r="E28" s="54" t="n">
        <v>4518</v>
      </c>
      <c r="F28" s="55" t="inlineStr">
        <is>
          <t>鶯歌龍正店</t>
        </is>
      </c>
      <c r="G28" s="55" t="inlineStr">
        <is>
          <t>新北市</t>
        </is>
      </c>
      <c r="H28" s="55" t="inlineStr">
        <is>
          <t>鶯歌區</t>
        </is>
      </c>
      <c r="I28" s="54" t="n">
        <v>2</v>
      </c>
      <c r="J28" s="56" t="n">
        <v>44435.39583333334</v>
      </c>
      <c r="K28" s="56" t="n">
        <v>44617.4375</v>
      </c>
      <c r="M28" s="53" t="n">
        <v>26</v>
      </c>
      <c r="N28" s="57" t="n"/>
      <c r="O28" s="57" t="inlineStr">
        <is>
          <t>后里馬場店</t>
        </is>
      </c>
      <c r="P28" s="57" t="inlineStr">
        <is>
          <t>台中市</t>
        </is>
      </c>
      <c r="Q28" s="57" t="inlineStr">
        <is>
          <t>后里區</t>
        </is>
      </c>
      <c r="R28" s="58" t="n">
        <v>1</v>
      </c>
      <c r="S28" s="59" t="n">
        <v>44572.625</v>
      </c>
      <c r="T28" s="50" t="inlineStr">
        <is>
          <t>萊到店</t>
        </is>
      </c>
      <c r="V28" s="53" t="n">
        <v>26</v>
      </c>
      <c r="W28" s="53">
        <f>LEFT(AB28,3)</f>
        <v/>
      </c>
      <c r="X28" s="60" t="inlineStr">
        <is>
          <t>新開</t>
        </is>
      </c>
      <c r="Y28" s="60" t="n">
        <v>2</v>
      </c>
      <c r="Z28" s="60" t="n">
        <v>4709</v>
      </c>
      <c r="AA28" s="60" t="inlineStr">
        <is>
          <t>中壢龍興店</t>
        </is>
      </c>
      <c r="AB28" s="60" t="inlineStr">
        <is>
          <t>桃園市中壢區龍興路656、658號</t>
        </is>
      </c>
      <c r="AC28" s="56" t="n">
        <v>44718.40069444444</v>
      </c>
      <c r="AD28" s="56" t="n">
        <v>44725.45833333334</v>
      </c>
      <c r="AF28" s="53" t="n">
        <v>26</v>
      </c>
      <c r="AG28" s="53">
        <f>IF( AND((ISNA(VLOOKUP(AJ28,E:E,1,FALSE))),(ISNA(VLOOKUP(AJ28,N:N,1,FALSE))),(ISNA(VLOOKUP(AJ28,Z:Z,1,FALSE)))),"",LEFT(AL28,3))</f>
        <v/>
      </c>
      <c r="AH28" s="60" t="inlineStr">
        <is>
          <t>撤店</t>
        </is>
      </c>
      <c r="AI28" s="61" t="n"/>
      <c r="AJ28" s="60" t="n">
        <v>4363</v>
      </c>
      <c r="AK28" s="60" t="inlineStr">
        <is>
          <t>新莊富國店</t>
        </is>
      </c>
      <c r="AL28" s="60" t="inlineStr">
        <is>
          <t>新北市新莊區富國路102號1樓</t>
        </is>
      </c>
      <c r="AM28" s="56" t="n">
        <v>44697.46319444444</v>
      </c>
      <c r="AN28" s="56" t="n">
        <v>44728.625</v>
      </c>
    </row>
    <row r="29" ht="15.6" customHeight="1" s="127">
      <c r="A29" s="66" t="inlineStr">
        <is>
          <t>TCx800合計</t>
        </is>
      </c>
      <c r="B29" s="66">
        <f>SUMIFS(I:I,G:G,"&lt;&gt;"&amp;A6)+SUMIFS(R:R,P:P,"&lt;&gt;"&amp;A6)+SUMIFS(Y:Y,W:W,"&lt;&gt;"&amp;A2)-SUMIFS(AI:AI,AG:AG,"&lt;&gt;"&amp;A6)+SUMIFS(AS:AS,AQ:AQ,A6)</f>
        <v/>
      </c>
      <c r="D29" s="53" t="n">
        <v>27</v>
      </c>
      <c r="E29" s="54" t="n">
        <v>4591</v>
      </c>
      <c r="F29" s="55" t="inlineStr">
        <is>
          <t>鶯歌大哥店</t>
        </is>
      </c>
      <c r="G29" s="55" t="inlineStr">
        <is>
          <t>新北市</t>
        </is>
      </c>
      <c r="H29" s="55" t="inlineStr">
        <is>
          <t>鶯歌區</t>
        </is>
      </c>
      <c r="I29" s="54" t="n">
        <v>2</v>
      </c>
      <c r="J29" s="56" t="n">
        <v>44435.5625</v>
      </c>
      <c r="K29" s="56" t="n">
        <v>44617.41666666666</v>
      </c>
      <c r="M29" s="53" t="n">
        <v>27</v>
      </c>
      <c r="N29" s="57" t="n"/>
      <c r="O29" s="57" t="inlineStr">
        <is>
          <t>車麗屋台南新營店</t>
        </is>
      </c>
      <c r="P29" s="57" t="inlineStr">
        <is>
          <t>台南市</t>
        </is>
      </c>
      <c r="Q29" s="57" t="inlineStr">
        <is>
          <t>新營區</t>
        </is>
      </c>
      <c r="R29" s="58" t="n">
        <v>1</v>
      </c>
      <c r="S29" s="59" t="n">
        <v>44509.625</v>
      </c>
      <c r="T29" s="50" t="inlineStr">
        <is>
          <t>萊到店</t>
        </is>
      </c>
      <c r="V29" s="53" t="n">
        <v>27</v>
      </c>
      <c r="W29" s="53">
        <f>LEFT(AB29,3)</f>
        <v/>
      </c>
      <c r="X29" s="60" t="inlineStr">
        <is>
          <t>新開</t>
        </is>
      </c>
      <c r="Y29" s="60" t="n">
        <v>2</v>
      </c>
      <c r="Z29" s="60" t="n">
        <v>5012</v>
      </c>
      <c r="AA29" s="60" t="inlineStr">
        <is>
          <t>大安地下街</t>
        </is>
      </c>
      <c r="AB29" s="60" t="inlineStr">
        <is>
          <t>台北市大安區大安路一段77號地下街4-1、4-2店舖</t>
        </is>
      </c>
      <c r="AC29" s="56" t="n">
        <v>44726.59027777778</v>
      </c>
      <c r="AD29" s="56" t="n">
        <v>44734.625</v>
      </c>
      <c r="AF29" s="53" t="n">
        <v>27</v>
      </c>
      <c r="AG29" s="53">
        <f>IF( AND((ISNA(VLOOKUP(AJ29,E:E,1,FALSE))),(ISNA(VLOOKUP(AJ29,N:N,1,FALSE))),(ISNA(VLOOKUP(AJ29,Z:Z,1,FALSE)))),"",LEFT(AL29,3))</f>
        <v/>
      </c>
      <c r="AH29" s="60" t="inlineStr">
        <is>
          <t>撤店</t>
        </is>
      </c>
      <c r="AI29" s="61" t="n">
        <v>2</v>
      </c>
      <c r="AJ29" s="60" t="n">
        <v>4697</v>
      </c>
      <c r="AK29" s="60" t="inlineStr">
        <is>
          <t>永和光民店</t>
        </is>
      </c>
      <c r="AL29" s="60" t="inlineStr">
        <is>
          <t>新北市永和區中正路144、146號一樓</t>
        </is>
      </c>
      <c r="AM29" s="56" t="n">
        <v>44718.68263888889</v>
      </c>
      <c r="AN29" s="56" t="n">
        <v>44732.625</v>
      </c>
    </row>
    <row r="30" ht="15.6" customHeight="1" s="127">
      <c r="A30" s="66" t="inlineStr">
        <is>
          <t>5015合計</t>
        </is>
      </c>
      <c r="B30" s="66">
        <f>SUM(BC:BC)</f>
        <v/>
      </c>
      <c r="D30" s="53" t="n">
        <v>28</v>
      </c>
      <c r="E30" s="54" t="n">
        <v>4609</v>
      </c>
      <c r="F30" s="55" t="inlineStr">
        <is>
          <t>蘆洲洲正店</t>
        </is>
      </c>
      <c r="G30" s="55" t="inlineStr">
        <is>
          <t>新北市</t>
        </is>
      </c>
      <c r="H30" s="55" t="inlineStr">
        <is>
          <t>蘆洲區</t>
        </is>
      </c>
      <c r="I30" s="54" t="n">
        <v>2</v>
      </c>
      <c r="J30" s="56" t="n">
        <v>44431.58333333334</v>
      </c>
      <c r="K30" s="56" t="n">
        <v>44608.45833333334</v>
      </c>
      <c r="M30" s="53" t="n">
        <v>28</v>
      </c>
      <c r="N30" s="57" t="n"/>
      <c r="O30" s="57" t="inlineStr">
        <is>
          <t>愛國鳳林店</t>
        </is>
      </c>
      <c r="P30" s="57" t="inlineStr">
        <is>
          <t>高雄市</t>
        </is>
      </c>
      <c r="Q30" s="57" t="inlineStr">
        <is>
          <t>大寮區</t>
        </is>
      </c>
      <c r="R30" s="58" t="n">
        <v>1</v>
      </c>
      <c r="S30" s="59" t="n">
        <v>44510.625</v>
      </c>
      <c r="T30" s="50" t="inlineStr">
        <is>
          <t>萊到店</t>
        </is>
      </c>
      <c r="V30" s="53" t="n">
        <v>28</v>
      </c>
      <c r="W30" s="53">
        <f>LEFT(AB30,3)</f>
        <v/>
      </c>
      <c r="X30" s="60" t="inlineStr">
        <is>
          <t>新開</t>
        </is>
      </c>
      <c r="Y30" s="60" t="n">
        <v>2</v>
      </c>
      <c r="Z30" s="60" t="n">
        <v>4934</v>
      </c>
      <c r="AA30" s="60" t="inlineStr">
        <is>
          <t>信義福德店</t>
        </is>
      </c>
      <c r="AB30" s="60" t="inlineStr">
        <is>
          <t>台北市信義區福德街268巷18號</t>
        </is>
      </c>
      <c r="AC30" s="56" t="n">
        <v>44727.34930555556</v>
      </c>
      <c r="AD30" s="56" t="n">
        <v>44740.625</v>
      </c>
      <c r="AF30" s="53" t="n">
        <v>28</v>
      </c>
      <c r="AG30" s="53">
        <f>IF( AND((ISNA(VLOOKUP(AJ30,E:E,1,FALSE))),(ISNA(VLOOKUP(AJ30,N:N,1,FALSE))),(ISNA(VLOOKUP(AJ30,Z:Z,1,FALSE)))),"",LEFT(AL30,3))</f>
        <v/>
      </c>
      <c r="AH30" s="60" t="inlineStr">
        <is>
          <t>撤店</t>
        </is>
      </c>
      <c r="AI30" s="61" t="n"/>
      <c r="AJ30" s="60" t="n">
        <v>3981</v>
      </c>
      <c r="AK30" s="60" t="inlineStr">
        <is>
          <t>觀音觀海店</t>
        </is>
      </c>
      <c r="AL30" s="60" t="inlineStr">
        <is>
          <t>桃園市觀音區成功路一段647號</t>
        </is>
      </c>
      <c r="AM30" s="56" t="n">
        <v>44718.70625</v>
      </c>
      <c r="AN30" s="56" t="n">
        <v>44735.45833333334</v>
      </c>
    </row>
    <row r="31" ht="15.6" customHeight="1" s="127">
      <c r="D31" s="53" t="n">
        <v>29</v>
      </c>
      <c r="E31" s="54" t="n">
        <v>4514</v>
      </c>
      <c r="F31" s="55" t="inlineStr">
        <is>
          <t>林口老師店</t>
        </is>
      </c>
      <c r="G31" s="55" t="inlineStr">
        <is>
          <t>新北市</t>
        </is>
      </c>
      <c r="H31" s="55" t="inlineStr">
        <is>
          <t>林口區</t>
        </is>
      </c>
      <c r="I31" s="54" t="n">
        <v>2</v>
      </c>
      <c r="J31" s="56" t="n">
        <v>44432.58333333334</v>
      </c>
      <c r="K31" s="56" t="n">
        <v>44610.5625</v>
      </c>
      <c r="M31" s="53" t="n">
        <v>29</v>
      </c>
      <c r="N31" s="57" t="n"/>
      <c r="O31" s="57" t="inlineStr">
        <is>
          <t>車麗屋台南中華店</t>
        </is>
      </c>
      <c r="P31" s="57" t="inlineStr">
        <is>
          <t>台南市</t>
        </is>
      </c>
      <c r="Q31" s="57" t="inlineStr">
        <is>
          <t>中西區</t>
        </is>
      </c>
      <c r="R31" s="58" t="n">
        <v>1</v>
      </c>
      <c r="S31" s="59" t="n">
        <v>44511.625</v>
      </c>
      <c r="T31" s="50" t="inlineStr">
        <is>
          <t>萊到店</t>
        </is>
      </c>
      <c r="V31" s="53" t="n">
        <v>29</v>
      </c>
      <c r="W31" s="53">
        <f>LEFT(AB31,3)</f>
        <v/>
      </c>
      <c r="X31" s="60" t="inlineStr">
        <is>
          <t>新開</t>
        </is>
      </c>
      <c r="Y31" s="60" t="n">
        <v>2</v>
      </c>
      <c r="Z31" s="60" t="n">
        <v>5026</v>
      </c>
      <c r="AA31" s="60" t="inlineStr">
        <is>
          <t>北投北藝大</t>
        </is>
      </c>
      <c r="AB31" s="60" t="inlineStr">
        <is>
          <t>台北市北投區學園路1號</t>
        </is>
      </c>
      <c r="AC31" s="56" t="n">
        <v>44734.49166666667</v>
      </c>
      <c r="AD31" s="56" t="n">
        <v>44741.625</v>
      </c>
      <c r="AF31" s="53" t="n">
        <v>29</v>
      </c>
      <c r="AG31" s="53">
        <f>IF( AND((ISNA(VLOOKUP(AJ31,E:E,1,FALSE))),(ISNA(VLOOKUP(AJ31,N:N,1,FALSE))),(ISNA(VLOOKUP(AJ31,Z:Z,1,FALSE)))),"",LEFT(AL31,3))</f>
        <v/>
      </c>
      <c r="AH31" s="60" t="inlineStr">
        <is>
          <t>撤店</t>
        </is>
      </c>
      <c r="AI31" s="61" t="n"/>
      <c r="AJ31" s="60" t="n">
        <v>4309</v>
      </c>
      <c r="AK31" s="60" t="inlineStr">
        <is>
          <t>台中路思義店</t>
        </is>
      </c>
      <c r="AL31" s="60" t="inlineStr">
        <is>
          <t>台中市西屯區台灣大道四段1727號</t>
        </is>
      </c>
      <c r="AM31" s="56" t="n">
        <v>44719.50069444445</v>
      </c>
      <c r="AN31" s="56" t="n">
        <v>44741.625</v>
      </c>
    </row>
    <row r="32" ht="15.6" customHeight="1" s="127">
      <c r="D32" s="53" t="n">
        <v>30</v>
      </c>
      <c r="E32" s="54" t="n">
        <v>4715</v>
      </c>
      <c r="F32" s="55" t="inlineStr">
        <is>
          <t>林口捷韻店</t>
        </is>
      </c>
      <c r="G32" s="55" t="inlineStr">
        <is>
          <t>新北市</t>
        </is>
      </c>
      <c r="H32" s="55" t="inlineStr">
        <is>
          <t>林口區</t>
        </is>
      </c>
      <c r="I32" s="54" t="n">
        <v>2</v>
      </c>
      <c r="J32" s="56" t="n">
        <v>44432.58333333334</v>
      </c>
      <c r="K32" s="56" t="n">
        <v>44610.58333333334</v>
      </c>
      <c r="M32" s="53" t="n">
        <v>30</v>
      </c>
      <c r="N32" s="57" t="n"/>
      <c r="O32" s="57" t="inlineStr">
        <is>
          <t>車麗屋高雄鳳山店</t>
        </is>
      </c>
      <c r="P32" s="57" t="inlineStr">
        <is>
          <t>高雄市</t>
        </is>
      </c>
      <c r="Q32" s="57" t="inlineStr">
        <is>
          <t>鳳山區</t>
        </is>
      </c>
      <c r="R32" s="58" t="n">
        <v>1</v>
      </c>
      <c r="S32" s="59" t="n">
        <v>44518.625</v>
      </c>
      <c r="T32" s="50" t="inlineStr">
        <is>
          <t>萊到店</t>
        </is>
      </c>
      <c r="V32" s="53" t="n">
        <v>30</v>
      </c>
      <c r="W32" s="53">
        <f>LEFT(AB32,3)</f>
        <v/>
      </c>
      <c r="X32" s="60" t="inlineStr">
        <is>
          <t>新開</t>
        </is>
      </c>
      <c r="Y32" s="60" t="n">
        <v>2</v>
      </c>
      <c r="Z32" s="60" t="n">
        <v>4952</v>
      </c>
      <c r="AA32" s="60" t="inlineStr">
        <is>
          <t>外埔大馬路</t>
        </is>
      </c>
      <c r="AB32" s="60" t="inlineStr">
        <is>
          <t>台中市外埔區大馬路363號</t>
        </is>
      </c>
      <c r="AC32" s="56" t="n">
        <v>44733.41527777778</v>
      </c>
      <c r="AD32" s="56" t="n">
        <v>44747.625</v>
      </c>
      <c r="AF32" s="53" t="n">
        <v>30</v>
      </c>
      <c r="AG32" s="53">
        <f>IF( AND((ISNA(VLOOKUP(AJ32,E:E,1,FALSE))),(ISNA(VLOOKUP(AJ32,N:N,1,FALSE))),(ISNA(VLOOKUP(AJ32,Z:Z,1,FALSE)))),"",LEFT(AL32,3))</f>
        <v/>
      </c>
      <c r="AH32" s="60" t="inlineStr">
        <is>
          <t>撤店</t>
        </is>
      </c>
      <c r="AI32" s="61" t="n"/>
      <c r="AJ32" s="60" t="n">
        <v>4131</v>
      </c>
      <c r="AK32" s="60" t="inlineStr">
        <is>
          <t>淡水純德店</t>
        </is>
      </c>
      <c r="AL32" s="60" t="inlineStr">
        <is>
          <t>新北市淡水區真理街26號(私立淡江中學體育館B1)</t>
        </is>
      </c>
      <c r="AM32" s="56" t="n">
        <v>44734.78194444445</v>
      </c>
      <c r="AN32" s="56" t="n">
        <v>44743.41666666666</v>
      </c>
    </row>
    <row r="33" ht="15.6" customHeight="1" s="127">
      <c r="A33" s="66" t="inlineStr">
        <is>
          <t>總台數合計</t>
        </is>
      </c>
      <c r="B33" s="66">
        <f>SUM(I:I)+SUM(R:R)+SUM(Y:Y)-SUM(AI:AI)</f>
        <v/>
      </c>
      <c r="D33" s="53" t="n">
        <v>31</v>
      </c>
      <c r="E33" s="54" t="n">
        <v>4788</v>
      </c>
      <c r="F33" s="55" t="inlineStr">
        <is>
          <t>淡水國家店</t>
        </is>
      </c>
      <c r="G33" s="55" t="inlineStr">
        <is>
          <t>新北市</t>
        </is>
      </c>
      <c r="H33" s="55" t="inlineStr">
        <is>
          <t>淡水區</t>
        </is>
      </c>
      <c r="I33" s="54" t="n">
        <v>2</v>
      </c>
      <c r="J33" s="56" t="n">
        <v>44433.58333333334</v>
      </c>
      <c r="K33" s="56" t="n">
        <v>44581.4375</v>
      </c>
      <c r="M33" s="53" t="n">
        <v>31</v>
      </c>
      <c r="N33" s="57" t="n"/>
      <c r="O33" s="57" t="inlineStr">
        <is>
          <t>愛國超市仁忠</t>
        </is>
      </c>
      <c r="P33" s="57" t="inlineStr">
        <is>
          <t>高雄市</t>
        </is>
      </c>
      <c r="Q33" s="57" t="inlineStr">
        <is>
          <t>仁武區</t>
        </is>
      </c>
      <c r="R33" s="58" t="n">
        <v>1</v>
      </c>
      <c r="S33" s="59" t="n">
        <v>44613.625</v>
      </c>
      <c r="T33" s="50" t="inlineStr">
        <is>
          <t>萊到店</t>
        </is>
      </c>
      <c r="V33" s="53" t="n">
        <v>31</v>
      </c>
      <c r="W33" s="53">
        <f>LEFT(AB33,3)</f>
        <v/>
      </c>
      <c r="X33" s="60" t="inlineStr">
        <is>
          <t>新開</t>
        </is>
      </c>
      <c r="Y33" s="60" t="n">
        <v>2</v>
      </c>
      <c r="Z33" s="60" t="n">
        <v>5008</v>
      </c>
      <c r="AA33" s="60" t="inlineStr">
        <is>
          <t>東勢新伯公</t>
        </is>
      </c>
      <c r="AB33" s="60" t="inlineStr">
        <is>
          <t>台中市東勢區東關路六段532號</t>
        </is>
      </c>
      <c r="AC33" s="56" t="n">
        <v>44733.37152777778</v>
      </c>
      <c r="AD33" s="56" t="n">
        <v>44756.625</v>
      </c>
      <c r="AF33" s="53" t="n">
        <v>31</v>
      </c>
      <c r="AG33" s="53">
        <f>IF( AND((ISNA(VLOOKUP(AJ33,E:E,1,FALSE))),(ISNA(VLOOKUP(AJ33,N:N,1,FALSE))),(ISNA(VLOOKUP(AJ33,Z:Z,1,FALSE)))),"",LEFT(AL33,3))</f>
        <v/>
      </c>
      <c r="AH33" s="60" t="inlineStr">
        <is>
          <t>撤店</t>
        </is>
      </c>
      <c r="AI33" s="61" t="n"/>
      <c r="AJ33" s="60" t="n">
        <v>3424</v>
      </c>
      <c r="AK33" s="60" t="inlineStr">
        <is>
          <t>淡水純德二店</t>
        </is>
      </c>
      <c r="AL33" s="60" t="inlineStr">
        <is>
          <t>新北市淡水區真理街26號</t>
        </is>
      </c>
      <c r="AM33" s="56" t="n">
        <v>44734.78541666667</v>
      </c>
      <c r="AN33" s="56" t="n">
        <v>44743.41666666666</v>
      </c>
    </row>
    <row r="34" ht="15.6" customHeight="1" s="127">
      <c r="D34" s="53" t="n">
        <v>32</v>
      </c>
      <c r="E34" s="54" t="n">
        <v>4802</v>
      </c>
      <c r="F34" s="55" t="inlineStr">
        <is>
          <t>淡水沙崙店</t>
        </is>
      </c>
      <c r="G34" s="55" t="inlineStr">
        <is>
          <t>新北市</t>
        </is>
      </c>
      <c r="H34" s="55" t="inlineStr">
        <is>
          <t>淡水區</t>
        </is>
      </c>
      <c r="I34" s="54" t="n">
        <v>2</v>
      </c>
      <c r="J34" s="56" t="n">
        <v>44433.58333333334</v>
      </c>
      <c r="K34" s="56" t="n">
        <v>44581.58333333334</v>
      </c>
      <c r="V34" s="53" t="n">
        <v>32</v>
      </c>
      <c r="W34" s="53">
        <f>LEFT(AB34,3)</f>
        <v/>
      </c>
      <c r="X34" s="60" t="inlineStr">
        <is>
          <t>新開</t>
        </is>
      </c>
      <c r="Y34" s="60" t="n">
        <v>2</v>
      </c>
      <c r="Z34" s="60" t="n">
        <v>4815</v>
      </c>
      <c r="AA34" s="60" t="inlineStr">
        <is>
          <t>外埔水美店</t>
        </is>
      </c>
      <c r="AB34" s="60" t="inlineStr">
        <is>
          <t>台中市外埔區水美路61號</t>
        </is>
      </c>
      <c r="AC34" s="56" t="n">
        <v>44743.61597222222</v>
      </c>
      <c r="AD34" s="56" t="n">
        <v>44762.625</v>
      </c>
      <c r="AF34" s="53" t="n">
        <v>32</v>
      </c>
      <c r="AG34" s="53">
        <f>IF( AND((ISNA(VLOOKUP(AJ34,E:E,1,FALSE))),(ISNA(VLOOKUP(AJ34,N:N,1,FALSE))),(ISNA(VLOOKUP(AJ34,Z:Z,1,FALSE)))),"",LEFT(AL34,3))</f>
        <v/>
      </c>
      <c r="AH34" s="60" t="inlineStr">
        <is>
          <t>撤店</t>
        </is>
      </c>
      <c r="AI34" s="61" t="n"/>
      <c r="AJ34" s="60" t="n">
        <v>3091</v>
      </c>
      <c r="AK34" s="60" t="inlineStr">
        <is>
          <t>雲縣大成店</t>
        </is>
      </c>
      <c r="AL34" s="60" t="inlineStr">
        <is>
          <t>雲林縣虎尾鎮成平街21號</t>
        </is>
      </c>
      <c r="AM34" s="56" t="n">
        <v>44725.70138888889</v>
      </c>
      <c r="AN34" s="56" t="n">
        <v>44743.625</v>
      </c>
    </row>
    <row r="35" ht="18" customHeight="1" s="127">
      <c r="D35" s="53" t="n">
        <v>33</v>
      </c>
      <c r="E35" s="54" t="n">
        <v>4801</v>
      </c>
      <c r="F35" s="55" t="inlineStr">
        <is>
          <t>五股成州店</t>
        </is>
      </c>
      <c r="G35" s="55" t="inlineStr">
        <is>
          <t>新北市</t>
        </is>
      </c>
      <c r="H35" s="55" t="inlineStr">
        <is>
          <t>五股區</t>
        </is>
      </c>
      <c r="I35" s="54" t="n">
        <v>2</v>
      </c>
      <c r="J35" s="56" t="n">
        <v>44435.58333333334</v>
      </c>
      <c r="K35" s="56" t="n">
        <v>44614.41666666666</v>
      </c>
      <c r="M35" s="363" t="inlineStr">
        <is>
          <t>訓練教室</t>
        </is>
      </c>
      <c r="N35" s="364" t="n"/>
      <c r="O35" s="364" t="n"/>
      <c r="P35" s="364" t="n"/>
      <c r="Q35" s="364" t="n"/>
      <c r="R35" s="364" t="n"/>
      <c r="S35" s="364" t="n"/>
      <c r="T35" s="46" t="n"/>
      <c r="V35" s="53" t="n">
        <v>33</v>
      </c>
      <c r="W35" s="53">
        <f>LEFT(AB35,3)</f>
        <v/>
      </c>
      <c r="X35" s="60" t="inlineStr">
        <is>
          <t>新開</t>
        </is>
      </c>
      <c r="Y35" s="60" t="n">
        <v>2</v>
      </c>
      <c r="Z35" s="60" t="n">
        <v>4843</v>
      </c>
      <c r="AA35" s="60" t="inlineStr">
        <is>
          <t>梧棲大人店</t>
        </is>
      </c>
      <c r="AB35" s="60" t="inlineStr">
        <is>
          <t>台中市梧棲區民和路一段69號</t>
        </is>
      </c>
      <c r="AC35" s="56" t="n">
        <v>44745.42847222222</v>
      </c>
      <c r="AD35" s="56" t="n">
        <v>44767.45833333334</v>
      </c>
      <c r="AF35" s="53" t="n">
        <v>33</v>
      </c>
      <c r="AG35" s="53">
        <f>IF( AND((ISNA(VLOOKUP(AJ35,E:E,1,FALSE))),(ISNA(VLOOKUP(AJ35,N:N,1,FALSE))),(ISNA(VLOOKUP(AJ35,Z:Z,1,FALSE)))),"",LEFT(AL35,3))</f>
        <v/>
      </c>
      <c r="AH35" s="60" t="inlineStr">
        <is>
          <t>撤店</t>
        </is>
      </c>
      <c r="AI35" s="61" t="n">
        <v>2</v>
      </c>
      <c r="AJ35" s="60" t="inlineStr">
        <is>
          <t>B048</t>
        </is>
      </c>
      <c r="AK35" s="60" t="inlineStr">
        <is>
          <t>北市民生店</t>
        </is>
      </c>
      <c r="AL35" s="60" t="inlineStr">
        <is>
          <t>台北市中山區民生西路2號</t>
        </is>
      </c>
      <c r="AM35" s="56" t="n">
        <v>44721.59513888889</v>
      </c>
      <c r="AN35" s="56" t="n">
        <v>44746.625</v>
      </c>
    </row>
    <row r="36" ht="15.6" customHeight="1" s="127">
      <c r="D36" s="53" t="n">
        <v>34</v>
      </c>
      <c r="E36" s="54" t="n">
        <v>4736</v>
      </c>
      <c r="F36" s="68" t="inlineStr">
        <is>
          <t>新竹科園店</t>
        </is>
      </c>
      <c r="G36" s="55" t="inlineStr">
        <is>
          <t>新竹市</t>
        </is>
      </c>
      <c r="H36" s="55" t="inlineStr">
        <is>
          <t>東區</t>
        </is>
      </c>
      <c r="I36" s="54" t="n">
        <v>2</v>
      </c>
      <c r="J36" s="56" t="n">
        <v>44432.41666666666</v>
      </c>
      <c r="K36" s="56" t="n">
        <v>44608.4375</v>
      </c>
      <c r="M36" s="47" t="inlineStr">
        <is>
          <t>項次</t>
        </is>
      </c>
      <c r="N36" s="47" t="inlineStr">
        <is>
          <t>店編</t>
        </is>
      </c>
      <c r="O36" s="47" t="inlineStr">
        <is>
          <t>店名</t>
        </is>
      </c>
      <c r="P36" s="47" t="inlineStr">
        <is>
          <t>縣市名稱</t>
        </is>
      </c>
      <c r="Q36" s="47" t="inlineStr">
        <is>
          <t>鄉鎮名稱</t>
        </is>
      </c>
      <c r="R36" s="47" t="inlineStr">
        <is>
          <t>TM數量</t>
        </is>
      </c>
      <c r="S36" s="47" t="inlineStr">
        <is>
          <t>安裝日期</t>
        </is>
      </c>
      <c r="T36" s="69" t="n"/>
      <c r="V36" s="53" t="n">
        <v>34</v>
      </c>
      <c r="W36" s="53">
        <f>LEFT(AB36,3)</f>
        <v/>
      </c>
      <c r="X36" s="60" t="inlineStr">
        <is>
          <t>新開</t>
        </is>
      </c>
      <c r="Y36" s="60" t="n">
        <v>2</v>
      </c>
      <c r="Z36" s="60" t="n">
        <v>4769</v>
      </c>
      <c r="AA36" s="60" t="inlineStr">
        <is>
          <t>中壢龍仁店</t>
        </is>
      </c>
      <c r="AB36" s="60" t="inlineStr">
        <is>
          <t>桃園市中壢區龍仁路25、27、29號</t>
        </is>
      </c>
      <c r="AC36" s="56" t="n">
        <v>44753.59722222222</v>
      </c>
      <c r="AD36" s="56" t="n">
        <v>44768.45833333334</v>
      </c>
      <c r="AF36" s="53" t="n">
        <v>34</v>
      </c>
      <c r="AG36" s="53">
        <f>IF( AND((ISNA(VLOOKUP(AJ36,E:E,1,FALSE))),(ISNA(VLOOKUP(AJ36,N:N,1,FALSE))),(ISNA(VLOOKUP(AJ36,Z:Z,1,FALSE)))),"",LEFT(AL36,3))</f>
        <v/>
      </c>
      <c r="AH36" s="60" t="inlineStr">
        <is>
          <t>撤店</t>
        </is>
      </c>
      <c r="AI36" s="61" t="n"/>
      <c r="AJ36" s="60" t="n">
        <v>4620</v>
      </c>
      <c r="AK36" s="60" t="inlineStr">
        <is>
          <t>鹿港天后店</t>
        </is>
      </c>
      <c r="AL36" s="60" t="inlineStr">
        <is>
          <t>彰化縣鹿港鎮中山路340號</t>
        </is>
      </c>
      <c r="AM36" s="56" t="n">
        <v>44729.48958333334</v>
      </c>
      <c r="AN36" s="56" t="n">
        <v>44748.45833333334</v>
      </c>
    </row>
    <row r="37" ht="15.6" customHeight="1" s="127">
      <c r="D37" s="53" t="n">
        <v>35</v>
      </c>
      <c r="E37" s="54" t="n">
        <v>4500</v>
      </c>
      <c r="F37" s="68" t="inlineStr">
        <is>
          <t>苗栗發財店</t>
        </is>
      </c>
      <c r="G37" s="55" t="inlineStr">
        <is>
          <t>苗栗縣</t>
        </is>
      </c>
      <c r="H37" s="55" t="inlineStr">
        <is>
          <t>苗栗市</t>
        </is>
      </c>
      <c r="I37" s="54" t="n">
        <v>2</v>
      </c>
      <c r="J37" s="56" t="n">
        <v>44433.41666666666</v>
      </c>
      <c r="K37" s="56" t="n">
        <v>44610.60416666666</v>
      </c>
      <c r="M37" s="53" t="n">
        <v>1</v>
      </c>
      <c r="N37" s="70" t="inlineStr">
        <is>
          <t>TT01</t>
        </is>
      </c>
      <c r="O37" s="70" t="inlineStr">
        <is>
          <t>五股訓練教室</t>
        </is>
      </c>
      <c r="P37" s="70" t="inlineStr">
        <is>
          <t>新北市</t>
        </is>
      </c>
      <c r="Q37" s="70" t="inlineStr">
        <is>
          <t>五股區</t>
        </is>
      </c>
      <c r="R37" s="52" t="n">
        <v>4</v>
      </c>
      <c r="S37" s="56" t="n">
        <v>44322.41666666666</v>
      </c>
      <c r="T37" s="50" t="inlineStr">
        <is>
          <t>訓練教室</t>
        </is>
      </c>
      <c r="V37" s="53" t="n">
        <v>35</v>
      </c>
      <c r="W37" s="53">
        <f>LEFT(AB37,3)</f>
        <v/>
      </c>
      <c r="X37" s="60" t="inlineStr">
        <is>
          <t>新開</t>
        </is>
      </c>
      <c r="Y37" s="60" t="n">
        <v>2</v>
      </c>
      <c r="Z37" s="60" t="n">
        <v>4959</v>
      </c>
      <c r="AA37" s="60" t="inlineStr">
        <is>
          <t>宜蘭大坡路</t>
        </is>
      </c>
      <c r="AB37" s="60" t="inlineStr">
        <is>
          <t>宜蘭縣宜蘭市大坡路一段80號</t>
        </is>
      </c>
      <c r="AC37" s="56" t="n">
        <v>44753.47638888889</v>
      </c>
      <c r="AD37" s="56" t="n">
        <v>44770.45833333334</v>
      </c>
      <c r="AF37" s="53" t="n">
        <v>35</v>
      </c>
      <c r="AG37" s="53">
        <f>IF( AND((ISNA(VLOOKUP(AJ37,E:E,1,FALSE))),(ISNA(VLOOKUP(AJ37,N:N,1,FALSE))),(ISNA(VLOOKUP(AJ37,Z:Z,1,FALSE)))),"",LEFT(AL37,3))</f>
        <v/>
      </c>
      <c r="AH37" s="60" t="inlineStr">
        <is>
          <t>撤店</t>
        </is>
      </c>
      <c r="AI37" s="61" t="n">
        <v>2</v>
      </c>
      <c r="AJ37" s="60" t="n">
        <v>4545</v>
      </c>
      <c r="AK37" s="60" t="inlineStr">
        <is>
          <t>仁德嘉藥店</t>
        </is>
      </c>
      <c r="AL37" s="60" t="inlineStr">
        <is>
          <t>台南市仁德區二仁路一段157、159號</t>
        </is>
      </c>
      <c r="AM37" s="56" t="n">
        <v>44728.37361111111</v>
      </c>
      <c r="AN37" s="56" t="n">
        <v>44750.45833333334</v>
      </c>
    </row>
    <row r="38" ht="15.6" customHeight="1" s="127">
      <c r="D38" s="53" t="n">
        <v>36</v>
      </c>
      <c r="E38" s="54" t="n">
        <v>4723</v>
      </c>
      <c r="F38" s="55" t="inlineStr">
        <is>
          <t>台中夜市店</t>
        </is>
      </c>
      <c r="G38" s="55" t="inlineStr">
        <is>
          <t>台中市</t>
        </is>
      </c>
      <c r="H38" s="55" t="inlineStr">
        <is>
          <t>南區</t>
        </is>
      </c>
      <c r="I38" s="54" t="n">
        <v>2</v>
      </c>
      <c r="J38" s="56" t="n">
        <v>44432.375</v>
      </c>
      <c r="K38" s="56" t="n">
        <v>44607.4375</v>
      </c>
      <c r="M38" s="53" t="n">
        <v>2</v>
      </c>
      <c r="N38" s="70" t="inlineStr">
        <is>
          <t>TT09</t>
        </is>
      </c>
      <c r="O38" s="70" t="inlineStr">
        <is>
          <t>高市正民店訓練教室</t>
        </is>
      </c>
      <c r="P38" s="70" t="inlineStr">
        <is>
          <t>高雄市</t>
        </is>
      </c>
      <c r="Q38" s="70" t="inlineStr">
        <is>
          <t>苓雅區</t>
        </is>
      </c>
      <c r="R38" s="52" t="n">
        <v>2</v>
      </c>
      <c r="S38" s="56" t="n">
        <v>44424.375</v>
      </c>
      <c r="T38" s="50" t="inlineStr">
        <is>
          <t>訓練教室</t>
        </is>
      </c>
      <c r="V38" s="53" t="n">
        <v>36</v>
      </c>
      <c r="W38" s="53">
        <f>LEFT(AB38,3)</f>
        <v/>
      </c>
      <c r="X38" s="60" t="inlineStr">
        <is>
          <t>新開</t>
        </is>
      </c>
      <c r="Y38" s="60" t="n">
        <v>2</v>
      </c>
      <c r="Z38" s="60" t="n">
        <v>4735</v>
      </c>
      <c r="AA38" s="60" t="inlineStr">
        <is>
          <t>中壢永能店</t>
        </is>
      </c>
      <c r="AB38" s="60" t="inlineStr">
        <is>
          <t>桃園市中壢區民權路四段490、492號</t>
        </is>
      </c>
      <c r="AC38" s="56" t="n">
        <v>44767.48819444444</v>
      </c>
      <c r="AD38" s="56" t="n">
        <v>44783.45833333334</v>
      </c>
      <c r="AF38" s="53" t="n">
        <v>36</v>
      </c>
      <c r="AG38" s="53">
        <f>IF( AND((ISNA(VLOOKUP(AJ38,E:E,1,FALSE))),(ISNA(VLOOKUP(AJ38,N:N,1,FALSE))),(ISNA(VLOOKUP(AJ38,Z:Z,1,FALSE)))),"",LEFT(AL38,3))</f>
        <v/>
      </c>
      <c r="AH38" s="60" t="inlineStr">
        <is>
          <t>撤店</t>
        </is>
      </c>
      <c r="AI38" s="61" t="n">
        <v>2</v>
      </c>
      <c r="AJ38" s="60" t="n">
        <v>2191</v>
      </c>
      <c r="AK38" s="60" t="inlineStr">
        <is>
          <t>北縣三重店</t>
        </is>
      </c>
      <c r="AL38" s="60" t="inlineStr">
        <is>
          <t>新北市三重區重新路二段29號</t>
        </is>
      </c>
      <c r="AM38" s="56" t="n">
        <v>44740.43819444445</v>
      </c>
      <c r="AN38" s="56" t="n">
        <v>44756.45833333334</v>
      </c>
    </row>
    <row r="39" ht="15.6" customHeight="1" s="127">
      <c r="D39" s="53" t="n">
        <v>37</v>
      </c>
      <c r="E39" s="54" t="n">
        <v>4711</v>
      </c>
      <c r="F39" s="55" t="inlineStr">
        <is>
          <t>鹿谷農會店</t>
        </is>
      </c>
      <c r="G39" s="55" t="inlineStr">
        <is>
          <t>南投縣</t>
        </is>
      </c>
      <c r="H39" s="55" t="inlineStr">
        <is>
          <t>鹿谷鄉</t>
        </is>
      </c>
      <c r="I39" s="54" t="n">
        <v>2</v>
      </c>
      <c r="J39" s="56" t="n">
        <v>44433.58333333334</v>
      </c>
      <c r="K39" s="56" t="n">
        <v>44609.45833333334</v>
      </c>
      <c r="M39" s="53" t="n">
        <v>3</v>
      </c>
      <c r="N39" s="70" t="inlineStr">
        <is>
          <t>TT10</t>
        </is>
      </c>
      <c r="O39" s="70" t="inlineStr">
        <is>
          <t>屏市迪化訓練教室</t>
        </is>
      </c>
      <c r="P39" s="70" t="inlineStr">
        <is>
          <t>屏東縣</t>
        </is>
      </c>
      <c r="Q39" s="70" t="inlineStr">
        <is>
          <t>屏東市</t>
        </is>
      </c>
      <c r="R39" s="52" t="n">
        <v>2</v>
      </c>
      <c r="S39" s="56" t="n">
        <v>44426.375</v>
      </c>
      <c r="T39" s="50" t="inlineStr">
        <is>
          <t>訓練教室</t>
        </is>
      </c>
      <c r="V39" s="53" t="n">
        <v>37</v>
      </c>
      <c r="W39" s="53">
        <f>LEFT(AB39,3)</f>
        <v/>
      </c>
      <c r="X39" s="60" t="inlineStr">
        <is>
          <t>新開</t>
        </is>
      </c>
      <c r="Y39" s="60" t="n">
        <v>2</v>
      </c>
      <c r="Z39" s="60" t="n">
        <v>5022</v>
      </c>
      <c r="AA39" s="60" t="inlineStr">
        <is>
          <t>卓蘭水果王</t>
        </is>
      </c>
      <c r="AB39" s="60" t="inlineStr">
        <is>
          <t>苗栗縣卓蘭鎮民有街2號</t>
        </is>
      </c>
      <c r="AC39" s="56" t="n">
        <v>44782.3625</v>
      </c>
      <c r="AD39" s="56" t="n">
        <v>44788.625</v>
      </c>
      <c r="AF39" s="53" t="n">
        <v>37</v>
      </c>
      <c r="AG39" s="53">
        <f>IF( AND((ISNA(VLOOKUP(AJ39,E:E,1,FALSE))),(ISNA(VLOOKUP(AJ39,N:N,1,FALSE))),(ISNA(VLOOKUP(AJ39,Z:Z,1,FALSE)))),"",LEFT(AL39,3))</f>
        <v/>
      </c>
      <c r="AH39" s="60" t="inlineStr">
        <is>
          <t>撤店</t>
        </is>
      </c>
      <c r="AI39" s="61" t="n"/>
      <c r="AJ39" s="60" t="n">
        <v>4758</v>
      </c>
      <c r="AK39" s="60" t="inlineStr">
        <is>
          <t>桃園興業店</t>
        </is>
      </c>
      <c r="AL39" s="60" t="inlineStr">
        <is>
          <t>桃園市桃園區大興路172號</t>
        </is>
      </c>
      <c r="AM39" s="56" t="n">
        <v>44753.49930555555</v>
      </c>
      <c r="AN39" s="56" t="n">
        <v>44761.625</v>
      </c>
    </row>
    <row r="40" ht="15.6" customHeight="1" s="127">
      <c r="D40" s="53" t="n">
        <v>38</v>
      </c>
      <c r="E40" s="54" t="n">
        <v>3762</v>
      </c>
      <c r="F40" s="55" t="inlineStr">
        <is>
          <t>苗縣新板店</t>
        </is>
      </c>
      <c r="G40" s="55" t="inlineStr">
        <is>
          <t>苗栗縣</t>
        </is>
      </c>
      <c r="H40" s="55" t="inlineStr">
        <is>
          <t>公館鄉</t>
        </is>
      </c>
      <c r="I40" s="54" t="n">
        <v>2</v>
      </c>
      <c r="J40" s="56" t="n">
        <v>44434.58333333334</v>
      </c>
      <c r="K40" s="56" t="n">
        <v>44578.58333333334</v>
      </c>
      <c r="M40" s="53" t="n">
        <v>4</v>
      </c>
      <c r="N40" s="70" t="inlineStr">
        <is>
          <t>TT04</t>
        </is>
      </c>
      <c r="O40" s="70" t="inlineStr">
        <is>
          <t>國華店訓練教室</t>
        </is>
      </c>
      <c r="P40" s="70" t="inlineStr">
        <is>
          <t>苗栗縣</t>
        </is>
      </c>
      <c r="Q40" s="70" t="inlineStr">
        <is>
          <t>苗栗市</t>
        </is>
      </c>
      <c r="R40" s="52" t="n">
        <v>2</v>
      </c>
      <c r="S40" s="56" t="n">
        <v>44427.39583333334</v>
      </c>
      <c r="T40" s="50" t="inlineStr">
        <is>
          <t>訓練教室</t>
        </is>
      </c>
      <c r="V40" s="53" t="n">
        <v>38</v>
      </c>
      <c r="W40" s="53">
        <f>LEFT(AB40,3)</f>
        <v/>
      </c>
      <c r="X40" s="60" t="inlineStr">
        <is>
          <t>新開</t>
        </is>
      </c>
      <c r="Y40" s="60" t="n">
        <v>2</v>
      </c>
      <c r="Z40" s="60" t="n">
        <v>4999</v>
      </c>
      <c r="AA40" s="60" t="inlineStr">
        <is>
          <t>中壢龍五店</t>
        </is>
      </c>
      <c r="AB40" s="60" t="inlineStr">
        <is>
          <t>桃園市中壢區後寮一路282、286號</t>
        </is>
      </c>
      <c r="AC40" s="56" t="n">
        <v>44767.56041666667</v>
      </c>
      <c r="AD40" s="56" t="n">
        <v>44790.625</v>
      </c>
      <c r="AF40" s="53" t="n">
        <v>38</v>
      </c>
      <c r="AG40" s="53">
        <f>IF( AND((ISNA(VLOOKUP(AJ40,E:E,1,FALSE))),(ISNA(VLOOKUP(AJ40,N:N,1,FALSE))),(ISNA(VLOOKUP(AJ40,Z:Z,1,FALSE)))),"",LEFT(AL40,3))</f>
        <v/>
      </c>
      <c r="AH40" s="60" t="inlineStr">
        <is>
          <t>撤店</t>
        </is>
      </c>
      <c r="AI40" s="61" t="n"/>
      <c r="AJ40" s="60" t="n">
        <v>3588</v>
      </c>
      <c r="AK40" s="60" t="inlineStr">
        <is>
          <t>苗縣斗煥坪店</t>
        </is>
      </c>
      <c r="AL40" s="60" t="inlineStr">
        <is>
          <t>苗栗縣頭份市斗煥里199-1號</t>
        </is>
      </c>
      <c r="AM40" s="56" t="n">
        <v>44733.48819444444</v>
      </c>
      <c r="AN40" s="56" t="n">
        <v>44767.45833333334</v>
      </c>
    </row>
    <row r="41" ht="15.6" customHeight="1" s="127">
      <c r="D41" s="53" t="n">
        <v>39</v>
      </c>
      <c r="E41" s="54" t="n">
        <v>4729</v>
      </c>
      <c r="F41" s="55" t="inlineStr">
        <is>
          <t>台西蚊港店</t>
        </is>
      </c>
      <c r="G41" s="55" t="inlineStr">
        <is>
          <t>雲林縣</t>
        </is>
      </c>
      <c r="H41" s="55" t="inlineStr">
        <is>
          <t>台西鄉</t>
        </is>
      </c>
      <c r="I41" s="54" t="n">
        <v>2</v>
      </c>
      <c r="J41" s="56" t="n">
        <v>44434.58333333334</v>
      </c>
      <c r="K41" s="56" t="n">
        <v>44578.58333333334</v>
      </c>
      <c r="M41" s="53" t="n">
        <v>5</v>
      </c>
      <c r="N41" s="57" t="inlineStr">
        <is>
          <t>TT05</t>
        </is>
      </c>
      <c r="O41" s="57" t="inlineStr">
        <is>
          <t>員林靜修教室</t>
        </is>
      </c>
      <c r="P41" s="57" t="inlineStr">
        <is>
          <t>彰化縣</t>
        </is>
      </c>
      <c r="Q41" s="57" t="inlineStr">
        <is>
          <t>員林市</t>
        </is>
      </c>
      <c r="R41" s="58" t="n">
        <v>1</v>
      </c>
      <c r="S41" s="59" t="n">
        <v>44431.58333333334</v>
      </c>
      <c r="T41" s="50" t="inlineStr">
        <is>
          <t>訓練教室</t>
        </is>
      </c>
      <c r="V41" s="53" t="n">
        <v>39</v>
      </c>
      <c r="W41" s="53">
        <f>LEFT(AB41,3)</f>
        <v/>
      </c>
      <c r="X41" s="60" t="inlineStr">
        <is>
          <t>新開</t>
        </is>
      </c>
      <c r="Y41" s="60" t="n">
        <v>2</v>
      </c>
      <c r="Z41" s="60" t="n">
        <v>5002</v>
      </c>
      <c r="AA41" s="60" t="inlineStr">
        <is>
          <t>新豐中崙店</t>
        </is>
      </c>
      <c r="AB41" s="60" t="inlineStr">
        <is>
          <t>新竹縣新豐鄉中崙村11鄰中崙165號</t>
        </is>
      </c>
      <c r="AC41" s="56" t="n">
        <v>44777.46805555555</v>
      </c>
      <c r="AD41" s="56" t="n">
        <v>44795.45833333334</v>
      </c>
      <c r="AF41" s="53" t="n">
        <v>39</v>
      </c>
      <c r="AG41" s="53">
        <f>IF( AND((ISNA(VLOOKUP(AJ41,E:E,1,FALSE))),(ISNA(VLOOKUP(AJ41,N:N,1,FALSE))),(ISNA(VLOOKUP(AJ41,Z:Z,1,FALSE)))),"",LEFT(AL41,3))</f>
        <v/>
      </c>
      <c r="AH41" s="60" t="inlineStr">
        <is>
          <t>撤店</t>
        </is>
      </c>
      <c r="AI41" s="61" t="n">
        <v>1</v>
      </c>
      <c r="AJ41" s="60" t="inlineStr">
        <is>
          <t>L527</t>
        </is>
      </c>
      <c r="AK41" s="60" t="inlineStr">
        <is>
          <t>愛國超市仁忠</t>
        </is>
      </c>
      <c r="AL41" s="60" t="inlineStr">
        <is>
          <t>高雄市仁武區仁忠路149號</t>
        </is>
      </c>
      <c r="AM41" s="56" t="n">
        <v>44757.45972222222</v>
      </c>
      <c r="AN41" s="56" t="n">
        <v>44771.45833333334</v>
      </c>
    </row>
    <row r="42" ht="15.6" customHeight="1" s="127">
      <c r="D42" s="53" t="n">
        <v>40</v>
      </c>
      <c r="E42" s="54" t="n">
        <v>4596</v>
      </c>
      <c r="F42" s="55" t="inlineStr">
        <is>
          <t>東勢石城店</t>
        </is>
      </c>
      <c r="G42" s="55" t="inlineStr">
        <is>
          <t>台中市</t>
        </is>
      </c>
      <c r="H42" s="55" t="inlineStr">
        <is>
          <t>東勢區</t>
        </is>
      </c>
      <c r="I42" s="54" t="n">
        <v>2</v>
      </c>
      <c r="J42" s="56" t="n">
        <v>44435.58333333334</v>
      </c>
      <c r="K42" s="56" t="n">
        <v>44607.45833333334</v>
      </c>
      <c r="M42" s="53" t="n">
        <v>6</v>
      </c>
      <c r="N42" s="70" t="inlineStr">
        <is>
          <t>TT11</t>
        </is>
      </c>
      <c r="O42" s="70" t="inlineStr">
        <is>
          <t>台中夜市訓練教室</t>
        </is>
      </c>
      <c r="P42" s="70" t="inlineStr">
        <is>
          <t>台中市</t>
        </is>
      </c>
      <c r="Q42" s="70" t="inlineStr">
        <is>
          <t>南區</t>
        </is>
      </c>
      <c r="R42" s="52" t="n">
        <v>2</v>
      </c>
      <c r="S42" s="56" t="n">
        <v>44432.375</v>
      </c>
      <c r="T42" s="50" t="inlineStr">
        <is>
          <t>訓練教室</t>
        </is>
      </c>
      <c r="V42" s="53" t="n">
        <v>40</v>
      </c>
      <c r="W42" s="53">
        <f>LEFT(AB42,3)</f>
        <v/>
      </c>
      <c r="X42" s="60" t="inlineStr">
        <is>
          <t>新開</t>
        </is>
      </c>
      <c r="Y42" s="60" t="n">
        <v>2</v>
      </c>
      <c r="Z42" s="60" t="n">
        <v>5029</v>
      </c>
      <c r="AA42" s="60" t="inlineStr">
        <is>
          <t>土庫有蒜頭</t>
        </is>
      </c>
      <c r="AB42" s="60" t="inlineStr">
        <is>
          <t>雲林縣土庫鎮建國路137號</t>
        </is>
      </c>
      <c r="AC42" s="56" t="n">
        <v>44782.48402777778</v>
      </c>
      <c r="AD42" s="56" t="n">
        <v>44802.625</v>
      </c>
      <c r="AF42" s="53" t="n">
        <v>40</v>
      </c>
      <c r="AG42" s="53">
        <f>IF( AND((ISNA(VLOOKUP(AJ42,E:E,1,FALSE))),(ISNA(VLOOKUP(AJ42,N:N,1,FALSE))),(ISNA(VLOOKUP(AJ42,Z:Z,1,FALSE)))),"",LEFT(AL42,3))</f>
        <v/>
      </c>
      <c r="AH42" s="60" t="inlineStr">
        <is>
          <t>撤店</t>
        </is>
      </c>
      <c r="AI42" s="61" t="n">
        <v>2</v>
      </c>
      <c r="AJ42" s="60" t="inlineStr">
        <is>
          <t>C117</t>
        </is>
      </c>
      <c r="AK42" s="60" t="inlineStr">
        <is>
          <t>北縣建國二店</t>
        </is>
      </c>
      <c r="AL42" s="60" t="inlineStr">
        <is>
          <t>新北市新店區建國路154號</t>
        </is>
      </c>
      <c r="AM42" s="56" t="n">
        <v>44753.68263888889</v>
      </c>
      <c r="AN42" s="56" t="n">
        <v>44775.45833333334</v>
      </c>
    </row>
    <row r="43" ht="15.6" customHeight="1" s="127">
      <c r="D43" s="53" t="n">
        <v>41</v>
      </c>
      <c r="E43" s="54" t="n">
        <v>4580</v>
      </c>
      <c r="F43" s="55" t="inlineStr">
        <is>
          <t>梧棲火力店</t>
        </is>
      </c>
      <c r="G43" s="55" t="inlineStr">
        <is>
          <t>台中市</t>
        </is>
      </c>
      <c r="H43" s="55" t="inlineStr">
        <is>
          <t>梧棲區</t>
        </is>
      </c>
      <c r="I43" s="54" t="n">
        <v>2</v>
      </c>
      <c r="J43" s="56" t="n">
        <v>44435.58333333334</v>
      </c>
      <c r="K43" s="56" t="n">
        <v>44608.45833333334</v>
      </c>
      <c r="M43" s="53" t="n">
        <v>7</v>
      </c>
      <c r="N43" s="70" t="inlineStr">
        <is>
          <t>TT12</t>
        </is>
      </c>
      <c r="O43" s="70" t="inlineStr">
        <is>
          <t>民雄北勢子教室</t>
        </is>
      </c>
      <c r="P43" s="70" t="inlineStr">
        <is>
          <t>嘉義縣</t>
        </is>
      </c>
      <c r="Q43" s="70" t="inlineStr">
        <is>
          <t>民雄鄉</t>
        </is>
      </c>
      <c r="R43" s="52" t="n">
        <v>2</v>
      </c>
      <c r="S43" s="56" t="n">
        <v>44432.54166666666</v>
      </c>
      <c r="T43" s="50" t="inlineStr">
        <is>
          <t>訓練教室</t>
        </is>
      </c>
      <c r="V43" s="53" t="n">
        <v>41</v>
      </c>
      <c r="W43" s="53">
        <f>LEFT(AB43,3)</f>
        <v/>
      </c>
      <c r="X43" s="60" t="inlineStr">
        <is>
          <t>新開</t>
        </is>
      </c>
      <c r="Y43" s="60" t="n">
        <v>2</v>
      </c>
      <c r="Z43" s="60" t="n">
        <v>5036</v>
      </c>
      <c r="AA43" s="60" t="inlineStr">
        <is>
          <t>高苑工商店</t>
        </is>
      </c>
      <c r="AB43" s="60" t="inlineStr">
        <is>
          <t>高雄市橋頭區芋寮路1號(行政大樓一樓右側)</t>
        </is>
      </c>
      <c r="AC43" s="56" t="n">
        <v>44789.36736111111</v>
      </c>
      <c r="AD43" s="56" t="n">
        <v>44802.625</v>
      </c>
      <c r="AF43" s="53" t="n">
        <v>41</v>
      </c>
      <c r="AG43" s="53">
        <f>IF( AND((ISNA(VLOOKUP(AJ43,E:E,1,FALSE))),(ISNA(VLOOKUP(AJ43,N:N,1,FALSE))),(ISNA(VLOOKUP(AJ43,Z:Z,1,FALSE)))),"",LEFT(AL43,3))</f>
        <v/>
      </c>
      <c r="AH43" s="60" t="inlineStr">
        <is>
          <t>撤店</t>
        </is>
      </c>
      <c r="AI43" s="61" t="n">
        <v>2</v>
      </c>
      <c r="AJ43" s="60" t="inlineStr">
        <is>
          <t>F712</t>
        </is>
      </c>
      <c r="AK43" s="60" t="inlineStr">
        <is>
          <t>新竹民權店</t>
        </is>
      </c>
      <c r="AL43" s="60" t="inlineStr">
        <is>
          <t>新竹市東區民生路113號</t>
        </is>
      </c>
      <c r="AM43" s="56" t="n">
        <v>44763.66527777778</v>
      </c>
      <c r="AN43" s="56" t="n">
        <v>44781.625</v>
      </c>
    </row>
    <row r="44" ht="15.6" customHeight="1" s="127">
      <c r="D44" s="53" t="n">
        <v>42</v>
      </c>
      <c r="E44" s="54" t="n">
        <v>4860</v>
      </c>
      <c r="F44" s="55" t="inlineStr">
        <is>
          <t>鼓山龍德店</t>
        </is>
      </c>
      <c r="G44" s="55" t="inlineStr">
        <is>
          <t>高雄市</t>
        </is>
      </c>
      <c r="H44" s="55" t="inlineStr">
        <is>
          <t>鼓山區</t>
        </is>
      </c>
      <c r="I44" s="54" t="n">
        <v>2</v>
      </c>
      <c r="J44" s="56" t="n">
        <v>44431.39583333334</v>
      </c>
      <c r="K44" s="56" t="n">
        <v>44615.4375</v>
      </c>
      <c r="M44" s="53" t="n">
        <v>8</v>
      </c>
      <c r="N44" s="70" t="inlineStr">
        <is>
          <t>TT13</t>
        </is>
      </c>
      <c r="O44" s="70" t="inlineStr">
        <is>
          <t>新竹竹翠訓練教室</t>
        </is>
      </c>
      <c r="P44" s="70" t="inlineStr">
        <is>
          <t>新竹市</t>
        </is>
      </c>
      <c r="Q44" s="70" t="inlineStr">
        <is>
          <t>東區</t>
        </is>
      </c>
      <c r="R44" s="52" t="n">
        <v>0</v>
      </c>
      <c r="S44" s="56" t="n">
        <v>44785</v>
      </c>
      <c r="T44" s="50" t="inlineStr">
        <is>
          <t>訓練教室</t>
        </is>
      </c>
      <c r="V44" s="53" t="n">
        <v>42</v>
      </c>
      <c r="W44" s="53">
        <f>LEFT(AB44,3)</f>
        <v/>
      </c>
      <c r="X44" s="60" t="inlineStr">
        <is>
          <t>新開</t>
        </is>
      </c>
      <c r="Y44" s="60" t="n">
        <v>2</v>
      </c>
      <c r="Z44" s="60" t="n">
        <v>5023</v>
      </c>
      <c r="AA44" s="60" t="inlineStr">
        <is>
          <t>文山師大店</t>
        </is>
      </c>
      <c r="AB44" s="60" t="inlineStr">
        <is>
          <t>台北市文山區汀州路四段88號</t>
        </is>
      </c>
      <c r="AC44" s="56" t="n">
        <v>44784.49583333333</v>
      </c>
      <c r="AD44" s="56" t="n">
        <v>44803.45833333334</v>
      </c>
      <c r="AF44" s="53" t="n">
        <v>42</v>
      </c>
      <c r="AG44" s="53">
        <f>IF( AND((ISNA(VLOOKUP(AJ44,E:E,1,FALSE))),(ISNA(VLOOKUP(AJ44,N:N,1,FALSE))),(ISNA(VLOOKUP(AJ44,Z:Z,1,FALSE)))),"",LEFT(AL44,3))</f>
        <v/>
      </c>
      <c r="AH44" s="60" t="inlineStr">
        <is>
          <t>撤店</t>
        </is>
      </c>
      <c r="AI44" s="61" t="n">
        <v>2</v>
      </c>
      <c r="AJ44" s="60" t="inlineStr">
        <is>
          <t>D248</t>
        </is>
      </c>
      <c r="AK44" s="60" t="inlineStr">
        <is>
          <t>北縣大同北店</t>
        </is>
      </c>
      <c r="AL44" s="60" t="inlineStr">
        <is>
          <t xml:space="preserve">新北市三重區大同北路91號        </t>
        </is>
      </c>
      <c r="AM44" s="56" t="n">
        <v>44764.44722222222</v>
      </c>
      <c r="AN44" s="56" t="n">
        <v>44782.45833333334</v>
      </c>
    </row>
    <row r="45" ht="15.6" customHeight="1" s="127">
      <c r="D45" s="53" t="n">
        <v>43</v>
      </c>
      <c r="E45" s="54" t="n">
        <v>4869</v>
      </c>
      <c r="F45" s="55" t="inlineStr">
        <is>
          <t>新興錦田店</t>
        </is>
      </c>
      <c r="G45" s="55" t="inlineStr">
        <is>
          <t>高雄市</t>
        </is>
      </c>
      <c r="H45" s="55" t="inlineStr">
        <is>
          <t>新興區</t>
        </is>
      </c>
      <c r="I45" s="54" t="n">
        <v>2</v>
      </c>
      <c r="J45" s="56" t="n">
        <v>44431.39583333334</v>
      </c>
      <c r="K45" s="56" t="n">
        <v>44616.45833333334</v>
      </c>
      <c r="M45" s="53" t="n">
        <v>9</v>
      </c>
      <c r="N45" s="70" t="inlineStr">
        <is>
          <t>TT08</t>
        </is>
      </c>
      <c r="O45" s="70" t="inlineStr">
        <is>
          <t>南區訓練教室</t>
        </is>
      </c>
      <c r="P45" s="70" t="inlineStr">
        <is>
          <t>高雄市</t>
        </is>
      </c>
      <c r="Q45" s="70" t="inlineStr">
        <is>
          <t>三民區</t>
        </is>
      </c>
      <c r="R45" s="52" t="n">
        <v>0</v>
      </c>
      <c r="S45" s="56" t="n">
        <v>44791</v>
      </c>
      <c r="T45" s="50" t="inlineStr">
        <is>
          <t>訓練教室</t>
        </is>
      </c>
      <c r="V45" s="53" t="n">
        <v>43</v>
      </c>
      <c r="W45" s="53">
        <f>LEFT(AB45,3)</f>
        <v/>
      </c>
      <c r="X45" s="60" t="inlineStr">
        <is>
          <t>新開</t>
        </is>
      </c>
      <c r="Y45" s="60" t="n">
        <v>2</v>
      </c>
      <c r="Z45" s="60" t="n">
        <v>5040</v>
      </c>
      <c r="AA45" s="60" t="inlineStr">
        <is>
          <t>深坑東南大</t>
        </is>
      </c>
      <c r="AB45" s="60" t="inlineStr">
        <is>
          <t>新北市深坑區北深路三段152號</t>
        </is>
      </c>
      <c r="AC45" s="56" t="n">
        <v>44790.57222222222</v>
      </c>
      <c r="AD45" s="56" t="n">
        <v>44809.45833333334</v>
      </c>
      <c r="AF45" s="53" t="n">
        <v>43</v>
      </c>
      <c r="AG45" s="53">
        <f>IF( AND((ISNA(VLOOKUP(AJ45,E:E,1,FALSE))),(ISNA(VLOOKUP(AJ45,N:N,1,FALSE))),(ISNA(VLOOKUP(AJ45,Z:Z,1,FALSE)))),"",LEFT(AL45,3))</f>
        <v/>
      </c>
      <c r="AH45" s="60" t="inlineStr">
        <is>
          <t>撤店</t>
        </is>
      </c>
      <c r="AI45" s="61" t="n"/>
      <c r="AJ45" s="60" t="n">
        <v>2385</v>
      </c>
      <c r="AK45" s="60" t="inlineStr">
        <is>
          <t>北市文福店</t>
        </is>
      </c>
      <c r="AL45" s="60" t="inlineStr">
        <is>
          <t>台北市文山區景福街230巷2號</t>
        </is>
      </c>
      <c r="AM45" s="56" t="n">
        <v>44755.37430555555</v>
      </c>
      <c r="AN45" s="56" t="n">
        <v>44782.625</v>
      </c>
    </row>
    <row r="46" ht="15.6" customHeight="1" s="127">
      <c r="D46" s="53" t="n">
        <v>44</v>
      </c>
      <c r="E46" s="54" t="n">
        <v>3542</v>
      </c>
      <c r="F46" s="55" t="inlineStr">
        <is>
          <t>嘉縣和發店</t>
        </is>
      </c>
      <c r="G46" s="55" t="inlineStr">
        <is>
          <t>嘉義縣</t>
        </is>
      </c>
      <c r="H46" s="55" t="inlineStr">
        <is>
          <t>中埔鄉</t>
        </is>
      </c>
      <c r="I46" s="54" t="n">
        <v>2</v>
      </c>
      <c r="J46" s="56" t="n">
        <v>44432.54166666666</v>
      </c>
      <c r="K46" s="56" t="n">
        <v>44608.47916666666</v>
      </c>
      <c r="M46" s="53" t="n">
        <v>10</v>
      </c>
      <c r="N46" s="70" t="inlineStr">
        <is>
          <t>TT02</t>
        </is>
      </c>
      <c r="O46" s="70" t="inlineStr">
        <is>
          <t>桃竹營運處</t>
        </is>
      </c>
      <c r="P46" s="70" t="inlineStr">
        <is>
          <t>桃園市</t>
        </is>
      </c>
      <c r="Q46" s="70" t="inlineStr">
        <is>
          <t>中壢區</t>
        </is>
      </c>
      <c r="R46" s="52" t="n">
        <v>0</v>
      </c>
      <c r="S46" s="56" t="n">
        <v>44791</v>
      </c>
      <c r="T46" s="50" t="inlineStr">
        <is>
          <t>訓練教室</t>
        </is>
      </c>
      <c r="V46" s="53" t="n">
        <v>44</v>
      </c>
      <c r="W46" s="53">
        <f>LEFT(AB46,3)</f>
        <v/>
      </c>
      <c r="X46" s="60" t="inlineStr">
        <is>
          <t>新開</t>
        </is>
      </c>
      <c r="Y46" s="60" t="n">
        <v>2</v>
      </c>
      <c r="Z46" s="60" t="n">
        <v>5034</v>
      </c>
      <c r="AA46" s="60" t="inlineStr">
        <is>
          <t>觀音菩提店</t>
        </is>
      </c>
      <c r="AB46" s="60" t="inlineStr">
        <is>
          <t>桃園市觀音區新富路258號</t>
        </is>
      </c>
      <c r="AC46" s="56" t="n">
        <v>44804.74097222222</v>
      </c>
      <c r="AD46" s="56" t="n">
        <v>44823.45833333334</v>
      </c>
      <c r="AF46" s="53" t="n">
        <v>44</v>
      </c>
      <c r="AG46" s="53">
        <f>IF( AND((ISNA(VLOOKUP(AJ46,E:E,1,FALSE))),(ISNA(VLOOKUP(AJ46,N:N,1,FALSE))),(ISNA(VLOOKUP(AJ46,Z:Z,1,FALSE)))),"",LEFT(AL46,3))</f>
        <v/>
      </c>
      <c r="AH46" s="60" t="inlineStr">
        <is>
          <t>撤店</t>
        </is>
      </c>
      <c r="AI46" s="61" t="n">
        <v>1</v>
      </c>
      <c r="AJ46" s="60" t="inlineStr">
        <is>
          <t>L523</t>
        </is>
      </c>
      <c r="AK46" s="60" t="inlineStr">
        <is>
          <t>愛國超市鳳林</t>
        </is>
      </c>
      <c r="AL46" s="60" t="inlineStr">
        <is>
          <t>高雄市大寮區鳳林四路14-2號</t>
        </is>
      </c>
      <c r="AM46" s="56" t="n">
        <v>44756.41944444444</v>
      </c>
      <c r="AN46" s="56" t="n">
        <v>44783.45833333334</v>
      </c>
    </row>
    <row r="47" ht="15.6" customHeight="1" s="127">
      <c r="D47" s="53" t="n">
        <v>45</v>
      </c>
      <c r="E47" s="54" t="n">
        <v>2562</v>
      </c>
      <c r="F47" s="55" t="inlineStr">
        <is>
          <t>高縣高龍店</t>
        </is>
      </c>
      <c r="G47" s="55" t="inlineStr">
        <is>
          <t>高雄市</t>
        </is>
      </c>
      <c r="H47" s="55" t="inlineStr">
        <is>
          <t>大社區</t>
        </is>
      </c>
      <c r="I47" s="54" t="n">
        <v>2</v>
      </c>
      <c r="J47" s="56" t="n">
        <v>44433.41666666666</v>
      </c>
      <c r="K47" s="56" t="n">
        <v>44610.45138888889</v>
      </c>
      <c r="M47" s="53" t="n">
        <v>11</v>
      </c>
      <c r="N47" s="70" t="inlineStr">
        <is>
          <t>TT14</t>
        </is>
      </c>
      <c r="O47" s="70" t="inlineStr">
        <is>
          <t>南市海安店訓練教室</t>
        </is>
      </c>
      <c r="P47" s="70" t="inlineStr">
        <is>
          <t>台南市</t>
        </is>
      </c>
      <c r="Q47" s="70" t="inlineStr">
        <is>
          <t>北區</t>
        </is>
      </c>
      <c r="R47" s="52" t="n">
        <v>2</v>
      </c>
      <c r="S47" s="56" t="n">
        <v>44792</v>
      </c>
      <c r="T47" s="50" t="inlineStr">
        <is>
          <t>訓練教室</t>
        </is>
      </c>
      <c r="V47" s="53" t="n">
        <v>45</v>
      </c>
      <c r="W47" s="53">
        <f>LEFT(AB47,3)</f>
        <v/>
      </c>
      <c r="X47" s="60" t="inlineStr">
        <is>
          <t>新開</t>
        </is>
      </c>
      <c r="Y47" s="60" t="n">
        <v>2</v>
      </c>
      <c r="Z47" s="60" t="n">
        <v>5033</v>
      </c>
      <c r="AA47" s="60" t="inlineStr">
        <is>
          <t>復興羅浮宮</t>
        </is>
      </c>
      <c r="AB47" s="60" t="inlineStr">
        <is>
          <t>桃園市復興區羅浮49號</t>
        </is>
      </c>
      <c r="AC47" s="56" t="n">
        <v>44810.67638888889</v>
      </c>
      <c r="AD47" s="56" t="n">
        <v>44831.45833333334</v>
      </c>
      <c r="AF47" s="53" t="n">
        <v>45</v>
      </c>
      <c r="AG47" s="53">
        <f>IF( AND((ISNA(VLOOKUP(AJ47,E:E,1,FALSE))),(ISNA(VLOOKUP(AJ47,N:N,1,FALSE))),(ISNA(VLOOKUP(AJ47,Z:Z,1,FALSE)))),"",LEFT(AL47,3))</f>
        <v/>
      </c>
      <c r="AH47" s="60" t="inlineStr">
        <is>
          <t>撤店</t>
        </is>
      </c>
      <c r="AI47" s="61" t="n">
        <v>2</v>
      </c>
      <c r="AJ47" s="60" t="n">
        <v>4613</v>
      </c>
      <c r="AK47" s="60" t="inlineStr">
        <is>
          <t>新營郵政店</t>
        </is>
      </c>
      <c r="AL47" s="60" t="inlineStr">
        <is>
          <t>台南市新營區中山路126號</t>
        </is>
      </c>
      <c r="AM47" s="56" t="n">
        <v>44769.33819444444</v>
      </c>
      <c r="AN47" s="56" t="n">
        <v>44790.45833333334</v>
      </c>
    </row>
    <row r="48" ht="15.6" customHeight="1" s="127">
      <c r="D48" s="53" t="n">
        <v>46</v>
      </c>
      <c r="E48" s="54" t="n">
        <v>2282</v>
      </c>
      <c r="F48" s="55" t="inlineStr">
        <is>
          <t>高市高順店</t>
        </is>
      </c>
      <c r="G48" s="55" t="inlineStr">
        <is>
          <t>高雄市</t>
        </is>
      </c>
      <c r="H48" s="55" t="inlineStr">
        <is>
          <t>三民區</t>
        </is>
      </c>
      <c r="I48" s="54" t="n">
        <v>2</v>
      </c>
      <c r="J48" s="56" t="n">
        <v>44434.39583333334</v>
      </c>
      <c r="K48" s="56" t="n">
        <v>44614.4375</v>
      </c>
      <c r="M48" s="53" t="n">
        <v>12</v>
      </c>
      <c r="N48" s="70" t="inlineStr">
        <is>
          <t>TT07</t>
        </is>
      </c>
      <c r="O48" s="70" t="inlineStr">
        <is>
          <t>中區訓練教室</t>
        </is>
      </c>
      <c r="P48" s="70" t="inlineStr">
        <is>
          <t>台中市</t>
        </is>
      </c>
      <c r="Q48" s="70" t="inlineStr">
        <is>
          <t>西區</t>
        </is>
      </c>
      <c r="R48" s="52" t="n">
        <v>0</v>
      </c>
      <c r="S48" s="56" t="n">
        <v>44796</v>
      </c>
      <c r="T48" s="50" t="inlineStr">
        <is>
          <t>訓練教室</t>
        </is>
      </c>
      <c r="V48" s="53" t="n">
        <v>46</v>
      </c>
      <c r="W48" s="53">
        <f>LEFT(AB48,3)</f>
        <v/>
      </c>
      <c r="X48" s="60" t="inlineStr">
        <is>
          <t>新開</t>
        </is>
      </c>
      <c r="Y48" s="60" t="n">
        <v>2</v>
      </c>
      <c r="Z48" s="60" t="n">
        <v>5037</v>
      </c>
      <c r="AA48" s="60" t="inlineStr">
        <is>
          <t>七股三股里</t>
        </is>
      </c>
      <c r="AB48" s="60" t="inlineStr">
        <is>
          <t>台南市七股區三股里8鄰三股29號之5</t>
        </is>
      </c>
      <c r="AC48" s="56" t="n">
        <v>44805.62430555555</v>
      </c>
      <c r="AD48" s="56" t="n">
        <v>44832.625</v>
      </c>
      <c r="AF48" s="53" t="n">
        <v>46</v>
      </c>
      <c r="AG48" s="53">
        <f>IF( AND((ISNA(VLOOKUP(AJ48,E:E,1,FALSE))),(ISNA(VLOOKUP(AJ48,N:N,1,FALSE))),(ISNA(VLOOKUP(AJ48,Z:Z,1,FALSE)))),"",LEFT(AL48,3))</f>
        <v/>
      </c>
      <c r="AH48" s="60" t="inlineStr">
        <is>
          <t>撤店</t>
        </is>
      </c>
      <c r="AI48" s="61" t="n"/>
      <c r="AJ48" s="60" t="n">
        <v>4985</v>
      </c>
      <c r="AK48" s="60" t="inlineStr">
        <is>
          <t>龜山文青店</t>
        </is>
      </c>
      <c r="AL48" s="60" t="inlineStr">
        <is>
          <t>桃園市龜山區文青路163號</t>
        </is>
      </c>
      <c r="AM48" s="56" t="n">
        <v>44775.70069444444</v>
      </c>
      <c r="AN48" s="56" t="n">
        <v>44791.625</v>
      </c>
    </row>
    <row r="49" ht="15.6" customHeight="1" s="127">
      <c r="D49" s="53" t="n">
        <v>47</v>
      </c>
      <c r="E49" s="54" t="n">
        <v>2166</v>
      </c>
      <c r="F49" s="55" t="inlineStr">
        <is>
          <t>高縣光明店</t>
        </is>
      </c>
      <c r="G49" s="55" t="inlineStr">
        <is>
          <t>高雄市</t>
        </is>
      </c>
      <c r="H49" s="55" t="inlineStr">
        <is>
          <t>大寮區</t>
        </is>
      </c>
      <c r="I49" s="54" t="n">
        <v>2</v>
      </c>
      <c r="J49" s="56" t="n">
        <v>44434.41666666666</v>
      </c>
      <c r="K49" s="56" t="n">
        <v>44609.45138888889</v>
      </c>
      <c r="N49" s="71" t="n"/>
      <c r="O49" s="72" t="n"/>
      <c r="P49" s="72" t="n"/>
      <c r="Q49" s="72" t="n"/>
      <c r="R49" s="72" t="n"/>
      <c r="S49" s="73" t="n"/>
      <c r="T49" s="73" t="n"/>
      <c r="V49" s="53" t="n">
        <v>47</v>
      </c>
      <c r="W49" s="53">
        <f>LEFT(AB49,3)</f>
        <v/>
      </c>
      <c r="X49" s="60" t="inlineStr">
        <is>
          <t>新開</t>
        </is>
      </c>
      <c r="Y49" s="60" t="n">
        <v>2</v>
      </c>
      <c r="Z49" s="60" t="n">
        <v>5038</v>
      </c>
      <c r="AA49" s="60" t="inlineStr">
        <is>
          <t>北屯有財神</t>
        </is>
      </c>
      <c r="AB49" s="60" t="inlineStr">
        <is>
          <t>台中市北屯區瀋陽路三段345號</t>
        </is>
      </c>
      <c r="AC49" s="56" t="n">
        <v>44811.50138888889</v>
      </c>
      <c r="AD49" s="56" t="n">
        <v>44832.625</v>
      </c>
      <c r="AF49" s="53" t="n">
        <v>47</v>
      </c>
      <c r="AG49" s="53">
        <f>IF( AND((ISNA(VLOOKUP(AJ49,E:E,1,FALSE))),(ISNA(VLOOKUP(AJ49,N:N,1,FALSE))),(ISNA(VLOOKUP(AJ49,Z:Z,1,FALSE)))),"",LEFT(AL49,3))</f>
        <v/>
      </c>
      <c r="AH49" s="60" t="inlineStr">
        <is>
          <t>撤店</t>
        </is>
      </c>
      <c r="AI49" s="61" t="n">
        <v>2</v>
      </c>
      <c r="AJ49" s="60" t="n">
        <v>4836</v>
      </c>
      <c r="AK49" s="60" t="inlineStr">
        <is>
          <t>三重阿勇店</t>
        </is>
      </c>
      <c r="AL49" s="60" t="inlineStr">
        <is>
          <t>新北市三重區大勇街82巷2號一樓</t>
        </is>
      </c>
      <c r="AM49" s="56" t="n">
        <v>44774.67291666667</v>
      </c>
      <c r="AN49" s="56" t="n">
        <v>44796.45833333334</v>
      </c>
    </row>
    <row r="50" ht="15.6" customHeight="1" s="127">
      <c r="D50" s="53" t="n">
        <v>48</v>
      </c>
      <c r="E50" s="54" t="n">
        <v>4876</v>
      </c>
      <c r="F50" s="55" t="inlineStr">
        <is>
          <t>牡丹花開店</t>
        </is>
      </c>
      <c r="G50" s="55" t="inlineStr">
        <is>
          <t>屏東縣</t>
        </is>
      </c>
      <c r="H50" s="55" t="inlineStr">
        <is>
          <t>牡丹鄉</t>
        </is>
      </c>
      <c r="I50" s="54" t="n">
        <v>2</v>
      </c>
      <c r="J50" s="56" t="n">
        <v>44435.45833333334</v>
      </c>
      <c r="K50" s="56" t="n">
        <v>44579.45833333334</v>
      </c>
      <c r="N50" s="71" t="n"/>
      <c r="O50" s="72" t="n"/>
      <c r="P50" s="72" t="n"/>
      <c r="Q50" s="72" t="n"/>
      <c r="R50" s="72" t="n"/>
      <c r="S50" s="73" t="n"/>
      <c r="T50" s="73" t="n"/>
      <c r="V50" s="53" t="n">
        <v>48</v>
      </c>
      <c r="W50" s="53">
        <f>LEFT(AB50,3)</f>
        <v/>
      </c>
      <c r="X50" s="60" t="inlineStr">
        <is>
          <t>新開</t>
        </is>
      </c>
      <c r="Y50" s="60" t="n">
        <v>2</v>
      </c>
      <c r="Z50" s="60" t="n">
        <v>5030</v>
      </c>
      <c r="AA50" s="60" t="inlineStr">
        <is>
          <t>林園境之南</t>
        </is>
      </c>
      <c r="AB50" s="60" t="inlineStr">
        <is>
          <t>高雄市林園區北汕路150-1號</t>
        </is>
      </c>
      <c r="AC50" s="56" t="n">
        <v>44823.37777777778</v>
      </c>
      <c r="AD50" s="56" t="n">
        <v>44838.625</v>
      </c>
      <c r="AF50" s="53" t="n">
        <v>48</v>
      </c>
      <c r="AG50" s="53">
        <f>IF( AND((ISNA(VLOOKUP(AJ50,E:E,1,FALSE))),(ISNA(VLOOKUP(AJ50,N:N,1,FALSE))),(ISNA(VLOOKUP(AJ50,Z:Z,1,FALSE)))),"",LEFT(AL50,3))</f>
        <v/>
      </c>
      <c r="AH50" s="60" t="inlineStr">
        <is>
          <t>撤店</t>
        </is>
      </c>
      <c r="AI50" s="61" t="n">
        <v>2</v>
      </c>
      <c r="AJ50" s="60" t="inlineStr">
        <is>
          <t>H646</t>
        </is>
      </c>
      <c r="AK50" s="60" t="inlineStr">
        <is>
          <t>台中太平店</t>
        </is>
      </c>
      <c r="AL50" s="60" t="inlineStr">
        <is>
          <t>台中市北區太平路72號</t>
        </is>
      </c>
      <c r="AM50" s="56" t="n">
        <v>44770.40208333333</v>
      </c>
      <c r="AN50" s="56" t="n">
        <v>44797.625</v>
      </c>
    </row>
    <row r="51" ht="18" customHeight="1" s="127">
      <c r="D51" s="53" t="n">
        <v>49</v>
      </c>
      <c r="E51" s="54" t="n">
        <v>4644</v>
      </c>
      <c r="F51" s="55" t="inlineStr">
        <is>
          <t>內湖樂康店</t>
        </is>
      </c>
      <c r="G51" s="55" t="inlineStr">
        <is>
          <t>台北市</t>
        </is>
      </c>
      <c r="H51" s="55" t="inlineStr">
        <is>
          <t>內湖區</t>
        </is>
      </c>
      <c r="I51" s="54" t="n">
        <v>2</v>
      </c>
      <c r="J51" s="56" t="n">
        <v>44440.41666666666</v>
      </c>
      <c r="K51" s="56" t="n">
        <v>44607.41666666666</v>
      </c>
      <c r="M51" s="363" t="inlineStr">
        <is>
          <t>萊到店聯盟(WebPOS)</t>
        </is>
      </c>
      <c r="N51" s="364" t="n"/>
      <c r="O51" s="364" t="n"/>
      <c r="P51" s="364" t="n"/>
      <c r="Q51" s="364" t="n"/>
      <c r="R51" s="364" t="n"/>
      <c r="S51" s="364" t="n"/>
      <c r="T51" s="73" t="n"/>
      <c r="V51" s="53" t="n">
        <v>49</v>
      </c>
      <c r="W51" s="53">
        <f>LEFT(AB51,3)</f>
        <v/>
      </c>
      <c r="X51" s="60" t="inlineStr">
        <is>
          <t>新開</t>
        </is>
      </c>
      <c r="Y51" s="60" t="n">
        <v>2</v>
      </c>
      <c r="Z51" s="60" t="n">
        <v>5006</v>
      </c>
      <c r="AA51" s="60" t="inlineStr">
        <is>
          <t>大安勵學店</t>
        </is>
      </c>
      <c r="AB51" s="60" t="inlineStr">
        <is>
          <t>台北市大安區長興街92號1樓(台大男七宿舍)</t>
        </is>
      </c>
      <c r="AC51" s="56" t="n">
        <v>44833.44236111111</v>
      </c>
      <c r="AD51" s="56" t="n">
        <v>44846.625</v>
      </c>
      <c r="AF51" s="53" t="n">
        <v>49</v>
      </c>
      <c r="AG51" s="53">
        <f>IF( AND((ISNA(VLOOKUP(AJ51,E:E,1,FALSE))),(ISNA(VLOOKUP(AJ51,N:N,1,FALSE))),(ISNA(VLOOKUP(AJ51,Z:Z,1,FALSE)))),"",LEFT(AL51,3))</f>
        <v/>
      </c>
      <c r="AH51" s="60" t="inlineStr">
        <is>
          <t>撤店</t>
        </is>
      </c>
      <c r="AI51" s="61" t="n"/>
      <c r="AJ51" s="60" t="n">
        <v>4149</v>
      </c>
      <c r="AK51" s="60" t="inlineStr">
        <is>
          <t>平鎮資通店</t>
        </is>
      </c>
      <c r="AL51" s="60" t="inlineStr">
        <is>
          <t>桃園市平鎮區中豐路山頂段358號</t>
        </is>
      </c>
      <c r="AM51" s="56" t="n">
        <v>44783.38819444444</v>
      </c>
      <c r="AN51" s="56" t="n">
        <v>44798.45833333334</v>
      </c>
    </row>
    <row r="52" ht="15.6" customHeight="1" s="127">
      <c r="D52" s="53" t="n">
        <v>50</v>
      </c>
      <c r="E52" s="54" t="n">
        <v>4657</v>
      </c>
      <c r="F52" s="55" t="inlineStr">
        <is>
          <t>南港慈祐宮店</t>
        </is>
      </c>
      <c r="G52" s="55" t="inlineStr">
        <is>
          <t>台北市</t>
        </is>
      </c>
      <c r="H52" s="55" t="inlineStr">
        <is>
          <t>南港區</t>
        </is>
      </c>
      <c r="I52" s="54" t="n">
        <v>2</v>
      </c>
      <c r="J52" s="56" t="n">
        <v>44441.41666666666</v>
      </c>
      <c r="K52" s="56" t="n">
        <v>44578.47916666666</v>
      </c>
      <c r="M52" s="47" t="inlineStr">
        <is>
          <t>項次</t>
        </is>
      </c>
      <c r="N52" s="47" t="inlineStr">
        <is>
          <t>店編</t>
        </is>
      </c>
      <c r="O52" s="47" t="inlineStr">
        <is>
          <t>店名</t>
        </is>
      </c>
      <c r="P52" s="47" t="inlineStr">
        <is>
          <t>縣市名稱</t>
        </is>
      </c>
      <c r="Q52" s="47" t="inlineStr">
        <is>
          <t>鄉鎮名稱</t>
        </is>
      </c>
      <c r="R52" s="47" t="inlineStr">
        <is>
          <t>TM數量</t>
        </is>
      </c>
      <c r="S52" s="47" t="inlineStr">
        <is>
          <t>安裝日期</t>
        </is>
      </c>
      <c r="T52" s="73" t="n"/>
      <c r="V52" s="53" t="n">
        <v>50</v>
      </c>
      <c r="W52" s="53">
        <f>LEFT(AB52,3)</f>
        <v/>
      </c>
      <c r="X52" s="60" t="inlineStr">
        <is>
          <t>新開</t>
        </is>
      </c>
      <c r="Y52" s="60" t="n">
        <v>2</v>
      </c>
      <c r="Z52" s="60" t="n">
        <v>5032</v>
      </c>
      <c r="AA52" s="60" t="inlineStr">
        <is>
          <t>二水有白柚</t>
        </is>
      </c>
      <c r="AB52" s="60" t="inlineStr">
        <is>
          <t>彰化縣二水鄉員集路三段739號</t>
        </is>
      </c>
      <c r="AC52" s="56" t="n">
        <v>44837.37847222222</v>
      </c>
      <c r="AD52" s="56" t="n">
        <v>44847.625</v>
      </c>
      <c r="AF52" s="53" t="n">
        <v>50</v>
      </c>
      <c r="AG52" s="53" t="n"/>
      <c r="AH52" s="60" t="inlineStr">
        <is>
          <t>撤店</t>
        </is>
      </c>
      <c r="AI52" s="61" t="n"/>
      <c r="AJ52" s="60" t="n">
        <v>3890</v>
      </c>
      <c r="AK52" s="60" t="inlineStr">
        <is>
          <t>三重美堤店</t>
        </is>
      </c>
      <c r="AL52" s="60" t="inlineStr">
        <is>
          <t>新北市三重區二重疏洪道疏洪十六路重新橋下</t>
        </is>
      </c>
      <c r="AM52" s="56" t="n">
        <v>44806.72638888889</v>
      </c>
      <c r="AN52" s="56" t="n">
        <v>44806.77083333334</v>
      </c>
    </row>
    <row r="53" ht="15.6" customHeight="1" s="127">
      <c r="D53" s="53" t="n">
        <v>51</v>
      </c>
      <c r="E53" s="54" t="n">
        <v>4013</v>
      </c>
      <c r="F53" s="55" t="inlineStr">
        <is>
          <t>新店名揚店</t>
        </is>
      </c>
      <c r="G53" s="55" t="inlineStr">
        <is>
          <t>新北市</t>
        </is>
      </c>
      <c r="H53" s="55" t="inlineStr">
        <is>
          <t>新店區</t>
        </is>
      </c>
      <c r="I53" s="54" t="n">
        <v>2</v>
      </c>
      <c r="J53" s="56" t="n">
        <v>44442.41666666666</v>
      </c>
      <c r="K53" s="56" t="n">
        <v>44609.4375</v>
      </c>
      <c r="M53" s="53" t="n">
        <v>1</v>
      </c>
      <c r="N53" s="53" t="inlineStr">
        <is>
          <t>L505</t>
        </is>
      </c>
      <c r="O53" s="70" t="inlineStr">
        <is>
          <t>車麗屋台北內湖店</t>
        </is>
      </c>
      <c r="P53" s="70" t="inlineStr">
        <is>
          <t>台北市</t>
        </is>
      </c>
      <c r="Q53" s="70" t="inlineStr">
        <is>
          <t>內湖區</t>
        </is>
      </c>
      <c r="R53" s="52" t="n">
        <v>0</v>
      </c>
      <c r="S53" s="56" t="n">
        <v>45078.41666666666</v>
      </c>
      <c r="T53" s="73" t="inlineStr">
        <is>
          <t>萊到店 WebPOS</t>
        </is>
      </c>
      <c r="V53" s="53" t="n">
        <v>51</v>
      </c>
      <c r="W53" s="53">
        <f>LEFT(AB53,3)</f>
        <v/>
      </c>
      <c r="X53" s="60" t="inlineStr">
        <is>
          <t>新開</t>
        </is>
      </c>
      <c r="Y53" s="60" t="n">
        <v>2</v>
      </c>
      <c r="Z53" s="60" t="n">
        <v>5018</v>
      </c>
      <c r="AA53" s="60" t="inlineStr">
        <is>
          <t>信義永吉店</t>
        </is>
      </c>
      <c r="AB53" s="60" t="inlineStr">
        <is>
          <t>台北市信義區永吉路278巷27弄34、36號</t>
        </is>
      </c>
      <c r="AC53" s="56" t="n">
        <v>44833.51388888889</v>
      </c>
      <c r="AD53" s="56" t="n">
        <v>44853.625</v>
      </c>
      <c r="AF53" s="53" t="n">
        <v>51</v>
      </c>
      <c r="AG53" s="53">
        <f>IF(    AND((ISNA(VLOOKUP(AJ53,E:E,1,FALSE))),(ISNA(VLOOKUP(AJ53,N:N,1,FALSE))),(ISNA(VLOOKUP(AJ53,Z:Z,1,FALSE)))),"",LEFT(AL53,3))</f>
        <v/>
      </c>
      <c r="AH53" s="60" t="inlineStr">
        <is>
          <t>撤店</t>
        </is>
      </c>
      <c r="AI53" s="61" t="n">
        <v>2</v>
      </c>
      <c r="AJ53" s="60" t="n">
        <v>3938</v>
      </c>
      <c r="AK53" s="60" t="inlineStr">
        <is>
          <t>新莊鑫鴻店</t>
        </is>
      </c>
      <c r="AL53" s="60" t="inlineStr">
        <is>
          <t>新北市新莊區化成路13、17號一樓全部</t>
        </is>
      </c>
      <c r="AM53" s="56" t="n">
        <v>44790.65069444444</v>
      </c>
      <c r="AN53" s="56" t="n">
        <v>44810.45833333334</v>
      </c>
    </row>
    <row r="54" ht="15.6" customHeight="1" s="127">
      <c r="D54" s="53" t="n">
        <v>52</v>
      </c>
      <c r="E54" s="54" t="n">
        <v>3147</v>
      </c>
      <c r="F54" s="55" t="inlineStr">
        <is>
          <t>北縣板明店</t>
        </is>
      </c>
      <c r="G54" s="55" t="inlineStr">
        <is>
          <t>新北市</t>
        </is>
      </c>
      <c r="H54" s="55" t="inlineStr">
        <is>
          <t>板橋區</t>
        </is>
      </c>
      <c r="I54" s="54" t="n">
        <v>2</v>
      </c>
      <c r="J54" s="56" t="n">
        <v>44438.58333333334</v>
      </c>
      <c r="K54" s="56" t="n">
        <v>44617.41666666666</v>
      </c>
      <c r="M54" s="53" t="n">
        <v>2</v>
      </c>
      <c r="N54" s="53" t="inlineStr">
        <is>
          <t>L558</t>
        </is>
      </c>
      <c r="O54" s="70" t="inlineStr">
        <is>
          <t>川平登林店</t>
        </is>
      </c>
      <c r="P54" s="70" t="inlineStr">
        <is>
          <t>新北市</t>
        </is>
      </c>
      <c r="Q54" s="70" t="inlineStr">
        <is>
          <t>五股區</t>
        </is>
      </c>
      <c r="R54" s="52" t="n">
        <v>0</v>
      </c>
      <c r="S54" s="56" t="n">
        <v>45134.625</v>
      </c>
      <c r="T54" s="73" t="inlineStr">
        <is>
          <t>萊到店 WebPOS</t>
        </is>
      </c>
      <c r="V54" s="53" t="n">
        <v>52</v>
      </c>
      <c r="W54" s="53">
        <f>LEFT(AB54,3)</f>
        <v/>
      </c>
      <c r="X54" s="60" t="inlineStr">
        <is>
          <t>新開</t>
        </is>
      </c>
      <c r="Y54" s="60" t="n">
        <v>2</v>
      </c>
      <c r="Z54" s="60" t="n">
        <v>4964</v>
      </c>
      <c r="AA54" s="60" t="inlineStr">
        <is>
          <t>中壢廣州店</t>
        </is>
      </c>
      <c r="AB54" s="60" t="inlineStr">
        <is>
          <t>桃園市中壢區廣州路230、232號</t>
        </is>
      </c>
      <c r="AC54" s="56" t="n">
        <v>44832.38819444444</v>
      </c>
      <c r="AD54" s="56" t="n">
        <v>44861.45833333334</v>
      </c>
      <c r="AF54" s="53" t="n">
        <v>52</v>
      </c>
      <c r="AG54" s="53">
        <f>IF( AND((ISNA(VLOOKUP(AJ54,E:E,1,FALSE))),(ISNA(VLOOKUP(AJ54,N:N,1,FALSE))),(ISNA(VLOOKUP(AJ54,Z:Z,1,FALSE)))),"",LEFT(AL54,3))</f>
        <v/>
      </c>
      <c r="AH54" s="60" t="inlineStr">
        <is>
          <t>撤店</t>
        </is>
      </c>
      <c r="AI54" s="61" t="n">
        <v>2</v>
      </c>
      <c r="AJ54" s="60" t="n">
        <v>4053</v>
      </c>
      <c r="AK54" s="60" t="inlineStr">
        <is>
          <t>北市亞緹店</t>
        </is>
      </c>
      <c r="AL54" s="60" t="inlineStr">
        <is>
          <t>台北市內湖區江南街111號</t>
        </is>
      </c>
      <c r="AM54" s="56" t="n">
        <v>44782.41736111111</v>
      </c>
      <c r="AN54" s="56" t="n">
        <v>44811.375</v>
      </c>
    </row>
    <row r="55" ht="15.6" customHeight="1" s="127">
      <c r="D55" s="53" t="n">
        <v>53</v>
      </c>
      <c r="E55" s="54" t="n">
        <v>4640</v>
      </c>
      <c r="F55" s="55" t="inlineStr">
        <is>
          <t>中山力行店</t>
        </is>
      </c>
      <c r="G55" s="55" t="inlineStr">
        <is>
          <t>台北市</t>
        </is>
      </c>
      <c r="H55" s="55" t="inlineStr">
        <is>
          <t>中山區</t>
        </is>
      </c>
      <c r="I55" s="54" t="n">
        <v>2</v>
      </c>
      <c r="J55" s="56" t="n">
        <v>44440.375</v>
      </c>
      <c r="K55" s="56" t="n">
        <v>44616.4375</v>
      </c>
      <c r="M55" s="53" t="n">
        <v>3</v>
      </c>
      <c r="N55" s="53" t="inlineStr">
        <is>
          <t>L559</t>
        </is>
      </c>
      <c r="O55" s="70" t="inlineStr">
        <is>
          <t>嘉義北社尾</t>
        </is>
      </c>
      <c r="P55" s="70" t="inlineStr">
        <is>
          <t>嘉義市</t>
        </is>
      </c>
      <c r="Q55" s="70" t="inlineStr">
        <is>
          <t>西區</t>
        </is>
      </c>
      <c r="R55" s="52" t="n">
        <v>0</v>
      </c>
      <c r="S55" s="56" t="n">
        <v>45148.45833333334</v>
      </c>
      <c r="T55" s="73" t="inlineStr">
        <is>
          <t>萊到店 WebPOS</t>
        </is>
      </c>
      <c r="V55" s="53" t="n">
        <v>53</v>
      </c>
      <c r="W55" s="53">
        <f>LEFT(AB55,3)</f>
        <v/>
      </c>
      <c r="X55" s="60" t="inlineStr">
        <is>
          <t>新開</t>
        </is>
      </c>
      <c r="Y55" s="60" t="n">
        <v>2</v>
      </c>
      <c r="Z55" s="60" t="n">
        <v>5044</v>
      </c>
      <c r="AA55" s="60" t="inlineStr">
        <is>
          <t>台南雄鷹店</t>
        </is>
      </c>
      <c r="AB55" s="60" t="inlineStr">
        <is>
          <t>台南市南區機場路905號</t>
        </is>
      </c>
      <c r="AC55" s="56" t="n">
        <v>44848.60763888889</v>
      </c>
      <c r="AD55" s="56" t="n">
        <v>44865.625</v>
      </c>
      <c r="AF55" s="53" t="n">
        <v>53</v>
      </c>
      <c r="AG55" s="53">
        <f>IF( AND((ISNA(VLOOKUP(AJ55,E:E,1,FALSE))),(ISNA(VLOOKUP(AJ55,N:N,1,FALSE))),(ISNA(VLOOKUP(AJ55,Z:Z,1,FALSE)))),"",LEFT(AL55,3))</f>
        <v/>
      </c>
      <c r="AH55" s="60" t="inlineStr">
        <is>
          <t>撤店</t>
        </is>
      </c>
      <c r="AI55" s="61" t="n">
        <v>2</v>
      </c>
      <c r="AJ55" s="60" t="n">
        <v>4236</v>
      </c>
      <c r="AK55" s="60" t="inlineStr">
        <is>
          <t>桃市漢中店</t>
        </is>
      </c>
      <c r="AL55" s="60" t="inlineStr">
        <is>
          <t>桃園市桃園區漢中路123號</t>
        </is>
      </c>
      <c r="AM55" s="56" t="n">
        <v>44805.60416666666</v>
      </c>
      <c r="AN55" s="56" t="n">
        <v>44819.625</v>
      </c>
    </row>
    <row r="56" ht="15.6" customHeight="1" s="127">
      <c r="D56" s="53" t="n">
        <v>54</v>
      </c>
      <c r="E56" s="54" t="n">
        <v>4647</v>
      </c>
      <c r="F56" s="55" t="inlineStr">
        <is>
          <t>中山晶華店</t>
        </is>
      </c>
      <c r="G56" s="55" t="inlineStr">
        <is>
          <t>台北市</t>
        </is>
      </c>
      <c r="H56" s="55" t="inlineStr">
        <is>
          <t>中山區</t>
        </is>
      </c>
      <c r="I56" s="54" t="n">
        <v>2</v>
      </c>
      <c r="J56" s="56" t="n">
        <v>44440.58333333334</v>
      </c>
      <c r="K56" s="56" t="n">
        <v>44606.45833333334</v>
      </c>
      <c r="M56" s="53" t="n">
        <v>4</v>
      </c>
      <c r="N56" s="61" t="inlineStr">
        <is>
          <t>L560</t>
        </is>
      </c>
      <c r="O56" s="60" t="inlineStr">
        <is>
          <t>通霄漾漾店</t>
        </is>
      </c>
      <c r="P56" s="74" t="inlineStr">
        <is>
          <t>苗栗縣</t>
        </is>
      </c>
      <c r="Q56" s="74" t="inlineStr">
        <is>
          <t>通霄鎮</t>
        </is>
      </c>
      <c r="R56" s="52" t="n">
        <v>0</v>
      </c>
      <c r="S56" s="56" t="n">
        <v>45293.45833333334</v>
      </c>
      <c r="T56" s="73" t="inlineStr">
        <is>
          <t>萊到店 WebPOS</t>
        </is>
      </c>
      <c r="V56" s="53" t="n">
        <v>54</v>
      </c>
      <c r="W56" s="53">
        <f>LEFT(AB56,3)</f>
        <v/>
      </c>
      <c r="X56" s="60" t="inlineStr">
        <is>
          <t>新開</t>
        </is>
      </c>
      <c r="Y56" s="60" t="n">
        <v>2</v>
      </c>
      <c r="Z56" s="60" t="n">
        <v>4972</v>
      </c>
      <c r="AA56" s="60" t="inlineStr">
        <is>
          <t>士林通河店</t>
        </is>
      </c>
      <c r="AB56" s="60" t="inlineStr">
        <is>
          <t>台北市士林區承德路四段12巷35號一樓</t>
        </is>
      </c>
      <c r="AC56" s="56" t="n">
        <v>44847.42708333334</v>
      </c>
      <c r="AD56" s="56" t="n">
        <v>44873.45833333334</v>
      </c>
      <c r="AF56" s="53" t="n">
        <v>54</v>
      </c>
      <c r="AG56" s="53">
        <f>IF( AND((ISNA(VLOOKUP(AJ56,E:E,1,FALSE))),(ISNA(VLOOKUP(AJ56,N:N,1,FALSE))),(ISNA(VLOOKUP(AJ56,Z:Z,1,FALSE)))),"",LEFT(AL56,3))</f>
        <v/>
      </c>
      <c r="AH56" s="60" t="inlineStr">
        <is>
          <t>撤店</t>
        </is>
      </c>
      <c r="AI56" s="61" t="n">
        <v>2</v>
      </c>
      <c r="AJ56" s="60" t="n">
        <v>3899</v>
      </c>
      <c r="AK56" s="60" t="inlineStr">
        <is>
          <t>北市永捷店</t>
        </is>
      </c>
      <c r="AL56" s="60" t="inlineStr">
        <is>
          <t>台北市中山區松江路27號</t>
        </is>
      </c>
      <c r="AM56" s="56" t="n">
        <v>44790.65833333333</v>
      </c>
      <c r="AN56" s="56" t="n">
        <v>44820.45833333334</v>
      </c>
    </row>
    <row r="57" ht="15.6" customHeight="1" s="127">
      <c r="D57" s="53" t="n">
        <v>55</v>
      </c>
      <c r="E57" s="54" t="n">
        <v>4883</v>
      </c>
      <c r="F57" s="55" t="inlineStr">
        <is>
          <t>中山八達店</t>
        </is>
      </c>
      <c r="G57" s="55" t="inlineStr">
        <is>
          <t>台北市</t>
        </is>
      </c>
      <c r="H57" s="55" t="inlineStr">
        <is>
          <t>中山區</t>
        </is>
      </c>
      <c r="I57" s="54" t="n">
        <v>2</v>
      </c>
      <c r="J57" s="56" t="n">
        <v>44440.58333333334</v>
      </c>
      <c r="K57" s="56" t="n">
        <v>44616.41666666666</v>
      </c>
      <c r="M57" s="53" t="n">
        <v>5</v>
      </c>
      <c r="N57" s="61" t="inlineStr">
        <is>
          <t>L506</t>
        </is>
      </c>
      <c r="O57" s="60" t="inlineStr">
        <is>
          <t>車麗屋行忠店</t>
        </is>
      </c>
      <c r="P57" s="74" t="inlineStr">
        <is>
          <t>台北市</t>
        </is>
      </c>
      <c r="Q57" s="74" t="inlineStr">
        <is>
          <t>內湖區</t>
        </is>
      </c>
      <c r="R57" s="52" t="n">
        <v>0</v>
      </c>
      <c r="S57" s="56" t="n">
        <v>45309</v>
      </c>
      <c r="T57" s="73" t="inlineStr">
        <is>
          <t>萊到店 WebPOS</t>
        </is>
      </c>
      <c r="V57" s="53" t="n">
        <v>55</v>
      </c>
      <c r="W57" s="53">
        <f>LEFT(AB57,3)</f>
        <v/>
      </c>
      <c r="X57" s="60" t="inlineStr">
        <is>
          <t>新開</t>
        </is>
      </c>
      <c r="Y57" s="60" t="n">
        <v>2</v>
      </c>
      <c r="Z57" s="60" t="n">
        <v>5046</v>
      </c>
      <c r="AA57" s="60" t="inlineStr">
        <is>
          <t>三重寶石店</t>
        </is>
      </c>
      <c r="AB57" s="60" t="inlineStr">
        <is>
          <t>新北市三重區安慶街277號</t>
        </is>
      </c>
      <c r="AC57" s="56" t="n">
        <v>44866.38541666666</v>
      </c>
      <c r="AD57" s="56" t="n">
        <v>44886.45833333334</v>
      </c>
      <c r="AF57" s="53" t="n">
        <v>55</v>
      </c>
      <c r="AG57" s="53">
        <f>IF( AND((ISNA(VLOOKUP(AJ57,E:E,1,FALSE))),(ISNA(VLOOKUP(AJ57,N:N,1,FALSE))),(ISNA(VLOOKUP(AJ57,Z:Z,1,FALSE)))),"",LEFT(AL57,3))</f>
        <v/>
      </c>
      <c r="AH57" s="60" t="inlineStr">
        <is>
          <t>撤店</t>
        </is>
      </c>
      <c r="AI57" s="61" t="n">
        <v>2</v>
      </c>
      <c r="AJ57" s="60" t="n">
        <v>2982</v>
      </c>
      <c r="AK57" s="60" t="inlineStr">
        <is>
          <t>北市信北店</t>
        </is>
      </c>
      <c r="AL57" s="60" t="inlineStr">
        <is>
          <t>台北市信義區中坡北路17.19號</t>
        </is>
      </c>
      <c r="AM57" s="56" t="n">
        <v>44806.47430555556</v>
      </c>
      <c r="AN57" s="56" t="n">
        <v>44824.45833333334</v>
      </c>
    </row>
    <row r="58" ht="15.6" customHeight="1" s="127">
      <c r="D58" s="53" t="n">
        <v>56</v>
      </c>
      <c r="E58" s="54" t="n">
        <v>4845</v>
      </c>
      <c r="F58" s="55" t="inlineStr">
        <is>
          <t>石門海角店</t>
        </is>
      </c>
      <c r="G58" s="55" t="inlineStr">
        <is>
          <t>新北市</t>
        </is>
      </c>
      <c r="H58" s="55" t="inlineStr">
        <is>
          <t>石門區</t>
        </is>
      </c>
      <c r="I58" s="54" t="n">
        <v>2</v>
      </c>
      <c r="J58" s="56" t="n">
        <v>44441.58333333334</v>
      </c>
      <c r="K58" s="56" t="n">
        <v>44580.54166666666</v>
      </c>
      <c r="M58" s="53" t="n">
        <v>6</v>
      </c>
      <c r="N58" s="61" t="inlineStr">
        <is>
          <t>L518</t>
        </is>
      </c>
      <c r="O58" s="60" t="inlineStr">
        <is>
          <t>車麗屋松江店</t>
        </is>
      </c>
      <c r="P58" s="74" t="inlineStr">
        <is>
          <t>台北市</t>
        </is>
      </c>
      <c r="Q58" s="74" t="inlineStr">
        <is>
          <t>中山區</t>
        </is>
      </c>
      <c r="R58" s="52" t="n">
        <v>0</v>
      </c>
      <c r="S58" s="56" t="n">
        <v>45316</v>
      </c>
      <c r="T58" s="73" t="inlineStr">
        <is>
          <t>萊到店 WebPOS</t>
        </is>
      </c>
      <c r="V58" s="53" t="n">
        <v>56</v>
      </c>
      <c r="W58" s="53">
        <f>LEFT(AB58,3)</f>
        <v/>
      </c>
      <c r="X58" s="60" t="inlineStr">
        <is>
          <t>新開</t>
        </is>
      </c>
      <c r="Y58" s="60" t="n">
        <v>2</v>
      </c>
      <c r="Z58" s="60" t="n">
        <v>4896</v>
      </c>
      <c r="AA58" s="60" t="inlineStr">
        <is>
          <t>中壢鐵牛店</t>
        </is>
      </c>
      <c r="AB58" s="60" t="inlineStr">
        <is>
          <t xml:space="preserve">桃園市中壢區榮安十三街250、250-1、250-2號 </t>
        </is>
      </c>
      <c r="AC58" s="56" t="n">
        <v>44875.71180555555</v>
      </c>
      <c r="AD58" s="56" t="n">
        <v>44893.45833333334</v>
      </c>
      <c r="AF58" s="53" t="n">
        <v>56</v>
      </c>
      <c r="AG58" s="53">
        <f>IF( AND((ISNA(VLOOKUP(AJ58,E:E,1,FALSE))),(ISNA(VLOOKUP(AJ58,N:N,1,FALSE))),(ISNA(VLOOKUP(AJ58,Z:Z,1,FALSE)))),"",LEFT(AL58,3))</f>
        <v/>
      </c>
      <c r="AH58" s="60" t="inlineStr">
        <is>
          <t>撤店</t>
        </is>
      </c>
      <c r="AI58" s="61" t="n">
        <v>2</v>
      </c>
      <c r="AJ58" s="60" t="n">
        <v>4860</v>
      </c>
      <c r="AK58" s="60" t="inlineStr">
        <is>
          <t>鼓山龍德店</t>
        </is>
      </c>
      <c r="AL58" s="60" t="inlineStr">
        <is>
          <t>高雄市鼓山區龍德路261號</t>
        </is>
      </c>
      <c r="AM58" s="56" t="n">
        <v>44816.57152777778</v>
      </c>
      <c r="AN58" s="56" t="n">
        <v>44826.45833333334</v>
      </c>
    </row>
    <row r="59" ht="15.6" customHeight="1" s="127">
      <c r="D59" s="53" t="n">
        <v>57</v>
      </c>
      <c r="E59" s="54" t="n">
        <v>2677</v>
      </c>
      <c r="F59" s="55" t="inlineStr">
        <is>
          <t>北縣五興店</t>
        </is>
      </c>
      <c r="G59" s="55" t="inlineStr">
        <is>
          <t>新北市</t>
        </is>
      </c>
      <c r="H59" s="55" t="inlineStr">
        <is>
          <t>五股區</t>
        </is>
      </c>
      <c r="I59" s="54" t="n">
        <v>2</v>
      </c>
      <c r="J59" s="56" t="n">
        <v>44442.58333333334</v>
      </c>
      <c r="K59" s="56" t="n">
        <v>44614.45833333334</v>
      </c>
      <c r="M59" s="53" t="n">
        <v>7</v>
      </c>
      <c r="N59" s="61" t="inlineStr">
        <is>
          <t>L519</t>
        </is>
      </c>
      <c r="O59" s="60" t="inlineStr">
        <is>
          <t>車麗屋林口店</t>
        </is>
      </c>
      <c r="P59" s="74" t="inlineStr">
        <is>
          <t>新北市</t>
        </is>
      </c>
      <c r="Q59" s="74" t="inlineStr">
        <is>
          <t>林口區</t>
        </is>
      </c>
      <c r="R59" s="52" t="n">
        <v>0</v>
      </c>
      <c r="S59" s="56" t="n">
        <v>45307</v>
      </c>
      <c r="T59" s="73" t="inlineStr">
        <is>
          <t>萊到店 WebPOS</t>
        </is>
      </c>
      <c r="V59" s="53" t="n">
        <v>57</v>
      </c>
      <c r="W59" s="53">
        <f>LEFT(AB59,3)</f>
        <v/>
      </c>
      <c r="X59" s="60" t="inlineStr">
        <is>
          <t>新開</t>
        </is>
      </c>
      <c r="Y59" s="60" t="n">
        <v>2</v>
      </c>
      <c r="Z59" s="60" t="n">
        <v>5028</v>
      </c>
      <c r="AA59" s="60" t="inlineStr">
        <is>
          <t>香山有山水</t>
        </is>
      </c>
      <c r="AB59" s="60" t="inlineStr">
        <is>
          <t>新竹市香山區大湖路73號</t>
        </is>
      </c>
      <c r="AC59" s="56" t="n">
        <v>44880.44930555556</v>
      </c>
      <c r="AD59" s="56" t="n">
        <v>44896.45833333334</v>
      </c>
      <c r="AF59" s="53" t="n">
        <v>57</v>
      </c>
      <c r="AG59" s="53">
        <f>IF( AND((ISNA(VLOOKUP(AJ59,E:E,1,FALSE))),(ISNA(VLOOKUP(AJ59,N:N,1,FALSE))),(ISNA(VLOOKUP(AJ59,Z:Z,1,FALSE)))),"",LEFT(AL59,3))</f>
        <v/>
      </c>
      <c r="AH59" s="60" t="inlineStr">
        <is>
          <t>撤店</t>
        </is>
      </c>
      <c r="AI59" s="61" t="n">
        <v>2</v>
      </c>
      <c r="AJ59" s="60" t="n">
        <v>4893</v>
      </c>
      <c r="AK59" s="60" t="inlineStr">
        <is>
          <t>內湖湖人店</t>
        </is>
      </c>
      <c r="AL59" s="60" t="inlineStr">
        <is>
          <t>台北市內湖區內湖路一段285巷65弄17、19號</t>
        </is>
      </c>
      <c r="AM59" s="56" t="n">
        <v>44819.66041666667</v>
      </c>
      <c r="AN59" s="56" t="n">
        <v>44839.375</v>
      </c>
    </row>
    <row r="60" ht="15.6" customHeight="1" s="127">
      <c r="D60" s="53" t="n">
        <v>58</v>
      </c>
      <c r="E60" s="54" t="n">
        <v>4908</v>
      </c>
      <c r="F60" s="55" t="inlineStr">
        <is>
          <t>東海花園店</t>
        </is>
      </c>
      <c r="G60" s="55" t="inlineStr">
        <is>
          <t>台中市</t>
        </is>
      </c>
      <c r="H60" s="55" t="inlineStr">
        <is>
          <t>西屯區</t>
        </is>
      </c>
      <c r="I60" s="54" t="n">
        <v>2</v>
      </c>
      <c r="J60" s="56" t="n">
        <v>44439.58333333334</v>
      </c>
      <c r="K60" s="56" t="n">
        <v>44606.4375</v>
      </c>
      <c r="M60" s="53" t="n">
        <v>8</v>
      </c>
      <c r="N60" s="61" t="inlineStr">
        <is>
          <t>L551</t>
        </is>
      </c>
      <c r="O60" s="60" t="inlineStr">
        <is>
          <t>林口顧家店</t>
        </is>
      </c>
      <c r="P60" s="74" t="inlineStr">
        <is>
          <t>新北市</t>
        </is>
      </c>
      <c r="Q60" s="74" t="inlineStr">
        <is>
          <t>林口區</t>
        </is>
      </c>
      <c r="R60" s="52" t="n">
        <v>0</v>
      </c>
      <c r="S60" s="56" t="n">
        <v>45307</v>
      </c>
      <c r="T60" s="73" t="inlineStr">
        <is>
          <t>萊到店 WebPOS</t>
        </is>
      </c>
      <c r="V60" s="53" t="n">
        <v>58</v>
      </c>
      <c r="W60" s="53">
        <f>LEFT(AB60,3)</f>
        <v/>
      </c>
      <c r="X60" s="60" t="inlineStr">
        <is>
          <t>新開</t>
        </is>
      </c>
      <c r="Y60" s="60" t="n">
        <v>2</v>
      </c>
      <c r="Z60" s="60" t="n">
        <v>4990</v>
      </c>
      <c r="AA60" s="60" t="inlineStr">
        <is>
          <t>員林田中央</t>
        </is>
      </c>
      <c r="AB60" s="60" t="inlineStr">
        <is>
          <t>彰化縣員林市溝皂里員集路二段521號</t>
        </is>
      </c>
      <c r="AC60" s="56" t="n">
        <v>44882.50972222222</v>
      </c>
      <c r="AD60" s="56" t="n">
        <v>44900.625</v>
      </c>
      <c r="AF60" s="53" t="n">
        <v>58</v>
      </c>
      <c r="AG60" s="53">
        <f>IF( AND((ISNA(VLOOKUP(AJ60,E:E,1,FALSE))),(ISNA(VLOOKUP(AJ60,N:N,1,FALSE))),(ISNA(VLOOKUP(AJ60,Z:Z,1,FALSE)))),"",LEFT(AL60,3))</f>
        <v/>
      </c>
      <c r="AH60" s="60" t="inlineStr">
        <is>
          <t>撤店</t>
        </is>
      </c>
      <c r="AI60" s="61" t="n">
        <v>2</v>
      </c>
      <c r="AJ60" s="60" t="n">
        <v>4328</v>
      </c>
      <c r="AK60" s="60" t="inlineStr">
        <is>
          <t>蘆洲民華店</t>
        </is>
      </c>
      <c r="AL60" s="60" t="inlineStr">
        <is>
          <t>新北市蘆洲區民族路364、366號</t>
        </is>
      </c>
      <c r="AM60" s="56" t="n">
        <v>44816.48333333333</v>
      </c>
      <c r="AN60" s="56" t="n">
        <v>44840.625</v>
      </c>
    </row>
    <row r="61" ht="15.6" customHeight="1" s="127">
      <c r="D61" s="53" t="n">
        <v>59</v>
      </c>
      <c r="E61" s="54" t="n">
        <v>4828</v>
      </c>
      <c r="F61" s="55" t="inlineStr">
        <is>
          <t>竹山桂竹店</t>
        </is>
      </c>
      <c r="G61" s="55" t="inlineStr">
        <is>
          <t>南投縣</t>
        </is>
      </c>
      <c r="H61" s="55" t="inlineStr">
        <is>
          <t>竹山鎮</t>
        </is>
      </c>
      <c r="I61" s="54" t="n">
        <v>2</v>
      </c>
      <c r="J61" s="56" t="n">
        <v>44440.58333333334</v>
      </c>
      <c r="K61" s="56" t="n">
        <v>44609.45833333334</v>
      </c>
      <c r="M61" s="53" t="n">
        <v>9</v>
      </c>
      <c r="N61" s="61" t="inlineStr">
        <is>
          <t>L501</t>
        </is>
      </c>
      <c r="O61" s="60" t="inlineStr">
        <is>
          <t>車麗屋板橋店</t>
        </is>
      </c>
      <c r="P61" s="74" t="inlineStr">
        <is>
          <t>新北市</t>
        </is>
      </c>
      <c r="Q61" s="74" t="inlineStr">
        <is>
          <t>板橋區</t>
        </is>
      </c>
      <c r="R61" s="52" t="n">
        <v>0</v>
      </c>
      <c r="S61" s="56" t="n">
        <v>45310</v>
      </c>
      <c r="T61" s="73" t="inlineStr">
        <is>
          <t>萊到店 WebPOS</t>
        </is>
      </c>
      <c r="V61" s="53" t="n">
        <v>59</v>
      </c>
      <c r="W61" s="53">
        <f>LEFT(AB61,3)</f>
        <v/>
      </c>
      <c r="X61" s="60" t="inlineStr">
        <is>
          <t>新開</t>
        </is>
      </c>
      <c r="Y61" s="60" t="n">
        <v>2</v>
      </c>
      <c r="Z61" s="60" t="n">
        <v>5049</v>
      </c>
      <c r="AA61" s="60" t="inlineStr">
        <is>
          <t>五結同心店</t>
        </is>
      </c>
      <c r="AB61" s="60" t="inlineStr">
        <is>
          <t>宜蘭縣五結鄉中興路三段69號一樓</t>
        </is>
      </c>
      <c r="AC61" s="56" t="n">
        <v>44889.56736111111</v>
      </c>
      <c r="AD61" s="56" t="n">
        <v>44908.45833333334</v>
      </c>
      <c r="AF61" s="53" t="n">
        <v>59</v>
      </c>
      <c r="AG61" s="53">
        <f>IF( AND((ISNA(VLOOKUP(AJ61,E:E,1,FALSE))),(ISNA(VLOOKUP(AJ61,N:N,1,FALSE))),(ISNA(VLOOKUP(AJ61,Z:Z,1,FALSE)))),"",LEFT(AL61,3))</f>
        <v/>
      </c>
      <c r="AH61" s="60" t="inlineStr">
        <is>
          <t>撤店</t>
        </is>
      </c>
      <c r="AI61" s="61" t="n">
        <v>2</v>
      </c>
      <c r="AJ61" s="60" t="n">
        <v>2228</v>
      </c>
      <c r="AK61" s="60" t="inlineStr">
        <is>
          <t>北市湖光店</t>
        </is>
      </c>
      <c r="AL61" s="60" t="inlineStr">
        <is>
          <t>台北市內湖區瑞光路188巷60號</t>
        </is>
      </c>
      <c r="AM61" s="56" t="n">
        <v>44820.68819444445</v>
      </c>
      <c r="AN61" s="56" t="n">
        <v>44854.45833333334</v>
      </c>
    </row>
    <row r="62" ht="15.6" customHeight="1" s="127">
      <c r="D62" s="53" t="n">
        <v>60</v>
      </c>
      <c r="E62" s="54" t="n">
        <v>4882</v>
      </c>
      <c r="F62" s="55" t="inlineStr">
        <is>
          <t>台中田心仔</t>
        </is>
      </c>
      <c r="G62" s="55" t="inlineStr">
        <is>
          <t>台中市</t>
        </is>
      </c>
      <c r="H62" s="55" t="inlineStr">
        <is>
          <t>南屯區</t>
        </is>
      </c>
      <c r="I62" s="54" t="n">
        <v>2</v>
      </c>
      <c r="J62" s="56" t="n">
        <v>44442.58333333334</v>
      </c>
      <c r="K62" s="56" t="n">
        <v>44607.4375</v>
      </c>
      <c r="M62" s="53" t="n">
        <v>10</v>
      </c>
      <c r="N62" s="61" t="inlineStr">
        <is>
          <t>L516</t>
        </is>
      </c>
      <c r="O62" s="60" t="inlineStr">
        <is>
          <t>車麗屋新莊店</t>
        </is>
      </c>
      <c r="P62" s="74" t="inlineStr">
        <is>
          <t>新北市</t>
        </is>
      </c>
      <c r="Q62" s="74" t="inlineStr">
        <is>
          <t>新莊區</t>
        </is>
      </c>
      <c r="R62" s="52" t="n">
        <v>0</v>
      </c>
      <c r="S62" s="56" t="n">
        <v>45310</v>
      </c>
      <c r="T62" s="73" t="inlineStr">
        <is>
          <t>萊到店 WebPOS</t>
        </is>
      </c>
      <c r="V62" s="53" t="n">
        <v>60</v>
      </c>
      <c r="W62" s="53">
        <f>LEFT(AB62,3)</f>
        <v/>
      </c>
      <c r="X62" s="60" t="inlineStr">
        <is>
          <t>新開</t>
        </is>
      </c>
      <c r="Y62" s="60" t="n">
        <v>2</v>
      </c>
      <c r="Z62" s="60" t="n">
        <v>4707</v>
      </c>
      <c r="AA62" s="60" t="inlineStr">
        <is>
          <t>高樹新南店</t>
        </is>
      </c>
      <c r="AB62" s="60" t="inlineStr">
        <is>
          <t>屏東縣高樹鄉興店路20-38號</t>
        </is>
      </c>
      <c r="AC62" s="56" t="n">
        <v>44886.63333333333</v>
      </c>
      <c r="AD62" s="56" t="n">
        <v>44908.625</v>
      </c>
      <c r="AF62" s="53" t="n">
        <v>60</v>
      </c>
      <c r="AG62" s="53">
        <f>IF( AND((ISNA(VLOOKUP(AJ62,E:E,1,FALSE))),(ISNA(VLOOKUP(AJ62,N:N,1,FALSE))),(ISNA(VLOOKUP(AJ62,Z:Z,1,FALSE)))),"",LEFT(AL62,3))</f>
        <v/>
      </c>
      <c r="AH62" s="60" t="inlineStr">
        <is>
          <t>撤店</t>
        </is>
      </c>
      <c r="AI62" s="61" t="n">
        <v>2</v>
      </c>
      <c r="AJ62" s="60" t="n">
        <v>4419</v>
      </c>
      <c r="AK62" s="60" t="inlineStr">
        <is>
          <t>桃園郵驛店</t>
        </is>
      </c>
      <c r="AL62" s="60" t="inlineStr">
        <is>
          <t>桃園市桃園區中正路103號</t>
        </is>
      </c>
      <c r="AM62" s="56" t="n">
        <v>44845.47708333333</v>
      </c>
      <c r="AN62" s="56" t="n">
        <v>44854.625</v>
      </c>
    </row>
    <row r="63" ht="15.6" customHeight="1" s="127">
      <c r="D63" s="53" t="n">
        <v>61</v>
      </c>
      <c r="E63" s="54" t="n">
        <v>4613</v>
      </c>
      <c r="F63" s="55" t="inlineStr">
        <is>
          <t>新營郵政店</t>
        </is>
      </c>
      <c r="G63" s="55" t="inlineStr">
        <is>
          <t>台南市</t>
        </is>
      </c>
      <c r="H63" s="55" t="inlineStr">
        <is>
          <t>新營區</t>
        </is>
      </c>
      <c r="I63" s="54" t="n">
        <v>2</v>
      </c>
      <c r="J63" s="56" t="n">
        <v>44441.54166666666</v>
      </c>
      <c r="K63" s="56" t="n">
        <v>44613.45833333334</v>
      </c>
      <c r="M63" s="53" t="n">
        <v>11</v>
      </c>
      <c r="N63" s="61" t="inlineStr">
        <is>
          <t>L535</t>
        </is>
      </c>
      <c r="O63" s="60" t="inlineStr">
        <is>
          <t>田倉新樹店</t>
        </is>
      </c>
      <c r="P63" s="74" t="inlineStr">
        <is>
          <t>新北市</t>
        </is>
      </c>
      <c r="Q63" s="74" t="inlineStr">
        <is>
          <t>新莊區</t>
        </is>
      </c>
      <c r="R63" s="52" t="n">
        <v>0</v>
      </c>
      <c r="S63" s="56" t="n">
        <v>45314</v>
      </c>
      <c r="T63" s="73" t="inlineStr">
        <is>
          <t>萊到店 WebPOS</t>
        </is>
      </c>
      <c r="V63" s="53" t="n">
        <v>61</v>
      </c>
      <c r="W63" s="53">
        <f>LEFT(AB63,3)</f>
        <v/>
      </c>
      <c r="X63" s="60" t="inlineStr">
        <is>
          <t>新開</t>
        </is>
      </c>
      <c r="Y63" s="60" t="n">
        <v>2</v>
      </c>
      <c r="Z63" s="60" t="n">
        <v>5053</v>
      </c>
      <c r="AA63" s="60" t="inlineStr">
        <is>
          <t>大里一陽指</t>
        </is>
      </c>
      <c r="AB63" s="60" t="inlineStr">
        <is>
          <t>台中市大里區大智路524號</t>
        </is>
      </c>
      <c r="AC63" s="56" t="n">
        <v>44886.7</v>
      </c>
      <c r="AD63" s="56" t="n">
        <v>44915.625</v>
      </c>
      <c r="AF63" s="53" t="n">
        <v>61</v>
      </c>
      <c r="AG63" s="53">
        <f>IF( AND((ISNA(VLOOKUP(AJ63,E:E,1,FALSE))),(ISNA(VLOOKUP(AJ63,N:N,1,FALSE))),(ISNA(VLOOKUP(AJ63,Z:Z,1,FALSE)))),"",LEFT(AL63,3))</f>
        <v/>
      </c>
      <c r="AH63" s="60" t="inlineStr">
        <is>
          <t>撤店</t>
        </is>
      </c>
      <c r="AI63" s="61" t="n">
        <v>2</v>
      </c>
      <c r="AJ63" s="60" t="inlineStr">
        <is>
          <t>F133</t>
        </is>
      </c>
      <c r="AK63" s="60" t="inlineStr">
        <is>
          <t>新竹武昌店</t>
        </is>
      </c>
      <c r="AL63" s="60" t="inlineStr">
        <is>
          <t>新竹市東區武昌街12號</t>
        </is>
      </c>
      <c r="AM63" s="56" t="n">
        <v>44838.60416666666</v>
      </c>
      <c r="AN63" s="56" t="n">
        <v>44858.625</v>
      </c>
    </row>
    <row r="64" ht="15.6" customHeight="1" s="127">
      <c r="D64" s="53" t="n">
        <v>62</v>
      </c>
      <c r="E64" s="54" t="n">
        <v>3351</v>
      </c>
      <c r="F64" s="55" t="inlineStr">
        <is>
          <t>北市安孝店</t>
        </is>
      </c>
      <c r="G64" s="55" t="inlineStr">
        <is>
          <t>台北市</t>
        </is>
      </c>
      <c r="H64" s="55" t="inlineStr">
        <is>
          <t>大安區</t>
        </is>
      </c>
      <c r="I64" s="54" t="n">
        <v>2</v>
      </c>
      <c r="J64" s="56" t="n">
        <v>44452.4375</v>
      </c>
      <c r="K64" s="56" t="n">
        <v>44606.58333333334</v>
      </c>
      <c r="M64" s="53" t="n">
        <v>12</v>
      </c>
      <c r="N64" s="61" t="inlineStr">
        <is>
          <t>L517</t>
        </is>
      </c>
      <c r="O64" s="60" t="inlineStr">
        <is>
          <t>車麗屋蘆洲店</t>
        </is>
      </c>
      <c r="P64" s="74" t="inlineStr">
        <is>
          <t>新北市</t>
        </is>
      </c>
      <c r="Q64" s="74" t="inlineStr">
        <is>
          <t>蘆洲區</t>
        </is>
      </c>
      <c r="R64" s="52" t="n">
        <v>0</v>
      </c>
      <c r="S64" s="56" t="n">
        <v>45317</v>
      </c>
      <c r="T64" s="73" t="inlineStr">
        <is>
          <t>萊到店 WebPOS</t>
        </is>
      </c>
      <c r="V64" s="53" t="n">
        <v>62</v>
      </c>
      <c r="W64" s="53">
        <f>LEFT(AB64,3)</f>
        <v/>
      </c>
      <c r="X64" s="60" t="inlineStr">
        <is>
          <t>新開</t>
        </is>
      </c>
      <c r="Y64" s="60" t="n">
        <v>2</v>
      </c>
      <c r="Z64" s="60" t="n">
        <v>5041</v>
      </c>
      <c r="AA64" s="60" t="inlineStr">
        <is>
          <t>北埔客家庄</t>
        </is>
      </c>
      <c r="AB64" s="60" t="inlineStr">
        <is>
          <t>新竹縣北埔鎮正德街32號</t>
        </is>
      </c>
      <c r="AC64" s="56" t="n">
        <v>44897.51180555556</v>
      </c>
      <c r="AD64" s="56" t="n">
        <v>44917.45833333334</v>
      </c>
      <c r="AF64" s="53" t="n">
        <v>62</v>
      </c>
      <c r="AG64" s="53">
        <f>IF( AND((ISNA(VLOOKUP(AJ64,E:E,1,FALSE))),(ISNA(VLOOKUP(AJ64,N:N,1,FALSE))),(ISNA(VLOOKUP(AJ64,Z:Z,1,FALSE)))),"",LEFT(AL64,3))</f>
        <v/>
      </c>
      <c r="AH64" s="60" t="inlineStr">
        <is>
          <t>撤店</t>
        </is>
      </c>
      <c r="AI64" s="61" t="n">
        <v>2</v>
      </c>
      <c r="AJ64" s="60" t="n">
        <v>3836</v>
      </c>
      <c r="AK64" s="60" t="inlineStr">
        <is>
          <t>北市湖玉店</t>
        </is>
      </c>
      <c r="AL64" s="60" t="inlineStr">
        <is>
          <t>台北市內湖區陽光街298號</t>
        </is>
      </c>
      <c r="AM64" s="56" t="n">
        <v>44847.42638888889</v>
      </c>
      <c r="AN64" s="56" t="n">
        <v>44883.41666666666</v>
      </c>
    </row>
    <row r="65" ht="15.6" customHeight="1" s="127">
      <c r="D65" s="53" t="n">
        <v>63</v>
      </c>
      <c r="E65" s="54" t="n">
        <v>2639</v>
      </c>
      <c r="F65" s="55" t="inlineStr">
        <is>
          <t>北市安建店</t>
        </is>
      </c>
      <c r="G65" s="55" t="inlineStr">
        <is>
          <t>台北市</t>
        </is>
      </c>
      <c r="H65" s="55" t="inlineStr">
        <is>
          <t>大安區</t>
        </is>
      </c>
      <c r="I65" s="54" t="n">
        <v>2</v>
      </c>
      <c r="J65" s="56" t="n">
        <v>44452.45833333334</v>
      </c>
      <c r="K65" s="56" t="n">
        <v>44606.4375</v>
      </c>
      <c r="M65" s="53" t="n">
        <v>13</v>
      </c>
      <c r="N65" s="61" t="inlineStr">
        <is>
          <t>L504</t>
        </is>
      </c>
      <c r="O65" s="60" t="inlineStr">
        <is>
          <t>車麗屋基隆店</t>
        </is>
      </c>
      <c r="P65" s="74" t="inlineStr">
        <is>
          <t>基隆市</t>
        </is>
      </c>
      <c r="Q65" s="74" t="inlineStr">
        <is>
          <t>中正區</t>
        </is>
      </c>
      <c r="R65" s="52" t="n">
        <v>0</v>
      </c>
      <c r="S65" s="56" t="n">
        <v>45309</v>
      </c>
      <c r="T65" s="73" t="inlineStr">
        <is>
          <t>萊到店 WebPOS</t>
        </is>
      </c>
      <c r="V65" s="53" t="n">
        <v>63</v>
      </c>
      <c r="W65" s="53">
        <f>LEFT(AB65,3)</f>
        <v/>
      </c>
      <c r="X65" s="60" t="inlineStr">
        <is>
          <t>新開</t>
        </is>
      </c>
      <c r="Y65" s="60" t="n">
        <v>2</v>
      </c>
      <c r="Z65" s="60" t="n">
        <v>5031</v>
      </c>
      <c r="AA65" s="60" t="inlineStr">
        <is>
          <t>龜山文化七</t>
        </is>
      </c>
      <c r="AB65" s="60" t="inlineStr">
        <is>
          <t>桃園市龜山區文化七路55號一樓部分</t>
        </is>
      </c>
      <c r="AC65" s="56" t="n">
        <v>44900.70416666667</v>
      </c>
      <c r="AD65" s="56" t="n">
        <v>44922.45833333334</v>
      </c>
      <c r="AF65" s="53" t="n">
        <v>63</v>
      </c>
      <c r="AG65" s="53">
        <f>IF( AND((ISNA(VLOOKUP(AJ65,E:E,1,FALSE))),(ISNA(VLOOKUP(AJ65,N:N,1,FALSE))),(ISNA(VLOOKUP(AJ65,Z:Z,1,FALSE)))),"",LEFT(AL65,3))</f>
        <v/>
      </c>
      <c r="AH65" s="60" t="inlineStr">
        <is>
          <t>撤店</t>
        </is>
      </c>
      <c r="AI65" s="61" t="n">
        <v>2</v>
      </c>
      <c r="AJ65" s="60" t="n">
        <v>2628</v>
      </c>
      <c r="AK65" s="60" t="inlineStr">
        <is>
          <t>桃縣桃紡店</t>
        </is>
      </c>
      <c r="AL65" s="60" t="inlineStr">
        <is>
          <t>桃園市楊梅區中山南路558號</t>
        </is>
      </c>
      <c r="AM65" s="56" t="n">
        <v>44881.41111111111</v>
      </c>
      <c r="AN65" s="56" t="n">
        <v>44895.625</v>
      </c>
    </row>
    <row r="66" ht="15.6" customHeight="1" s="127">
      <c r="D66" s="53" t="n">
        <v>64</v>
      </c>
      <c r="E66" s="54" t="n">
        <v>3643</v>
      </c>
      <c r="F66" s="55" t="inlineStr">
        <is>
          <t>基隆隆碇店</t>
        </is>
      </c>
      <c r="G66" s="55" t="inlineStr">
        <is>
          <t>基隆市</t>
        </is>
      </c>
      <c r="H66" s="55" t="inlineStr">
        <is>
          <t>暖暖區</t>
        </is>
      </c>
      <c r="I66" s="54" t="n">
        <v>2</v>
      </c>
      <c r="J66" s="56" t="n">
        <v>44452.60416666666</v>
      </c>
      <c r="K66" s="56" t="n">
        <v>44614.58333333334</v>
      </c>
      <c r="M66" s="53" t="n">
        <v>14</v>
      </c>
      <c r="N66" s="61" t="inlineStr">
        <is>
          <t>L502</t>
        </is>
      </c>
      <c r="O66" s="60" t="inlineStr">
        <is>
          <t>車麗屋土城店</t>
        </is>
      </c>
      <c r="P66" s="74" t="inlineStr">
        <is>
          <t>新北市</t>
        </is>
      </c>
      <c r="Q66" s="74" t="inlineStr">
        <is>
          <t>土城區</t>
        </is>
      </c>
      <c r="R66" s="52" t="n">
        <v>0</v>
      </c>
      <c r="S66" s="56" t="n">
        <v>45316</v>
      </c>
      <c r="T66" s="73" t="inlineStr">
        <is>
          <t>萊到店 WebPOS</t>
        </is>
      </c>
      <c r="V66" s="53" t="n">
        <v>64</v>
      </c>
      <c r="W66" s="53">
        <f>LEFT(AB66,3)</f>
        <v/>
      </c>
      <c r="X66" s="60" t="inlineStr">
        <is>
          <t>新開</t>
        </is>
      </c>
      <c r="Y66" s="60" t="n">
        <v>2</v>
      </c>
      <c r="Z66" s="60" t="n">
        <v>5051</v>
      </c>
      <c r="AA66" s="60" t="inlineStr">
        <is>
          <t>湖口拔芽店</t>
        </is>
      </c>
      <c r="AB66" s="60" t="inlineStr">
        <is>
          <t>新竹縣湖口鄉明德街43號一樓部分</t>
        </is>
      </c>
      <c r="AC66" s="56" t="n">
        <v>44916.725</v>
      </c>
      <c r="AD66" s="56" t="n">
        <v>44931.45833333334</v>
      </c>
      <c r="AF66" s="53" t="n">
        <v>64</v>
      </c>
      <c r="AG66" s="53">
        <f>IF( AND((ISNA(VLOOKUP(AJ66,E:E,1,FALSE))),(ISNA(VLOOKUP(AJ66,N:N,1,FALSE))),(ISNA(VLOOKUP(AJ66,Z:Z,1,FALSE)))),"",LEFT(AL66,3))</f>
        <v/>
      </c>
      <c r="AH66" s="60" t="inlineStr">
        <is>
          <t>撤店</t>
        </is>
      </c>
      <c r="AI66" s="61" t="n">
        <v>1</v>
      </c>
      <c r="AJ66" s="60" t="inlineStr">
        <is>
          <t>L512</t>
        </is>
      </c>
      <c r="AK66" s="60" t="inlineStr">
        <is>
          <t>車麗屋金馬店</t>
        </is>
      </c>
      <c r="AL66" s="60" t="inlineStr">
        <is>
          <t>彰化縣彰化市金馬路三段198號</t>
        </is>
      </c>
      <c r="AM66" s="56" t="n">
        <v>44888.45833333334</v>
      </c>
      <c r="AN66" s="56" t="n">
        <v>44901.45833333334</v>
      </c>
    </row>
    <row r="67" ht="15.6" customHeight="1" s="127">
      <c r="D67" s="53" t="n">
        <v>65</v>
      </c>
      <c r="E67" s="54" t="inlineStr">
        <is>
          <t>A708</t>
        </is>
      </c>
      <c r="F67" s="55" t="inlineStr">
        <is>
          <t>北市內湖二店</t>
        </is>
      </c>
      <c r="G67" s="55" t="inlineStr">
        <is>
          <t>台北市</t>
        </is>
      </c>
      <c r="H67" s="55" t="inlineStr">
        <is>
          <t>內湖區</t>
        </is>
      </c>
      <c r="I67" s="54" t="n">
        <v>2</v>
      </c>
      <c r="J67" s="56" t="n">
        <v>44453.4375</v>
      </c>
      <c r="K67" s="56" t="n">
        <v>44607.4375</v>
      </c>
      <c r="M67" s="53" t="n">
        <v>15</v>
      </c>
      <c r="N67" s="61" t="inlineStr">
        <is>
          <t>L533</t>
        </is>
      </c>
      <c r="O67" s="60" t="inlineStr">
        <is>
          <t>田倉復興店</t>
        </is>
      </c>
      <c r="P67" s="74" t="inlineStr">
        <is>
          <t>桃園市</t>
        </is>
      </c>
      <c r="Q67" s="74" t="inlineStr">
        <is>
          <t>龜山區</t>
        </is>
      </c>
      <c r="R67" s="52" t="n">
        <v>0</v>
      </c>
      <c r="S67" s="56" t="n">
        <v>45307</v>
      </c>
      <c r="T67" s="73" t="inlineStr">
        <is>
          <t>萊到店 WebPOS</t>
        </is>
      </c>
      <c r="V67" s="53" t="n">
        <v>65</v>
      </c>
      <c r="W67" s="53">
        <f>LEFT(AB67,3)</f>
        <v/>
      </c>
      <c r="X67" s="60" t="inlineStr">
        <is>
          <t>新開</t>
        </is>
      </c>
      <c r="Y67" s="60" t="n">
        <v>2</v>
      </c>
      <c r="Z67" s="60" t="n">
        <v>4942</v>
      </c>
      <c r="AA67" s="60" t="inlineStr">
        <is>
          <t>潮州延平店</t>
        </is>
      </c>
      <c r="AB67" s="60" t="inlineStr">
        <is>
          <t>屏東縣潮州鎮延平路400號</t>
        </is>
      </c>
      <c r="AC67" s="56" t="n">
        <v>44916.44375</v>
      </c>
      <c r="AD67" s="56" t="n">
        <v>44935.625</v>
      </c>
      <c r="AF67" s="53" t="n">
        <v>65</v>
      </c>
      <c r="AG67" s="53">
        <f>IF( AND((ISNA(VLOOKUP(AJ67,E:E,1,FALSE))),(ISNA(VLOOKUP(AJ67,N:N,1,FALSE))),(ISNA(VLOOKUP(AJ67,Z:Z,1,FALSE)))),"",LEFT(AL67,3))</f>
        <v/>
      </c>
      <c r="AH67" s="60" t="inlineStr">
        <is>
          <t>撤店</t>
        </is>
      </c>
      <c r="AI67" s="61" t="n">
        <v>1</v>
      </c>
      <c r="AJ67" s="60" t="inlineStr">
        <is>
          <t>L515</t>
        </is>
      </c>
      <c r="AK67" s="60" t="inlineStr">
        <is>
          <t>車麗屋新竹店</t>
        </is>
      </c>
      <c r="AL67" s="60" t="inlineStr">
        <is>
          <t>新竹市東區中華路一段208號</t>
        </is>
      </c>
      <c r="AM67" s="56" t="n">
        <v>44888.45972222222</v>
      </c>
      <c r="AN67" s="56" t="n">
        <v>44901.45833333334</v>
      </c>
    </row>
    <row r="68" ht="15.6" customHeight="1" s="127">
      <c r="D68" s="53" t="n">
        <v>66</v>
      </c>
      <c r="E68" s="54" t="n">
        <v>3870</v>
      </c>
      <c r="F68" s="55" t="inlineStr">
        <is>
          <t>北市米蘭店</t>
        </is>
      </c>
      <c r="G68" s="55" t="inlineStr">
        <is>
          <t>台北市</t>
        </is>
      </c>
      <c r="H68" s="55" t="inlineStr">
        <is>
          <t>內湖區</t>
        </is>
      </c>
      <c r="I68" s="54" t="n">
        <v>2</v>
      </c>
      <c r="J68" s="56" t="n">
        <v>44453.5625</v>
      </c>
      <c r="K68" s="56" t="n">
        <v>44608.4375</v>
      </c>
      <c r="M68" s="53" t="n">
        <v>16</v>
      </c>
      <c r="N68" s="61" t="inlineStr">
        <is>
          <t>L534</t>
        </is>
      </c>
      <c r="O68" s="60" t="inlineStr">
        <is>
          <t>田倉文興店</t>
        </is>
      </c>
      <c r="P68" s="74" t="inlineStr">
        <is>
          <t>桃園市</t>
        </is>
      </c>
      <c r="Q68" s="74" t="inlineStr">
        <is>
          <t>龜山區</t>
        </is>
      </c>
      <c r="R68" s="52" t="n">
        <v>0</v>
      </c>
      <c r="S68" s="56" t="n">
        <v>45307</v>
      </c>
      <c r="T68" s="73" t="inlineStr">
        <is>
          <t>萊到店 WebPOS</t>
        </is>
      </c>
      <c r="V68" s="53" t="n">
        <v>66</v>
      </c>
      <c r="W68" s="53">
        <f>LEFT(AB68,3)</f>
        <v/>
      </c>
      <c r="X68" s="60" t="inlineStr">
        <is>
          <t>新開</t>
        </is>
      </c>
      <c r="Y68" s="60" t="n">
        <v>2</v>
      </c>
      <c r="Z68" s="60" t="n">
        <v>5052</v>
      </c>
      <c r="AA68" s="60" t="inlineStr">
        <is>
          <t>泰山小天下</t>
        </is>
      </c>
      <c r="AB68" s="60" t="inlineStr">
        <is>
          <t>新北市泰山區明志路二段209及211號</t>
        </is>
      </c>
      <c r="AC68" s="56" t="n">
        <v>44917.45833333334</v>
      </c>
      <c r="AD68" s="56" t="n">
        <v>44936.45833333334</v>
      </c>
      <c r="AF68" s="53" t="n">
        <v>66</v>
      </c>
      <c r="AG68" s="53">
        <f>IF( AND((ISNA(VLOOKUP(AJ68,E:E,1,FALSE))),(ISNA(VLOOKUP(AJ68,N:N,1,FALSE))),(ISNA(VLOOKUP(AJ68,Z:Z,1,FALSE)))),"",LEFT(AL68,3))</f>
        <v/>
      </c>
      <c r="AH68" s="60" t="inlineStr">
        <is>
          <t>撤店</t>
        </is>
      </c>
      <c r="AI68" s="61" t="n">
        <v>1</v>
      </c>
      <c r="AJ68" s="60" t="inlineStr">
        <is>
          <t>L503</t>
        </is>
      </c>
      <c r="AK68" s="60" t="inlineStr">
        <is>
          <t>車麗屋宜蘭店</t>
        </is>
      </c>
      <c r="AL68" s="60" t="inlineStr">
        <is>
          <t>宜蘭縣宜蘭市中山路五段327號</t>
        </is>
      </c>
      <c r="AM68" s="56" t="n">
        <v>44888.49375</v>
      </c>
      <c r="AN68" s="56" t="n">
        <v>44901.45833333334</v>
      </c>
    </row>
    <row r="69" ht="15.6" customHeight="1" s="127">
      <c r="D69" s="53" t="n">
        <v>67</v>
      </c>
      <c r="E69" s="54" t="n">
        <v>4585</v>
      </c>
      <c r="F69" s="55" t="inlineStr">
        <is>
          <t>宜蘭好運店</t>
        </is>
      </c>
      <c r="G69" s="55" t="inlineStr">
        <is>
          <t>宜蘭縣</t>
        </is>
      </c>
      <c r="H69" s="55" t="inlineStr">
        <is>
          <t>宜蘭市</t>
        </is>
      </c>
      <c r="I69" s="54" t="n">
        <v>2</v>
      </c>
      <c r="J69" s="56" t="n">
        <v>44454.45833333334</v>
      </c>
      <c r="K69" s="56" t="n">
        <v>44578.4375</v>
      </c>
      <c r="M69" s="53" t="n">
        <v>17</v>
      </c>
      <c r="N69" s="61" t="inlineStr">
        <is>
          <t>L514</t>
        </is>
      </c>
      <c r="O69" s="60" t="inlineStr">
        <is>
          <t>車麗屋中壢店</t>
        </is>
      </c>
      <c r="P69" s="74" t="inlineStr">
        <is>
          <t>桃園市</t>
        </is>
      </c>
      <c r="Q69" s="74" t="inlineStr">
        <is>
          <t>中壢區</t>
        </is>
      </c>
      <c r="R69" s="52" t="n">
        <v>0</v>
      </c>
      <c r="S69" s="56" t="n">
        <v>45321</v>
      </c>
      <c r="T69" s="73" t="inlineStr">
        <is>
          <t>萊到店 WebPOS</t>
        </is>
      </c>
      <c r="V69" s="53" t="n">
        <v>67</v>
      </c>
      <c r="W69" s="53">
        <f>LEFT(AB69,3)</f>
        <v/>
      </c>
      <c r="X69" s="60" t="inlineStr">
        <is>
          <t>新開</t>
        </is>
      </c>
      <c r="Y69" s="60" t="n">
        <v>2</v>
      </c>
      <c r="Z69" s="60" t="n">
        <v>4994</v>
      </c>
      <c r="AA69" s="60" t="inlineStr">
        <is>
          <t>沙鹿保成店</t>
        </is>
      </c>
      <c r="AB69" s="60" t="inlineStr">
        <is>
          <t>台中市沙鹿區保成路122號</t>
        </is>
      </c>
      <c r="AC69" s="56" t="n">
        <v>44923.48958333334</v>
      </c>
      <c r="AD69" s="56" t="n">
        <v>44936.625</v>
      </c>
      <c r="AF69" s="53" t="n">
        <v>67</v>
      </c>
      <c r="AG69" s="53">
        <f>IF( AND((ISNA(VLOOKUP(AJ69,E:E,1,FALSE))),(ISNA(VLOOKUP(AJ69,N:N,1,FALSE))),(ISNA(VLOOKUP(AJ69,Z:Z,1,FALSE)))),"",LEFT(AL69,3))</f>
        <v/>
      </c>
      <c r="AH69" s="60" t="inlineStr">
        <is>
          <t>撤店</t>
        </is>
      </c>
      <c r="AI69" s="61" t="n">
        <v>1</v>
      </c>
      <c r="AJ69" s="60" t="inlineStr">
        <is>
          <t>L509</t>
        </is>
      </c>
      <c r="AK69" s="60" t="inlineStr">
        <is>
          <t>車麗屋鳳山店</t>
        </is>
      </c>
      <c r="AL69" s="60" t="inlineStr">
        <is>
          <t>高雄市鳳山區五甲一路261號</t>
        </is>
      </c>
      <c r="AM69" s="56" t="n">
        <v>44888.56944444445</v>
      </c>
      <c r="AN69" s="56" t="n">
        <v>44901.45833333334</v>
      </c>
    </row>
    <row r="70" ht="15.6" customHeight="1" s="127">
      <c r="D70" s="53" t="n">
        <v>68</v>
      </c>
      <c r="E70" s="54" t="inlineStr">
        <is>
          <t>A896</t>
        </is>
      </c>
      <c r="F70" s="55" t="inlineStr">
        <is>
          <t>北市麥帥店</t>
        </is>
      </c>
      <c r="G70" s="55" t="inlineStr">
        <is>
          <t>台北市</t>
        </is>
      </c>
      <c r="H70" s="55" t="inlineStr">
        <is>
          <t>內湖區</t>
        </is>
      </c>
      <c r="I70" s="54" t="n">
        <v>2</v>
      </c>
      <c r="J70" s="56" t="n">
        <v>44454.45833333334</v>
      </c>
      <c r="K70" s="56" t="n">
        <v>44608.41666666666</v>
      </c>
      <c r="M70" s="53" t="n">
        <v>18</v>
      </c>
      <c r="N70" s="61" t="inlineStr">
        <is>
          <t>L510</t>
        </is>
      </c>
      <c r="O70" s="60" t="inlineStr">
        <is>
          <t>車麗屋八德店</t>
        </is>
      </c>
      <c r="P70" s="74" t="inlineStr">
        <is>
          <t>桃園市</t>
        </is>
      </c>
      <c r="Q70" s="74" t="inlineStr">
        <is>
          <t>八德區</t>
        </is>
      </c>
      <c r="R70" s="52" t="n">
        <v>0</v>
      </c>
      <c r="S70" s="56" t="n">
        <v>45321</v>
      </c>
      <c r="T70" s="73" t="inlineStr">
        <is>
          <t>萊到店 WebPOS</t>
        </is>
      </c>
      <c r="V70" s="53" t="n">
        <v>68</v>
      </c>
      <c r="W70" s="53">
        <f>LEFT(AB70,3)</f>
        <v/>
      </c>
      <c r="X70" s="60" t="inlineStr">
        <is>
          <t>新開</t>
        </is>
      </c>
      <c r="Y70" s="60" t="n">
        <v>2</v>
      </c>
      <c r="Z70" s="60" t="n">
        <v>5054</v>
      </c>
      <c r="AA70" s="60" t="inlineStr">
        <is>
          <t>觀音大士店</t>
        </is>
      </c>
      <c r="AB70" s="60" t="inlineStr">
        <is>
          <t>桃園市觀音區建國路260、262號</t>
        </is>
      </c>
      <c r="AC70" s="56" t="n">
        <v>44922.48055555556</v>
      </c>
      <c r="AD70" s="56" t="n">
        <v>44938.45833333334</v>
      </c>
      <c r="AF70" s="53" t="n">
        <v>68</v>
      </c>
      <c r="AG70" s="53">
        <f>IF( AND((ISNA(VLOOKUP(AJ70,E:E,1,FALSE))),(ISNA(VLOOKUP(AJ70,N:N,1,FALSE))),(ISNA(VLOOKUP(AJ70,Z:Z,1,FALSE)))),"",LEFT(AL70,3))</f>
        <v/>
      </c>
      <c r="AH70" s="60" t="inlineStr">
        <is>
          <t>撤店</t>
        </is>
      </c>
      <c r="AI70" s="61" t="n">
        <v>1</v>
      </c>
      <c r="AJ70" s="60" t="inlineStr">
        <is>
          <t>L507</t>
        </is>
      </c>
      <c r="AK70" s="60" t="inlineStr">
        <is>
          <t>車麗屋新營店</t>
        </is>
      </c>
      <c r="AL70" s="60" t="inlineStr">
        <is>
          <t>台南市新營區民生路172號</t>
        </is>
      </c>
      <c r="AM70" s="56" t="n">
        <v>44888.56944444445</v>
      </c>
      <c r="AN70" s="56" t="n">
        <v>44901.45833333334</v>
      </c>
    </row>
    <row r="71" ht="15.6" customHeight="1" s="127">
      <c r="D71" s="53" t="n">
        <v>69</v>
      </c>
      <c r="E71" s="54" t="n">
        <v>4536</v>
      </c>
      <c r="F71" s="55" t="inlineStr">
        <is>
          <t>中和景德店</t>
        </is>
      </c>
      <c r="G71" s="55" t="inlineStr">
        <is>
          <t>新北市</t>
        </is>
      </c>
      <c r="H71" s="55" t="inlineStr">
        <is>
          <t>中和區</t>
        </is>
      </c>
      <c r="I71" s="54" t="n">
        <v>2</v>
      </c>
      <c r="J71" s="56" t="n">
        <v>44455.4375</v>
      </c>
      <c r="K71" s="56" t="n">
        <v>44610.4375</v>
      </c>
      <c r="M71" s="53" t="n">
        <v>19</v>
      </c>
      <c r="N71" s="61" t="inlineStr">
        <is>
          <t>L524</t>
        </is>
      </c>
      <c r="O71" s="60" t="inlineStr">
        <is>
          <t>中聯后里店</t>
        </is>
      </c>
      <c r="P71" s="74" t="inlineStr">
        <is>
          <t>台中市</t>
        </is>
      </c>
      <c r="Q71" s="74" t="inlineStr">
        <is>
          <t>后里區</t>
        </is>
      </c>
      <c r="R71" s="52" t="n">
        <v>0</v>
      </c>
      <c r="S71" s="56" t="n">
        <v>45308</v>
      </c>
      <c r="T71" s="73" t="inlineStr">
        <is>
          <t>萊到店 WebPOS</t>
        </is>
      </c>
      <c r="V71" s="53" t="n">
        <v>69</v>
      </c>
      <c r="W71" s="53">
        <f>LEFT(AB71,3)</f>
        <v/>
      </c>
      <c r="X71" s="60" t="inlineStr">
        <is>
          <t>新開</t>
        </is>
      </c>
      <c r="Y71" s="60" t="n">
        <v>2</v>
      </c>
      <c r="Z71" s="60" t="n">
        <v>5045</v>
      </c>
      <c r="AA71" s="60" t="inlineStr">
        <is>
          <t>溪州登山路</t>
        </is>
      </c>
      <c r="AB71" s="60" t="inlineStr">
        <is>
          <t>彰化縣溪州鄉登山路四段543號</t>
        </is>
      </c>
      <c r="AC71" s="56" t="n">
        <v>44923.58125</v>
      </c>
      <c r="AD71" s="56" t="n">
        <v>44938.625</v>
      </c>
      <c r="AF71" s="53" t="n">
        <v>69</v>
      </c>
      <c r="AG71" s="53">
        <f>IF( AND((ISNA(VLOOKUP(AJ71,E:E,1,FALSE))),(ISNA(VLOOKUP(AJ71,N:N,1,FALSE))),(ISNA(VLOOKUP(AJ71,Z:Z,1,FALSE)))),"",LEFT(AL71,3))</f>
        <v/>
      </c>
      <c r="AH71" s="60" t="inlineStr">
        <is>
          <t>撤店</t>
        </is>
      </c>
      <c r="AI71" s="61" t="n">
        <v>1</v>
      </c>
      <c r="AJ71" s="60" t="inlineStr">
        <is>
          <t>L525</t>
        </is>
      </c>
      <c r="AK71" s="60" t="inlineStr">
        <is>
          <t>后里馬場店</t>
        </is>
      </c>
      <c r="AL71" s="60" t="inlineStr">
        <is>
          <t>台中市后里區寺山路41號</t>
        </is>
      </c>
      <c r="AM71" s="56" t="n">
        <v>44902.60347222222</v>
      </c>
      <c r="AN71" s="56" t="n">
        <v>44915.41666666666</v>
      </c>
    </row>
    <row r="72" ht="15.6" customHeight="1" s="127">
      <c r="D72" s="53" t="n">
        <v>70</v>
      </c>
      <c r="E72" s="54" t="n">
        <v>4617</v>
      </c>
      <c r="F72" s="55" t="inlineStr">
        <is>
          <t>文山心動店</t>
        </is>
      </c>
      <c r="G72" s="55" t="inlineStr">
        <is>
          <t>台北市</t>
        </is>
      </c>
      <c r="H72" s="55" t="inlineStr">
        <is>
          <t>文山區</t>
        </is>
      </c>
      <c r="I72" s="54" t="n">
        <v>2</v>
      </c>
      <c r="J72" s="56" t="n">
        <v>44455.5625</v>
      </c>
      <c r="K72" s="56" t="n">
        <v>44613.58333333334</v>
      </c>
      <c r="M72" s="53" t="n">
        <v>20</v>
      </c>
      <c r="N72" s="61" t="inlineStr">
        <is>
          <t>L526</t>
        </is>
      </c>
      <c r="O72" s="60" t="inlineStr">
        <is>
          <t>中聯彰化店</t>
        </is>
      </c>
      <c r="P72" s="74" t="inlineStr">
        <is>
          <t>彰化縣</t>
        </is>
      </c>
      <c r="Q72" s="74" t="inlineStr">
        <is>
          <t>彰化市</t>
        </is>
      </c>
      <c r="R72" s="52" t="n">
        <v>0</v>
      </c>
      <c r="S72" s="56" t="n">
        <v>45309</v>
      </c>
      <c r="T72" s="73" t="inlineStr">
        <is>
          <t>萊到店 WebPOS</t>
        </is>
      </c>
      <c r="V72" s="53" t="n">
        <v>70</v>
      </c>
      <c r="W72" s="53">
        <f>LEFT(AB72,3)</f>
        <v/>
      </c>
      <c r="X72" s="60" t="inlineStr">
        <is>
          <t>新開</t>
        </is>
      </c>
      <c r="Y72" s="60" t="n">
        <v>2</v>
      </c>
      <c r="Z72" s="60" t="n">
        <v>5057</v>
      </c>
      <c r="AA72" s="60" t="inlineStr">
        <is>
          <t>新莊中港店</t>
        </is>
      </c>
      <c r="AB72" s="60" t="inlineStr">
        <is>
          <t>新北市新莊區中港路84號1樓</t>
        </is>
      </c>
      <c r="AC72" s="56" t="n">
        <v>44930.44305555556</v>
      </c>
      <c r="AD72" s="56" t="n">
        <v>44943.45833333334</v>
      </c>
      <c r="AF72" s="53" t="n">
        <v>70</v>
      </c>
      <c r="AG72" s="53">
        <f>IF( AND((ISNA(VLOOKUP(AJ72,E:E,1,FALSE))),(ISNA(VLOOKUP(AJ72,N:N,1,FALSE))),(ISNA(VLOOKUP(AJ72,Z:Z,1,FALSE)))),"",LEFT(AL72,3))</f>
        <v/>
      </c>
      <c r="AH72" s="60" t="inlineStr">
        <is>
          <t>撤店</t>
        </is>
      </c>
      <c r="AI72" s="61" t="n">
        <v>2</v>
      </c>
      <c r="AJ72" s="60" t="inlineStr">
        <is>
          <t>F680</t>
        </is>
      </c>
      <c r="AK72" s="60" t="inlineStr">
        <is>
          <t>桃縣梅獅店</t>
        </is>
      </c>
      <c r="AL72" s="60" t="inlineStr">
        <is>
          <t>桃園市楊梅區梅獅路二段135號</t>
        </is>
      </c>
      <c r="AM72" s="56" t="n">
        <v>44902.58819444444</v>
      </c>
      <c r="AN72" s="56" t="n">
        <v>44921.625</v>
      </c>
    </row>
    <row r="73" ht="15.6" customHeight="1" s="127">
      <c r="D73" s="53" t="n">
        <v>71</v>
      </c>
      <c r="E73" s="54" t="n">
        <v>3597</v>
      </c>
      <c r="F73" s="55" t="inlineStr">
        <is>
          <t>北市艋舺店</t>
        </is>
      </c>
      <c r="G73" s="55" t="inlineStr">
        <is>
          <t>台北市</t>
        </is>
      </c>
      <c r="H73" s="55" t="inlineStr">
        <is>
          <t>萬華區</t>
        </is>
      </c>
      <c r="I73" s="54" t="n">
        <v>2</v>
      </c>
      <c r="J73" s="56" t="n">
        <v>44456.4375</v>
      </c>
      <c r="K73" s="56" t="n">
        <v>44609.58333333334</v>
      </c>
      <c r="M73" s="53" t="n">
        <v>21</v>
      </c>
      <c r="N73" s="61" t="inlineStr">
        <is>
          <t>L511</t>
        </is>
      </c>
      <c r="O73" s="60" t="inlineStr">
        <is>
          <t>車麗屋員林店</t>
        </is>
      </c>
      <c r="P73" s="74" t="inlineStr">
        <is>
          <t>彰化縣</t>
        </is>
      </c>
      <c r="Q73" s="74" t="inlineStr">
        <is>
          <t>員林市</t>
        </is>
      </c>
      <c r="R73" s="52" t="n">
        <v>0</v>
      </c>
      <c r="S73" s="56" t="n">
        <v>45310</v>
      </c>
      <c r="T73" s="73" t="inlineStr">
        <is>
          <t>萊到店 WebPOS</t>
        </is>
      </c>
      <c r="V73" s="53" t="n">
        <v>71</v>
      </c>
      <c r="W73" s="53">
        <f>LEFT(AB73,3)</f>
        <v/>
      </c>
      <c r="X73" s="60" t="inlineStr">
        <is>
          <t>新開</t>
        </is>
      </c>
      <c r="Y73" s="60" t="n">
        <v>2</v>
      </c>
      <c r="Z73" s="60" t="n">
        <v>4979</v>
      </c>
      <c r="AA73" s="60" t="inlineStr">
        <is>
          <t>中和南山店</t>
        </is>
      </c>
      <c r="AB73" s="60" t="inlineStr">
        <is>
          <t>新北市中和區南山路174之3號</t>
        </is>
      </c>
      <c r="AC73" s="56" t="n">
        <v>44945.47013888889</v>
      </c>
      <c r="AD73" s="56" t="n">
        <v>44970.45833333334</v>
      </c>
      <c r="AF73" s="53" t="n">
        <v>71</v>
      </c>
      <c r="AG73" s="53">
        <f>IF( AND((ISNA(VLOOKUP(AJ73,E:E,1,FALSE))),(ISNA(VLOOKUP(AJ73,N:N,1,FALSE))),(ISNA(VLOOKUP(AJ73,Z:Z,1,FALSE)))),"",LEFT(AL73,3))</f>
        <v/>
      </c>
      <c r="AH73" s="60" t="inlineStr">
        <is>
          <t>撤店</t>
        </is>
      </c>
      <c r="AI73" s="61" t="n">
        <v>2</v>
      </c>
      <c r="AJ73" s="60" t="n">
        <v>4018</v>
      </c>
      <c r="AK73" s="60" t="inlineStr">
        <is>
          <t>三義雙湖店</t>
        </is>
      </c>
      <c r="AL73" s="60" t="inlineStr">
        <is>
          <t>苗栗縣三義鄉雙湖村15鄰雙湖11-8號</t>
        </is>
      </c>
      <c r="AM73" s="56" t="n">
        <v>44897.62152777778</v>
      </c>
      <c r="AN73" s="56" t="n">
        <v>44922.45833333334</v>
      </c>
    </row>
    <row r="74" ht="15.6" customHeight="1" s="127">
      <c r="D74" s="53" t="n">
        <v>72</v>
      </c>
      <c r="E74" s="54" t="n">
        <v>4633</v>
      </c>
      <c r="F74" s="55" t="inlineStr">
        <is>
          <t>大安溫州店</t>
        </is>
      </c>
      <c r="G74" s="55" t="inlineStr">
        <is>
          <t>台北市</t>
        </is>
      </c>
      <c r="H74" s="55" t="inlineStr">
        <is>
          <t>大安區</t>
        </is>
      </c>
      <c r="I74" s="54" t="n">
        <v>2</v>
      </c>
      <c r="J74" s="56" t="n">
        <v>44456.45833333334</v>
      </c>
      <c r="K74" s="56" t="n">
        <v>44606.41666666666</v>
      </c>
      <c r="M74" s="53" t="n">
        <v>22</v>
      </c>
      <c r="N74" s="61" t="inlineStr">
        <is>
          <t>L522</t>
        </is>
      </c>
      <c r="O74" s="60" t="inlineStr">
        <is>
          <t>車麗屋崇德店</t>
        </is>
      </c>
      <c r="P74" s="74" t="inlineStr">
        <is>
          <t>台中市</t>
        </is>
      </c>
      <c r="Q74" s="74" t="inlineStr">
        <is>
          <t>北屯區</t>
        </is>
      </c>
      <c r="R74" s="52" t="n">
        <v>0</v>
      </c>
      <c r="S74" s="56" t="n">
        <v>45314</v>
      </c>
      <c r="T74" s="73" t="inlineStr">
        <is>
          <t>萊到店 WebPOS</t>
        </is>
      </c>
      <c r="V74" s="53" t="n">
        <v>72</v>
      </c>
      <c r="W74" s="53">
        <f>LEFT(AB74,3)</f>
        <v/>
      </c>
      <c r="X74" s="60" t="inlineStr">
        <is>
          <t>新開</t>
        </is>
      </c>
      <c r="Y74" s="60" t="n">
        <v>2</v>
      </c>
      <c r="Z74" s="60" t="n">
        <v>5050</v>
      </c>
      <c r="AA74" s="60" t="inlineStr">
        <is>
          <t>中壢天祥三</t>
        </is>
      </c>
      <c r="AB74" s="60" t="inlineStr">
        <is>
          <t>桃園市中壢區天祥三街20號</t>
        </is>
      </c>
      <c r="AC74" s="56" t="n">
        <v>44959.44513888889</v>
      </c>
      <c r="AD74" s="56" t="n">
        <v>44977.45833333334</v>
      </c>
      <c r="AF74" s="53" t="n">
        <v>72</v>
      </c>
      <c r="AG74" s="53">
        <f>IF( AND((ISNA(VLOOKUP(AJ74,E:E,1,FALSE))),(ISNA(VLOOKUP(AJ74,N:N,1,FALSE))),(ISNA(VLOOKUP(AJ74,Z:Z,1,FALSE)))),"",LEFT(AL74,3))</f>
        <v/>
      </c>
      <c r="AH74" s="60" t="inlineStr">
        <is>
          <t>撤店</t>
        </is>
      </c>
      <c r="AI74" s="61" t="n">
        <v>2</v>
      </c>
      <c r="AJ74" s="60" t="n">
        <v>5046</v>
      </c>
      <c r="AK74" s="60" t="inlineStr">
        <is>
          <t>三重寶石店</t>
        </is>
      </c>
      <c r="AL74" s="60" t="inlineStr">
        <is>
          <t>新北市三重區安慶街277號</t>
        </is>
      </c>
      <c r="AM74" s="56" t="n">
        <v>44916.50208333333</v>
      </c>
      <c r="AN74" s="56" t="n">
        <v>44922.625</v>
      </c>
    </row>
    <row r="75" ht="15.6" customHeight="1" s="127">
      <c r="D75" s="53" t="n">
        <v>73</v>
      </c>
      <c r="E75" s="54" t="n">
        <v>3676</v>
      </c>
      <c r="F75" s="55" t="inlineStr">
        <is>
          <t>北縣田心店</t>
        </is>
      </c>
      <c r="G75" s="55" t="inlineStr">
        <is>
          <t>新北市</t>
        </is>
      </c>
      <c r="H75" s="55" t="inlineStr">
        <is>
          <t>三重區</t>
        </is>
      </c>
      <c r="I75" s="54" t="n">
        <v>2</v>
      </c>
      <c r="J75" s="56" t="n">
        <v>44452.58333333334</v>
      </c>
      <c r="K75" s="56" t="n">
        <v>44607.39583333334</v>
      </c>
      <c r="M75" s="53" t="n">
        <v>23</v>
      </c>
      <c r="N75" s="61" t="inlineStr">
        <is>
          <t>L553</t>
        </is>
      </c>
      <c r="O75" s="60" t="inlineStr">
        <is>
          <t>大里草堤店</t>
        </is>
      </c>
      <c r="P75" s="74" t="inlineStr">
        <is>
          <t>台中市</t>
        </is>
      </c>
      <c r="Q75" s="74" t="inlineStr">
        <is>
          <t>大里區</t>
        </is>
      </c>
      <c r="R75" s="52" t="n">
        <v>0</v>
      </c>
      <c r="S75" s="56" t="n">
        <v>45322</v>
      </c>
      <c r="T75" s="73" t="inlineStr">
        <is>
          <t>萊到店 WebPOS</t>
        </is>
      </c>
      <c r="V75" s="53" t="n">
        <v>73</v>
      </c>
      <c r="W75" s="53">
        <f>LEFT(AB75,3)</f>
        <v/>
      </c>
      <c r="X75" s="60" t="inlineStr">
        <is>
          <t>新開</t>
        </is>
      </c>
      <c r="Y75" s="60" t="n">
        <v>2</v>
      </c>
      <c r="Z75" s="60" t="n">
        <v>5060</v>
      </c>
      <c r="AA75" s="60" t="inlineStr">
        <is>
          <t>淡水魚市店</t>
        </is>
      </c>
      <c r="AB75" s="60" t="inlineStr">
        <is>
          <t>新北市淡水區觀海路201號</t>
        </is>
      </c>
      <c r="AC75" s="56" t="n">
        <v>44961.62777777778</v>
      </c>
      <c r="AD75" s="56" t="n">
        <v>44977.45833333334</v>
      </c>
      <c r="AF75" s="53" t="n">
        <v>73</v>
      </c>
      <c r="AG75" s="53">
        <f>IF( AND((ISNA(VLOOKUP(AJ75,E:E,1,FALSE))),(ISNA(VLOOKUP(AJ75,N:N,1,FALSE))),(ISNA(VLOOKUP(AJ75,Z:Z,1,FALSE)))),"",LEFT(AL75,3))</f>
        <v/>
      </c>
      <c r="AH75" s="60" t="inlineStr">
        <is>
          <t>撤店</t>
        </is>
      </c>
      <c r="AI75" s="61" t="n">
        <v>1</v>
      </c>
      <c r="AJ75" s="60" t="inlineStr">
        <is>
          <t>L520</t>
        </is>
      </c>
      <c r="AK75" s="60" t="inlineStr">
        <is>
          <t>有省錢南陽店</t>
        </is>
      </c>
      <c r="AL75" s="60" t="inlineStr">
        <is>
          <t>南投縣南投市南陽路69號</t>
        </is>
      </c>
      <c r="AM75" s="56" t="n">
        <v>44911.42638888889</v>
      </c>
      <c r="AN75" s="56" t="n">
        <v>44925.45833333334</v>
      </c>
    </row>
    <row r="76" ht="15.6" customHeight="1" s="127">
      <c r="D76" s="53" t="n">
        <v>74</v>
      </c>
      <c r="E76" s="54" t="n">
        <v>4586</v>
      </c>
      <c r="F76" s="55" t="inlineStr">
        <is>
          <t>三重三文店</t>
        </is>
      </c>
      <c r="G76" s="55" t="inlineStr">
        <is>
          <t>新北市</t>
        </is>
      </c>
      <c r="H76" s="55" t="inlineStr">
        <is>
          <t>三重區</t>
        </is>
      </c>
      <c r="I76" s="54" t="n">
        <v>2</v>
      </c>
      <c r="J76" s="56" t="n">
        <v>44452.58333333334</v>
      </c>
      <c r="K76" s="56" t="n">
        <v>44608.41666666666</v>
      </c>
      <c r="M76" s="53" t="n">
        <v>24</v>
      </c>
      <c r="N76" s="61" t="inlineStr">
        <is>
          <t>L555</t>
        </is>
      </c>
      <c r="O76" s="60" t="inlineStr">
        <is>
          <t>玖仔團購店</t>
        </is>
      </c>
      <c r="P76" s="74" t="inlineStr">
        <is>
          <t>彰化縣</t>
        </is>
      </c>
      <c r="Q76" s="74" t="inlineStr">
        <is>
          <t>彰化市</t>
        </is>
      </c>
      <c r="R76" s="52" t="n">
        <v>0</v>
      </c>
      <c r="S76" s="56" t="n">
        <v>45313</v>
      </c>
      <c r="T76" s="73" t="inlineStr">
        <is>
          <t>萊到店 WebPOS</t>
        </is>
      </c>
      <c r="V76" s="53" t="n">
        <v>74</v>
      </c>
      <c r="W76" s="53">
        <f>LEFT(AB76,3)</f>
        <v/>
      </c>
      <c r="X76" s="60" t="inlineStr">
        <is>
          <t>新開</t>
        </is>
      </c>
      <c r="Y76" s="60" t="n">
        <v>2</v>
      </c>
      <c r="Z76" s="60" t="n">
        <v>5078</v>
      </c>
      <c r="AA76" s="60" t="inlineStr">
        <is>
          <t>天雷英雄二店</t>
        </is>
      </c>
      <c r="AB76" s="60" t="inlineStr">
        <is>
          <t>高雄市仁武區中山路1號</t>
        </is>
      </c>
      <c r="AC76" s="56" t="n">
        <v>44965.58888888889</v>
      </c>
      <c r="AD76" s="56" t="n">
        <v>44977.625</v>
      </c>
      <c r="AF76" s="53" t="n">
        <v>74</v>
      </c>
      <c r="AG76" s="53">
        <f>IF( AND((ISNA(VLOOKUP(AJ76,E:E,1,FALSE))),(ISNA(VLOOKUP(AJ76,N:N,1,FALSE))),(ISNA(VLOOKUP(AJ76,Z:Z,1,FALSE)))),"",LEFT(AL76,3))</f>
        <v/>
      </c>
      <c r="AH76" s="60" t="inlineStr">
        <is>
          <t>撤店</t>
        </is>
      </c>
      <c r="AI76" s="61" t="n">
        <v>1</v>
      </c>
      <c r="AJ76" s="60" t="inlineStr">
        <is>
          <t>L521</t>
        </is>
      </c>
      <c r="AK76" s="60" t="inlineStr">
        <is>
          <t>好鄰居彰南店</t>
        </is>
      </c>
      <c r="AL76" s="60" t="inlineStr">
        <is>
          <t>南投縣南投市彰南路三段539號</t>
        </is>
      </c>
      <c r="AM76" s="56" t="n">
        <v>44911.42638888889</v>
      </c>
      <c r="AN76" s="56" t="n">
        <v>44925.58333333334</v>
      </c>
    </row>
    <row r="77" ht="15.6" customHeight="1" s="127">
      <c r="D77" s="53" t="n">
        <v>75</v>
      </c>
      <c r="E77" s="54" t="n">
        <v>3811</v>
      </c>
      <c r="F77" s="55" t="inlineStr">
        <is>
          <t>北縣仁安店</t>
        </is>
      </c>
      <c r="G77" s="55" t="inlineStr">
        <is>
          <t>新北市</t>
        </is>
      </c>
      <c r="H77" s="55" t="inlineStr">
        <is>
          <t>三重區</t>
        </is>
      </c>
      <c r="I77" s="54" t="n">
        <v>2</v>
      </c>
      <c r="J77" s="56" t="n">
        <v>44453.41666666666</v>
      </c>
      <c r="K77" s="56" t="n">
        <v>44607.41666666666</v>
      </c>
      <c r="M77" s="53" t="n">
        <v>25</v>
      </c>
      <c r="N77" s="61" t="inlineStr">
        <is>
          <t>L544</t>
        </is>
      </c>
      <c r="O77" s="60" t="inlineStr">
        <is>
          <t>久久霧峰店</t>
        </is>
      </c>
      <c r="P77" s="74" t="inlineStr">
        <is>
          <t>台中市</t>
        </is>
      </c>
      <c r="Q77" s="74" t="inlineStr">
        <is>
          <t>霧峰區</t>
        </is>
      </c>
      <c r="R77" s="52" t="n">
        <v>0</v>
      </c>
      <c r="S77" s="56" t="n">
        <v>45315</v>
      </c>
      <c r="T77" s="73" t="inlineStr">
        <is>
          <t>萊到店 WebPOS</t>
        </is>
      </c>
      <c r="V77" s="53" t="n">
        <v>75</v>
      </c>
      <c r="W77" s="53">
        <f>LEFT(AB77,3)</f>
        <v/>
      </c>
      <c r="X77" s="60" t="inlineStr">
        <is>
          <t>新開</t>
        </is>
      </c>
      <c r="Y77" s="60" t="n">
        <v>2</v>
      </c>
      <c r="Z77" s="60" t="n">
        <v>5077</v>
      </c>
      <c r="AA77" s="60" t="inlineStr">
        <is>
          <t>天雷英雄店</t>
        </is>
      </c>
      <c r="AB77" s="60" t="inlineStr">
        <is>
          <t>高雄市大樹區久堂路195-20號</t>
        </is>
      </c>
      <c r="AC77" s="56" t="n">
        <v>44965.45138888889</v>
      </c>
      <c r="AD77" s="56" t="n">
        <v>44978.625</v>
      </c>
      <c r="AF77" s="53" t="n">
        <v>75</v>
      </c>
      <c r="AG77" s="53">
        <f>IF( AND((ISNA(VLOOKUP(AJ77,E:E,1,FALSE))),(ISNA(VLOOKUP(AJ77,N:N,1,FALSE))),(ISNA(VLOOKUP(AJ77,Z:Z,1,FALSE)))),"",LEFT(AL77,3))</f>
        <v/>
      </c>
      <c r="AH77" s="60" t="inlineStr">
        <is>
          <t>撤店</t>
        </is>
      </c>
      <c r="AI77" s="61" t="n">
        <v>2</v>
      </c>
      <c r="AJ77" s="60" t="n">
        <v>4969</v>
      </c>
      <c r="AK77" s="60" t="inlineStr">
        <is>
          <t>松山延吉店</t>
        </is>
      </c>
      <c r="AL77" s="60" t="inlineStr">
        <is>
          <t>台北市松山區延吉街44號1樓全部</t>
        </is>
      </c>
      <c r="AM77" s="56" t="n">
        <v>44915.58472222222</v>
      </c>
      <c r="AN77" s="56" t="n">
        <v>44929.625</v>
      </c>
    </row>
    <row r="78" ht="15.6" customHeight="1" s="127">
      <c r="D78" s="53" t="n">
        <v>76</v>
      </c>
      <c r="E78" s="54" t="n">
        <v>4652</v>
      </c>
      <c r="F78" s="55" t="inlineStr">
        <is>
          <t>三重天富店</t>
        </is>
      </c>
      <c r="G78" s="55" t="inlineStr">
        <is>
          <t>新北市</t>
        </is>
      </c>
      <c r="H78" s="55" t="inlineStr">
        <is>
          <t>三重區</t>
        </is>
      </c>
      <c r="I78" s="54" t="n">
        <v>2</v>
      </c>
      <c r="J78" s="56" t="n">
        <v>44453.41666666666</v>
      </c>
      <c r="K78" s="56" t="n">
        <v>44608.4375</v>
      </c>
      <c r="M78" s="53" t="n">
        <v>26</v>
      </c>
      <c r="N78" s="61" t="inlineStr">
        <is>
          <t>L513</t>
        </is>
      </c>
      <c r="O78" s="60" t="inlineStr">
        <is>
          <t>車麗屋朝馬店</t>
        </is>
      </c>
      <c r="P78" s="74" t="inlineStr">
        <is>
          <t>台中市</t>
        </is>
      </c>
      <c r="Q78" s="74" t="inlineStr">
        <is>
          <t>西屯區</t>
        </is>
      </c>
      <c r="R78" s="52" t="n">
        <v>0</v>
      </c>
      <c r="S78" s="56" t="n">
        <v>45316</v>
      </c>
      <c r="T78" s="73" t="inlineStr">
        <is>
          <t>萊到店 WebPOS</t>
        </is>
      </c>
      <c r="V78" s="53" t="n">
        <v>76</v>
      </c>
      <c r="W78" s="53">
        <f>LEFT(AB78,3)</f>
        <v/>
      </c>
      <c r="X78" s="60" t="inlineStr">
        <is>
          <t>新開</t>
        </is>
      </c>
      <c r="Y78" s="60" t="n">
        <v>2</v>
      </c>
      <c r="Z78" s="60" t="n">
        <v>5076</v>
      </c>
      <c r="AA78" s="60" t="inlineStr">
        <is>
          <t>旗山長嵩店</t>
        </is>
      </c>
      <c r="AB78" s="60" t="inlineStr">
        <is>
          <t>高雄市旗山區華興路2號</t>
        </is>
      </c>
      <c r="AC78" s="56" t="n">
        <v>44964.47152777778</v>
      </c>
      <c r="AD78" s="56" t="n">
        <v>44979.625</v>
      </c>
      <c r="AF78" s="53" t="n">
        <v>76</v>
      </c>
      <c r="AG78" s="53">
        <f>IF( AND((ISNA(VLOOKUP(AJ78,E:E,1,FALSE))),(ISNA(VLOOKUP(AJ78,N:N,1,FALSE))),(ISNA(VLOOKUP(AJ78,Z:Z,1,FALSE)))),"",LEFT(AL78,3))</f>
        <v/>
      </c>
      <c r="AH78" s="60" t="inlineStr">
        <is>
          <t>撤店</t>
        </is>
      </c>
      <c r="AI78" s="61" t="n">
        <v>2</v>
      </c>
      <c r="AJ78" s="60" t="n">
        <v>4458</v>
      </c>
      <c r="AK78" s="60" t="inlineStr">
        <is>
          <t>永康真愛店</t>
        </is>
      </c>
      <c r="AL78" s="60" t="inlineStr">
        <is>
          <t>台南市永康區東橋七路185號</t>
        </is>
      </c>
      <c r="AM78" s="56" t="n">
        <v>44909.44375</v>
      </c>
      <c r="AN78" s="56" t="n">
        <v>44930.45833333334</v>
      </c>
    </row>
    <row r="79" ht="15.6" customHeight="1" s="127">
      <c r="D79" s="53" t="n">
        <v>77</v>
      </c>
      <c r="E79" s="54" t="n">
        <v>2321</v>
      </c>
      <c r="F79" s="55" t="inlineStr">
        <is>
          <t>北縣重鑫店</t>
        </is>
      </c>
      <c r="G79" s="55" t="inlineStr">
        <is>
          <t>新北市</t>
        </is>
      </c>
      <c r="H79" s="55" t="inlineStr">
        <is>
          <t>三重區</t>
        </is>
      </c>
      <c r="I79" s="54" t="n">
        <v>2</v>
      </c>
      <c r="J79" s="56" t="n">
        <v>44453.58333333334</v>
      </c>
      <c r="K79" s="56" t="n">
        <v>44607.4375</v>
      </c>
      <c r="M79" s="53" t="n">
        <v>27</v>
      </c>
      <c r="N79" s="61" t="inlineStr">
        <is>
          <t>L545</t>
        </is>
      </c>
      <c r="O79" s="60" t="inlineStr">
        <is>
          <t>久久大里店</t>
        </is>
      </c>
      <c r="P79" s="74" t="inlineStr">
        <is>
          <t>台中市</t>
        </is>
      </c>
      <c r="Q79" s="74" t="inlineStr">
        <is>
          <t>大里區</t>
        </is>
      </c>
      <c r="R79" s="52" t="n">
        <v>0</v>
      </c>
      <c r="S79" s="56" t="n">
        <v>45317</v>
      </c>
      <c r="T79" s="73" t="inlineStr">
        <is>
          <t>萊到店 WebPOS</t>
        </is>
      </c>
      <c r="V79" s="53" t="n">
        <v>77</v>
      </c>
      <c r="W79" s="53">
        <f>LEFT(AB79,3)</f>
        <v/>
      </c>
      <c r="X79" s="60" t="inlineStr">
        <is>
          <t>新開</t>
        </is>
      </c>
      <c r="Y79" s="60" t="n">
        <v>2</v>
      </c>
      <c r="Z79" s="60" t="n">
        <v>5075</v>
      </c>
      <c r="AA79" s="60" t="inlineStr">
        <is>
          <t>龜山復興店</t>
        </is>
      </c>
      <c r="AB79" s="60" t="inlineStr">
        <is>
          <t>桃園市龜山區復興街185號1樓</t>
        </is>
      </c>
      <c r="AC79" s="56" t="n">
        <v>44964.78194444445</v>
      </c>
      <c r="AD79" s="56" t="n">
        <v>44986.45833333334</v>
      </c>
      <c r="AF79" s="53" t="n">
        <v>77</v>
      </c>
      <c r="AG79" s="53">
        <f>IF( AND((ISNA(VLOOKUP(AJ79,E:E,1,FALSE))),(ISNA(VLOOKUP(AJ79,N:N,1,FALSE))),(ISNA(VLOOKUP(AJ79,Z:Z,1,FALSE)))),"",LEFT(AL79,3))</f>
        <v/>
      </c>
      <c r="AH79" s="60" t="inlineStr">
        <is>
          <t>撤店</t>
        </is>
      </c>
      <c r="AI79" s="61" t="n">
        <v>2</v>
      </c>
      <c r="AJ79" s="60" t="n">
        <v>4987</v>
      </c>
      <c r="AK79" s="60" t="inlineStr">
        <is>
          <t>大安東區店</t>
        </is>
      </c>
      <c r="AL79" s="60" t="inlineStr">
        <is>
          <t>台北市大安區延吉街160巷11號</t>
        </is>
      </c>
      <c r="AM79" s="56" t="n">
        <v>44914.62638888889</v>
      </c>
      <c r="AN79" s="56" t="n">
        <v>44930.45833333334</v>
      </c>
    </row>
    <row r="80" ht="15.6" customHeight="1" s="127">
      <c r="D80" s="53" t="n">
        <v>78</v>
      </c>
      <c r="E80" s="54" t="n">
        <v>4539</v>
      </c>
      <c r="F80" s="55" t="inlineStr">
        <is>
          <t>三重自信店</t>
        </is>
      </c>
      <c r="G80" s="55" t="inlineStr">
        <is>
          <t>新北市</t>
        </is>
      </c>
      <c r="H80" s="55" t="inlineStr">
        <is>
          <t>三重區</t>
        </is>
      </c>
      <c r="I80" s="54" t="n">
        <v>2</v>
      </c>
      <c r="J80" s="56" t="n">
        <v>44453.58333333334</v>
      </c>
      <c r="K80" s="56" t="n">
        <v>44607.45833333334</v>
      </c>
      <c r="M80" s="53" t="n">
        <v>28</v>
      </c>
      <c r="N80" s="61" t="inlineStr">
        <is>
          <t>L546</t>
        </is>
      </c>
      <c r="O80" s="60" t="inlineStr">
        <is>
          <t>和美平安店</t>
        </is>
      </c>
      <c r="P80" s="74" t="inlineStr">
        <is>
          <t>彰化縣</t>
        </is>
      </c>
      <c r="Q80" s="74" t="inlineStr">
        <is>
          <t>和美鎮</t>
        </is>
      </c>
      <c r="R80" s="52" t="n">
        <v>0</v>
      </c>
      <c r="S80" s="56" t="n">
        <v>45320</v>
      </c>
      <c r="T80" s="73" t="inlineStr">
        <is>
          <t>萊到店 WebPOS</t>
        </is>
      </c>
      <c r="V80" s="53" t="n">
        <v>78</v>
      </c>
      <c r="W80" s="53">
        <f>LEFT(AB80,3)</f>
        <v/>
      </c>
      <c r="X80" s="60" t="inlineStr">
        <is>
          <t>新開</t>
        </is>
      </c>
      <c r="Y80" s="60" t="n">
        <v>2</v>
      </c>
      <c r="Z80" s="60" t="n">
        <v>5035</v>
      </c>
      <c r="AA80" s="60" t="inlineStr">
        <is>
          <t>關西休息站</t>
        </is>
      </c>
      <c r="AB80" s="60" t="inlineStr">
        <is>
          <t>新竹縣關西鎮東安里11鄰上三屯14號</t>
        </is>
      </c>
      <c r="AC80" s="56" t="n">
        <v>44966.67083333333</v>
      </c>
      <c r="AD80" s="56" t="n">
        <v>44986.45833333334</v>
      </c>
      <c r="AF80" s="53" t="n">
        <v>78</v>
      </c>
      <c r="AG80" s="53">
        <f>IF( AND((ISNA(VLOOKUP(AJ80,E:E,1,FALSE))),(ISNA(VLOOKUP(AJ80,N:N,1,FALSE))),(ISNA(VLOOKUP(AJ80,Z:Z,1,FALSE)))),"",LEFT(AL80,3))</f>
        <v/>
      </c>
      <c r="AH80" s="60" t="inlineStr">
        <is>
          <t>撤店</t>
        </is>
      </c>
      <c r="AI80" s="61" t="n">
        <v>2</v>
      </c>
      <c r="AJ80" s="60" t="n">
        <v>2987</v>
      </c>
      <c r="AK80" s="60" t="inlineStr">
        <is>
          <t>新竹竹高店</t>
        </is>
      </c>
      <c r="AL80" s="60" t="inlineStr">
        <is>
          <t>新竹市東區高峰路1號</t>
        </is>
      </c>
      <c r="AM80" s="56" t="n">
        <v>44917.38263888889</v>
      </c>
      <c r="AN80" s="56" t="n">
        <v>44930.625</v>
      </c>
    </row>
    <row r="81" ht="15.6" customHeight="1" s="127">
      <c r="D81" s="53" t="n">
        <v>79</v>
      </c>
      <c r="E81" s="54" t="n">
        <v>4552</v>
      </c>
      <c r="F81" s="55" t="inlineStr">
        <is>
          <t>新莊福慧店</t>
        </is>
      </c>
      <c r="G81" s="55" t="inlineStr">
        <is>
          <t>新北市</t>
        </is>
      </c>
      <c r="H81" s="55" t="inlineStr">
        <is>
          <t>新莊區</t>
        </is>
      </c>
      <c r="I81" s="54" t="n">
        <v>2</v>
      </c>
      <c r="J81" s="56" t="n">
        <v>44453.58333333334</v>
      </c>
      <c r="K81" s="56" t="n">
        <v>44609.39583333334</v>
      </c>
      <c r="M81" s="53" t="n">
        <v>29</v>
      </c>
      <c r="N81" s="61" t="inlineStr">
        <is>
          <t>L542</t>
        </is>
      </c>
      <c r="O81" s="60" t="inlineStr">
        <is>
          <t>大寮花園店</t>
        </is>
      </c>
      <c r="P81" s="74" t="inlineStr">
        <is>
          <t>高雄市</t>
        </is>
      </c>
      <c r="Q81" s="74" t="inlineStr">
        <is>
          <t>大寮區</t>
        </is>
      </c>
      <c r="R81" s="52" t="n">
        <v>0</v>
      </c>
      <c r="S81" s="56" t="n">
        <v>45308</v>
      </c>
      <c r="T81" s="73" t="inlineStr">
        <is>
          <t>萊到店 WebPOS</t>
        </is>
      </c>
      <c r="V81" s="53" t="n">
        <v>79</v>
      </c>
      <c r="W81" s="53">
        <f>LEFT(AB81,3)</f>
        <v/>
      </c>
      <c r="X81" s="60" t="inlineStr">
        <is>
          <t>新開</t>
        </is>
      </c>
      <c r="Y81" s="60" t="n">
        <v>2</v>
      </c>
      <c r="Z81" s="60" t="n">
        <v>5074</v>
      </c>
      <c r="AA81" s="60" t="inlineStr">
        <is>
          <t>八里福德新村</t>
        </is>
      </c>
      <c r="AB81" s="60" t="inlineStr">
        <is>
          <t>新北市八里區福德新村1號1樓</t>
        </is>
      </c>
      <c r="AC81" s="56" t="n">
        <v>44987.5125</v>
      </c>
      <c r="AD81" s="56" t="n">
        <v>45006.45833333334</v>
      </c>
      <c r="AF81" s="53" t="n">
        <v>79</v>
      </c>
      <c r="AG81" s="53">
        <f>IF( AND((ISNA(VLOOKUP(AJ81,E:E,1,FALSE))),(ISNA(VLOOKUP(AJ81,N:N,1,FALSE))),(ISNA(VLOOKUP(AJ81,Z:Z,1,FALSE)))),"",LEFT(AL81,3))</f>
        <v/>
      </c>
      <c r="AH81" s="60" t="inlineStr">
        <is>
          <t>撤店</t>
        </is>
      </c>
      <c r="AI81" s="61" t="n">
        <v>2</v>
      </c>
      <c r="AJ81" s="60" t="n">
        <v>4340</v>
      </c>
      <c r="AK81" s="60" t="inlineStr">
        <is>
          <t>三重德福店</t>
        </is>
      </c>
      <c r="AL81" s="60" t="inlineStr">
        <is>
          <t>新北市三重區福德南路29號</t>
        </is>
      </c>
      <c r="AM81" s="56" t="n">
        <v>44915.66666666666</v>
      </c>
      <c r="AN81" s="56" t="n">
        <v>44931.45833333334</v>
      </c>
    </row>
    <row r="82" ht="15.6" customHeight="1" s="127">
      <c r="D82" s="53" t="n">
        <v>80</v>
      </c>
      <c r="E82" s="54" t="n">
        <v>3380</v>
      </c>
      <c r="F82" s="55" t="inlineStr">
        <is>
          <t>北縣莊勝店</t>
        </is>
      </c>
      <c r="G82" s="55" t="inlineStr">
        <is>
          <t>新北市</t>
        </is>
      </c>
      <c r="H82" s="55" t="inlineStr">
        <is>
          <t>新莊區</t>
        </is>
      </c>
      <c r="I82" s="54" t="n">
        <v>2</v>
      </c>
      <c r="J82" s="56" t="n">
        <v>44453.58333333334</v>
      </c>
      <c r="K82" s="56" t="n">
        <v>44609.41666666666</v>
      </c>
      <c r="M82" s="53" t="n">
        <v>30</v>
      </c>
      <c r="N82" s="61" t="inlineStr">
        <is>
          <t>L508</t>
        </is>
      </c>
      <c r="O82" s="60" t="inlineStr">
        <is>
          <t>車麗屋台南店</t>
        </is>
      </c>
      <c r="P82" s="74" t="inlineStr">
        <is>
          <t>台南市</t>
        </is>
      </c>
      <c r="Q82" s="74" t="inlineStr">
        <is>
          <t>中西區</t>
        </is>
      </c>
      <c r="R82" s="52" t="n">
        <v>0</v>
      </c>
      <c r="S82" s="56" t="n">
        <v>45309</v>
      </c>
      <c r="T82" s="73" t="inlineStr">
        <is>
          <t>萊到店 WebPOS</t>
        </is>
      </c>
      <c r="V82" s="53" t="n">
        <v>80</v>
      </c>
      <c r="W82" s="53">
        <f>LEFT(AB82,3)</f>
        <v/>
      </c>
      <c r="X82" s="60" t="inlineStr">
        <is>
          <t>新開</t>
        </is>
      </c>
      <c r="Y82" s="60" t="n">
        <v>2</v>
      </c>
      <c r="Z82" s="60" t="n">
        <v>5001</v>
      </c>
      <c r="AA82" s="60" t="inlineStr">
        <is>
          <t>頭城頭圍庄</t>
        </is>
      </c>
      <c r="AB82" s="60" t="inlineStr">
        <is>
          <t>宜蘭縣頭城鎮青雲路二段598、600、602號</t>
        </is>
      </c>
      <c r="AC82" s="56" t="n">
        <v>44979.54097222222</v>
      </c>
      <c r="AD82" s="56" t="n">
        <v>45007.45833333334</v>
      </c>
      <c r="AF82" s="53" t="n">
        <v>80</v>
      </c>
      <c r="AG82" s="53">
        <f>IF( AND((ISNA(VLOOKUP(AJ82,E:E,1,FALSE))),(ISNA(VLOOKUP(AJ82,N:N,1,FALSE))),(ISNA(VLOOKUP(AJ82,Z:Z,1,FALSE)))),"",LEFT(AL82,3))</f>
        <v/>
      </c>
      <c r="AH82" s="60" t="inlineStr">
        <is>
          <t>撤店</t>
        </is>
      </c>
      <c r="AI82" s="61" t="n">
        <v>2</v>
      </c>
      <c r="AJ82" s="60" t="n">
        <v>3220</v>
      </c>
      <c r="AK82" s="60" t="inlineStr">
        <is>
          <t>桃縣桃耕店</t>
        </is>
      </c>
      <c r="AL82" s="60" t="inlineStr">
        <is>
          <t>桃園市龜山區忠義路一段1041號</t>
        </is>
      </c>
      <c r="AM82" s="56" t="n">
        <v>44904.59652777778</v>
      </c>
      <c r="AN82" s="56" t="n">
        <v>44936.45833333334</v>
      </c>
    </row>
    <row r="83" ht="15.6" customHeight="1" s="127">
      <c r="D83" s="53" t="n">
        <v>81</v>
      </c>
      <c r="E83" s="54" t="n">
        <v>4561</v>
      </c>
      <c r="F83" s="55" t="inlineStr">
        <is>
          <t>北投行義店</t>
        </is>
      </c>
      <c r="G83" s="55" t="inlineStr">
        <is>
          <t>台北市</t>
        </is>
      </c>
      <c r="H83" s="55" t="inlineStr">
        <is>
          <t>北投區</t>
        </is>
      </c>
      <c r="I83" s="54" t="n">
        <v>2</v>
      </c>
      <c r="J83" s="56" t="n">
        <v>44454.41666666666</v>
      </c>
      <c r="K83" s="56" t="n">
        <v>44615.39583333334</v>
      </c>
      <c r="M83" s="53" t="n">
        <v>31</v>
      </c>
      <c r="N83" s="61" t="inlineStr">
        <is>
          <t>L548</t>
        </is>
      </c>
      <c r="O83" s="60" t="inlineStr">
        <is>
          <t>鳥松千賀店</t>
        </is>
      </c>
      <c r="P83" s="74" t="inlineStr">
        <is>
          <t>高雄市</t>
        </is>
      </c>
      <c r="Q83" s="74" t="inlineStr">
        <is>
          <t>鳥松區</t>
        </is>
      </c>
      <c r="R83" s="52" t="n">
        <v>0</v>
      </c>
      <c r="S83" s="56" t="n">
        <v>45310</v>
      </c>
      <c r="T83" s="73" t="inlineStr">
        <is>
          <t>萊到店 WebPOS</t>
        </is>
      </c>
      <c r="V83" s="53" t="n">
        <v>81</v>
      </c>
      <c r="W83" s="53">
        <f>LEFT(AB83,3)</f>
        <v/>
      </c>
      <c r="X83" s="60" t="inlineStr">
        <is>
          <t>新開</t>
        </is>
      </c>
      <c r="Y83" s="60" t="n">
        <v>2</v>
      </c>
      <c r="Z83" s="60" t="n">
        <v>5069</v>
      </c>
      <c r="AA83" s="60" t="inlineStr">
        <is>
          <t>永靖三山國王</t>
        </is>
      </c>
      <c r="AB83" s="60" t="inlineStr">
        <is>
          <t>彰化縣永靖鄉永福路一段486、490號</t>
        </is>
      </c>
      <c r="AC83" s="56" t="n">
        <v>44979.49166666667</v>
      </c>
      <c r="AD83" s="56" t="n">
        <v>45007.625</v>
      </c>
      <c r="AF83" s="53" t="n">
        <v>81</v>
      </c>
      <c r="AG83" s="53">
        <f>IF( AND((ISNA(VLOOKUP(AJ83,E:E,1,FALSE))),(ISNA(VLOOKUP(AJ83,N:N,1,FALSE))),(ISNA(VLOOKUP(AJ83,Z:Z,1,FALSE)))),"",LEFT(AL83,3))</f>
        <v/>
      </c>
      <c r="AH83" s="60" t="inlineStr">
        <is>
          <t>撤店</t>
        </is>
      </c>
      <c r="AI83" s="61" t="n">
        <v>2</v>
      </c>
      <c r="AJ83" s="60" t="n">
        <v>2998</v>
      </c>
      <c r="AK83" s="60" t="inlineStr">
        <is>
          <t>台中中慶店</t>
        </is>
      </c>
      <c r="AL83" s="60" t="inlineStr">
        <is>
          <t>台中市南區樹德里12鄰大慶街二段27號</t>
        </is>
      </c>
      <c r="AM83" s="56" t="n">
        <v>44916.57152777778</v>
      </c>
      <c r="AN83" s="56" t="n">
        <v>44937.45833333334</v>
      </c>
    </row>
    <row r="84" ht="15.6" customHeight="1" s="127">
      <c r="D84" s="53" t="n">
        <v>82</v>
      </c>
      <c r="E84" s="54" t="n">
        <v>4523</v>
      </c>
      <c r="F84" s="55" t="inlineStr">
        <is>
          <t>土城童話店</t>
        </is>
      </c>
      <c r="G84" s="55" t="inlineStr">
        <is>
          <t>新北市</t>
        </is>
      </c>
      <c r="H84" s="55" t="inlineStr">
        <is>
          <t>土城區</t>
        </is>
      </c>
      <c r="I84" s="54" t="n">
        <v>2</v>
      </c>
      <c r="J84" s="56" t="n">
        <v>44454.58333333334</v>
      </c>
      <c r="K84" s="56" t="n">
        <v>44613.41666666666</v>
      </c>
      <c r="M84" s="53" t="n">
        <v>32</v>
      </c>
      <c r="N84" s="61" t="inlineStr">
        <is>
          <t>L532</t>
        </is>
      </c>
      <c r="O84" s="60" t="inlineStr">
        <is>
          <t>蘆竹金鈴店</t>
        </is>
      </c>
      <c r="P84" s="74" t="inlineStr">
        <is>
          <t>桃園市</t>
        </is>
      </c>
      <c r="Q84" s="74" t="inlineStr">
        <is>
          <t>蘆竹區</t>
        </is>
      </c>
      <c r="R84" s="52" t="n">
        <v>0</v>
      </c>
      <c r="S84" s="56" t="n">
        <v>45323</v>
      </c>
      <c r="T84" s="73" t="inlineStr">
        <is>
          <t>萊到店 WebPOS</t>
        </is>
      </c>
      <c r="V84" s="53" t="n">
        <v>82</v>
      </c>
      <c r="W84" s="53">
        <f>LEFT(AB84,3)</f>
        <v/>
      </c>
      <c r="X84" s="60" t="inlineStr">
        <is>
          <t>新開</t>
        </is>
      </c>
      <c r="Y84" s="60" t="n">
        <v>2</v>
      </c>
      <c r="Z84" s="60" t="n">
        <v>5084</v>
      </c>
      <c r="AA84" s="60" t="inlineStr">
        <is>
          <t>蘇澳軍艦二店</t>
        </is>
      </c>
      <c r="AB84" s="60" t="inlineStr">
        <is>
          <t>宜蘭縣蘇澳鎮軍港路10號</t>
        </is>
      </c>
      <c r="AC84" s="56" t="n">
        <v>44998.61736111111</v>
      </c>
      <c r="AD84" s="56" t="n">
        <v>45008.58333333334</v>
      </c>
      <c r="AF84" s="53" t="n">
        <v>82</v>
      </c>
      <c r="AG84" s="53">
        <f>IF( AND((ISNA(VLOOKUP(AJ84,E:E,1,FALSE))),(ISNA(VLOOKUP(AJ84,N:N,1,FALSE))),(ISNA(VLOOKUP(AJ84,Z:Z,1,FALSE)))),"",LEFT(AL84,3))</f>
        <v/>
      </c>
      <c r="AH84" s="60" t="inlineStr">
        <is>
          <t>撤店</t>
        </is>
      </c>
      <c r="AI84" s="61" t="n">
        <v>2</v>
      </c>
      <c r="AJ84" s="60" t="n">
        <v>4568</v>
      </c>
      <c r="AK84" s="60" t="inlineStr">
        <is>
          <t>汐止千萬店</t>
        </is>
      </c>
      <c r="AL84" s="60" t="inlineStr">
        <is>
          <t>新北市汐止區汐萬路一段409、411號一樓</t>
        </is>
      </c>
      <c r="AM84" s="56" t="n">
        <v>44938.49375</v>
      </c>
      <c r="AN84" s="56" t="n">
        <v>44964.45833333334</v>
      </c>
    </row>
    <row r="85" ht="15.6" customHeight="1" s="127">
      <c r="D85" s="53" t="n">
        <v>83</v>
      </c>
      <c r="E85" s="54" t="n">
        <v>4599</v>
      </c>
      <c r="F85" s="55" t="inlineStr">
        <is>
          <t>土城城生店</t>
        </is>
      </c>
      <c r="G85" s="55" t="inlineStr">
        <is>
          <t>新北市</t>
        </is>
      </c>
      <c r="H85" s="55" t="inlineStr">
        <is>
          <t>土城區</t>
        </is>
      </c>
      <c r="I85" s="54" t="n">
        <v>2</v>
      </c>
      <c r="J85" s="56" t="n">
        <v>44454.58333333334</v>
      </c>
      <c r="K85" s="56" t="n">
        <v>44613.45833333334</v>
      </c>
      <c r="M85" s="53" t="n">
        <v>33</v>
      </c>
      <c r="N85" s="61" t="inlineStr">
        <is>
          <t>L556</t>
        </is>
      </c>
      <c r="O85" s="60" t="inlineStr">
        <is>
          <t>蘆竹揚耀店</t>
        </is>
      </c>
      <c r="P85" s="74" t="inlineStr">
        <is>
          <t>桃園市</t>
        </is>
      </c>
      <c r="Q85" s="74" t="inlineStr">
        <is>
          <t>蘆竹區</t>
        </is>
      </c>
      <c r="R85" s="52" t="n">
        <v>0</v>
      </c>
      <c r="S85" s="56" t="n">
        <v>45323</v>
      </c>
      <c r="T85" s="73" t="inlineStr">
        <is>
          <t>萊到店 WebPOS</t>
        </is>
      </c>
      <c r="V85" s="53" t="n">
        <v>83</v>
      </c>
      <c r="W85" s="53">
        <f>LEFT(AB85,3)</f>
        <v/>
      </c>
      <c r="X85" s="60" t="inlineStr">
        <is>
          <t>新開</t>
        </is>
      </c>
      <c r="Y85" s="60" t="n">
        <v>2</v>
      </c>
      <c r="Z85" s="60" t="n">
        <v>5072</v>
      </c>
      <c r="AA85" s="60" t="inlineStr">
        <is>
          <t>觀音有保佑</t>
        </is>
      </c>
      <c r="AB85" s="60" t="inlineStr">
        <is>
          <t>桃園市觀音區建國路82號</t>
        </is>
      </c>
      <c r="AC85" s="56" t="n">
        <v>44987.69652777778</v>
      </c>
      <c r="AD85" s="56" t="n">
        <v>45009.45833333334</v>
      </c>
      <c r="AF85" s="53" t="n">
        <v>83</v>
      </c>
      <c r="AG85" s="53">
        <f>IF( AND((ISNA(VLOOKUP(AJ85,E:E,1,FALSE))),(ISNA(VLOOKUP(AJ85,N:N,1,FALSE))),(ISNA(VLOOKUP(AJ85,Z:Z,1,FALSE)))),"",LEFT(AL85,3))</f>
        <v/>
      </c>
      <c r="AH85" s="60" t="inlineStr">
        <is>
          <t>撤店</t>
        </is>
      </c>
      <c r="AI85" s="61" t="n">
        <v>2</v>
      </c>
      <c r="AJ85" s="60" t="n">
        <v>4081</v>
      </c>
      <c r="AK85" s="60" t="inlineStr">
        <is>
          <t>淡水天元店</t>
        </is>
      </c>
      <c r="AL85" s="60" t="inlineStr">
        <is>
          <t>新北市淡水區北新路二段148、150號1樓部份</t>
        </is>
      </c>
      <c r="AM85" s="56" t="n">
        <v>44961.69097222222</v>
      </c>
      <c r="AN85" s="56" t="n">
        <v>44975.45833333334</v>
      </c>
    </row>
    <row r="86" ht="15.6" customHeight="1" s="127">
      <c r="D86" s="53" t="n">
        <v>84</v>
      </c>
      <c r="E86" s="54" t="n">
        <v>2154</v>
      </c>
      <c r="F86" s="55" t="inlineStr">
        <is>
          <t>北縣板莊店</t>
        </is>
      </c>
      <c r="G86" s="55" t="inlineStr">
        <is>
          <t>新北市</t>
        </is>
      </c>
      <c r="H86" s="55" t="inlineStr">
        <is>
          <t>板橋區</t>
        </is>
      </c>
      <c r="I86" s="54" t="n">
        <v>2</v>
      </c>
      <c r="J86" s="56" t="n">
        <v>44454.58333333334</v>
      </c>
      <c r="K86" s="56" t="n">
        <v>44617.39583333334</v>
      </c>
      <c r="M86" s="53" t="n">
        <v>34</v>
      </c>
      <c r="N86" s="61" t="inlineStr">
        <is>
          <t>L557</t>
        </is>
      </c>
      <c r="O86" s="60" t="inlineStr">
        <is>
          <t>沫秋立柳川</t>
        </is>
      </c>
      <c r="P86" s="74" t="inlineStr">
        <is>
          <t>台中市</t>
        </is>
      </c>
      <c r="Q86" s="74" t="inlineStr">
        <is>
          <t>中區</t>
        </is>
      </c>
      <c r="R86" s="52" t="n">
        <v>0</v>
      </c>
      <c r="S86" s="56" t="n">
        <v>45345.45833333334</v>
      </c>
      <c r="T86" s="73" t="inlineStr">
        <is>
          <t>萊到店 WebPOS</t>
        </is>
      </c>
      <c r="V86" s="53" t="n">
        <v>84</v>
      </c>
      <c r="W86" s="53">
        <f>LEFT(AB86,3)</f>
        <v/>
      </c>
      <c r="X86" s="60" t="inlineStr">
        <is>
          <t>新開</t>
        </is>
      </c>
      <c r="Y86" s="60" t="n">
        <v>2</v>
      </c>
      <c r="Z86" s="60" t="n">
        <v>5065</v>
      </c>
      <c r="AA86" s="60" t="inlineStr">
        <is>
          <t>阿蓮中路店</t>
        </is>
      </c>
      <c r="AB86" s="60" t="inlineStr">
        <is>
          <t>高雄市阿蓮區玄中路250號</t>
        </is>
      </c>
      <c r="AC86" s="56" t="n">
        <v>44992.64444444444</v>
      </c>
      <c r="AD86" s="56" t="n">
        <v>45012.625</v>
      </c>
      <c r="AF86" s="53" t="n">
        <v>84</v>
      </c>
      <c r="AG86" s="53">
        <f>IF( AND((ISNA(VLOOKUP(AJ86,E:E,1,FALSE))),(ISNA(VLOOKUP(AJ86,N:N,1,FALSE))),(ISNA(VLOOKUP(AJ86,Z:Z,1,FALSE)))),"",LEFT(AL86,3))</f>
        <v/>
      </c>
      <c r="AH86" s="60" t="inlineStr">
        <is>
          <t>撤店</t>
        </is>
      </c>
      <c r="AI86" s="61" t="n">
        <v>2</v>
      </c>
      <c r="AJ86" s="60" t="n">
        <v>3953</v>
      </c>
      <c r="AK86" s="60" t="inlineStr">
        <is>
          <t>五股郁芳店</t>
        </is>
      </c>
      <c r="AL86" s="60" t="inlineStr">
        <is>
          <t>新北市五股區成泰路三段175、175-1號</t>
        </is>
      </c>
      <c r="AM86" s="56" t="n">
        <v>44957.46597222222</v>
      </c>
      <c r="AN86" s="56" t="n">
        <v>44980.625</v>
      </c>
    </row>
    <row r="87" ht="15.6" customHeight="1" s="127">
      <c r="D87" s="53" t="n">
        <v>85</v>
      </c>
      <c r="E87" s="54" t="n">
        <v>2422</v>
      </c>
      <c r="F87" s="55" t="inlineStr">
        <is>
          <t>北縣板億店</t>
        </is>
      </c>
      <c r="G87" s="55" t="inlineStr">
        <is>
          <t>新北市</t>
        </is>
      </c>
      <c r="H87" s="55" t="inlineStr">
        <is>
          <t>板橋區</t>
        </is>
      </c>
      <c r="I87" s="54" t="n">
        <v>2</v>
      </c>
      <c r="J87" s="56" t="n">
        <v>44454.58333333334</v>
      </c>
      <c r="K87" s="56" t="n">
        <v>44617.4375</v>
      </c>
      <c r="M87" s="53" t="n">
        <v>35</v>
      </c>
      <c r="N87" s="61" t="inlineStr">
        <is>
          <t>L561</t>
        </is>
      </c>
      <c r="O87" s="60" t="inlineStr">
        <is>
          <t>九如金選店</t>
        </is>
      </c>
      <c r="P87" s="74" t="inlineStr">
        <is>
          <t>屏東縣</t>
        </is>
      </c>
      <c r="Q87" s="74" t="inlineStr">
        <is>
          <t>九如區</t>
        </is>
      </c>
      <c r="R87" s="52" t="n">
        <v>0</v>
      </c>
      <c r="S87" s="56" t="n">
        <v>45346.45833333334</v>
      </c>
      <c r="T87" s="73" t="inlineStr">
        <is>
          <t>萊到店 WebPOS</t>
        </is>
      </c>
      <c r="V87" s="53" t="n">
        <v>85</v>
      </c>
      <c r="W87" s="53">
        <f>LEFT(AB87,3)</f>
        <v/>
      </c>
      <c r="X87" s="60" t="inlineStr">
        <is>
          <t>新開</t>
        </is>
      </c>
      <c r="Y87" s="60" t="n">
        <v>2</v>
      </c>
      <c r="Z87" s="60" t="n">
        <v>5070</v>
      </c>
      <c r="AA87" s="60" t="inlineStr">
        <is>
          <t>竹塹明湖店</t>
        </is>
      </c>
      <c r="AB87" s="60" t="inlineStr">
        <is>
          <t>新竹市東區明湖路386、388號</t>
        </is>
      </c>
      <c r="AC87" s="56" t="n">
        <v>44991.50763888889</v>
      </c>
      <c r="AD87" s="56" t="n">
        <v>45013.45833333334</v>
      </c>
      <c r="AF87" s="53" t="n">
        <v>85</v>
      </c>
      <c r="AG87" s="53">
        <f>IF( AND((ISNA(VLOOKUP(AJ87,E:E,1,FALSE))),(ISNA(VLOOKUP(AJ87,N:N,1,FALSE))),(ISNA(VLOOKUP(AJ87,Z:Z,1,FALSE)))),"",LEFT(AL87,3))</f>
        <v/>
      </c>
      <c r="AH87" s="60" t="inlineStr">
        <is>
          <t>撤店</t>
        </is>
      </c>
      <c r="AI87" s="61" t="n">
        <v>2</v>
      </c>
      <c r="AJ87" s="60" t="n">
        <v>2508</v>
      </c>
      <c r="AK87" s="60" t="inlineStr">
        <is>
          <t>北縣深北店</t>
        </is>
      </c>
      <c r="AL87" s="60" t="inlineStr">
        <is>
          <t>新北市深坑區北深路二段57/59/61號</t>
        </is>
      </c>
      <c r="AM87" s="56" t="n">
        <v>44958.62291666667</v>
      </c>
      <c r="AN87" s="56" t="n">
        <v>44986.625</v>
      </c>
    </row>
    <row r="88" ht="15.6" customHeight="1" s="127">
      <c r="D88" s="53" t="n">
        <v>86</v>
      </c>
      <c r="E88" s="54" t="n">
        <v>4728</v>
      </c>
      <c r="F88" s="55" t="inlineStr">
        <is>
          <t>中山國賓店</t>
        </is>
      </c>
      <c r="G88" s="55" t="inlineStr">
        <is>
          <t>台北市</t>
        </is>
      </c>
      <c r="H88" s="55" t="inlineStr">
        <is>
          <t>中山區</t>
        </is>
      </c>
      <c r="I88" s="54" t="n">
        <v>2</v>
      </c>
      <c r="J88" s="56" t="n">
        <v>44455.41666666666</v>
      </c>
      <c r="K88" s="56" t="n">
        <v>44606.41666666666</v>
      </c>
      <c r="V88" s="53" t="n">
        <v>86</v>
      </c>
      <c r="W88" s="53">
        <f>LEFT(AB88,3)</f>
        <v/>
      </c>
      <c r="X88" s="60" t="inlineStr">
        <is>
          <t>新開</t>
        </is>
      </c>
      <c r="Y88" s="60" t="n">
        <v>2</v>
      </c>
      <c r="Z88" s="60" t="n">
        <v>5068</v>
      </c>
      <c r="AA88" s="60" t="inlineStr">
        <is>
          <t>茂林得樂日嘎</t>
        </is>
      </c>
      <c r="AB88" s="60" t="inlineStr">
        <is>
          <t>高雄市茂林區茂林巷11之7號</t>
        </is>
      </c>
      <c r="AC88" s="56" t="n">
        <v>45000.72361111111</v>
      </c>
      <c r="AD88" s="56" t="n">
        <v>45014.625</v>
      </c>
      <c r="AF88" s="53" t="n">
        <v>86</v>
      </c>
      <c r="AG88" s="53">
        <f>IF( AND((ISNA(VLOOKUP(AJ88,E:E,1,FALSE))),(ISNA(VLOOKUP(AJ88,N:N,1,FALSE))),(ISNA(VLOOKUP(AJ88,Z:Z,1,FALSE)))),"",LEFT(AL88,3))</f>
        <v/>
      </c>
      <c r="AH88" s="60" t="inlineStr">
        <is>
          <t>撤店</t>
        </is>
      </c>
      <c r="AI88" s="61" t="n">
        <v>2</v>
      </c>
      <c r="AJ88" s="60" t="n">
        <v>5084</v>
      </c>
      <c r="AK88" s="60" t="inlineStr">
        <is>
          <t>蘇澳軍艦二店</t>
        </is>
      </c>
      <c r="AL88" s="60" t="inlineStr">
        <is>
          <t>宜蘭縣蘇澳鎮軍港路10號</t>
        </is>
      </c>
      <c r="AM88" s="56" t="n">
        <v>44998.61736111111</v>
      </c>
      <c r="AN88" s="56" t="n">
        <v>45010.625</v>
      </c>
    </row>
    <row r="89" ht="15.6" customHeight="1" s="127">
      <c r="D89" s="53" t="n">
        <v>87</v>
      </c>
      <c r="E89" s="54" t="n">
        <v>2860</v>
      </c>
      <c r="F89" s="55" t="inlineStr">
        <is>
          <t>北市山德店</t>
        </is>
      </c>
      <c r="G89" s="55" t="inlineStr">
        <is>
          <t>台北市</t>
        </is>
      </c>
      <c r="H89" s="55" t="inlineStr">
        <is>
          <t>中山區</t>
        </is>
      </c>
      <c r="I89" s="54" t="n">
        <v>2</v>
      </c>
      <c r="J89" s="56" t="n">
        <v>44455.41666666666</v>
      </c>
      <c r="K89" s="56" t="n">
        <v>44606.4375</v>
      </c>
      <c r="V89" s="53" t="n">
        <v>87</v>
      </c>
      <c r="W89" s="53">
        <f>LEFT(AB89,3)</f>
        <v/>
      </c>
      <c r="X89" s="60" t="inlineStr">
        <is>
          <t>新開</t>
        </is>
      </c>
      <c r="Y89" s="60" t="n">
        <v>2</v>
      </c>
      <c r="Z89" s="60" t="n">
        <v>5062</v>
      </c>
      <c r="AA89" s="60" t="inlineStr">
        <is>
          <t>神岡神洲店</t>
        </is>
      </c>
      <c r="AB89" s="60" t="inlineStr">
        <is>
          <t>台中市神岡區大明路253號</t>
        </is>
      </c>
      <c r="AC89" s="56" t="n">
        <v>45000.40625</v>
      </c>
      <c r="AD89" s="56" t="n">
        <v>45027.625</v>
      </c>
      <c r="AF89" s="53" t="n">
        <v>87</v>
      </c>
      <c r="AG89" s="53">
        <f>IF( AND((ISNA(VLOOKUP(AJ89,E:E,1,FALSE))),(ISNA(VLOOKUP(AJ89,N:N,1,FALSE))),(ISNA(VLOOKUP(AJ89,Z:Z,1,FALSE)))),"",LEFT(AL89,3))</f>
        <v/>
      </c>
      <c r="AH89" s="60" t="inlineStr">
        <is>
          <t>撤店</t>
        </is>
      </c>
      <c r="AI89" s="61" t="n">
        <v>2</v>
      </c>
      <c r="AJ89" s="60" t="n">
        <v>4108</v>
      </c>
      <c r="AK89" s="60" t="inlineStr">
        <is>
          <t>北市天福店</t>
        </is>
      </c>
      <c r="AL89" s="60" t="inlineStr">
        <is>
          <t>台北市士林區中山北路六段431之4號1樓</t>
        </is>
      </c>
      <c r="AM89" s="56" t="n">
        <v>44992.64791666667</v>
      </c>
      <c r="AN89" s="56" t="n">
        <v>45022.625</v>
      </c>
    </row>
    <row r="90" ht="15.6" customHeight="1" s="127">
      <c r="D90" s="53" t="n">
        <v>88</v>
      </c>
      <c r="E90" s="54" t="inlineStr">
        <is>
          <t>D620</t>
        </is>
      </c>
      <c r="F90" s="55" t="inlineStr">
        <is>
          <t>北縣三愛三店</t>
        </is>
      </c>
      <c r="G90" s="55" t="inlineStr">
        <is>
          <t>新北市</t>
        </is>
      </c>
      <c r="H90" s="55" t="inlineStr">
        <is>
          <t>三重區</t>
        </is>
      </c>
      <c r="I90" s="54" t="n">
        <v>2</v>
      </c>
      <c r="J90" s="56" t="n">
        <v>44455.58333333334</v>
      </c>
      <c r="K90" s="56" t="n">
        <v>44608.39583333334</v>
      </c>
      <c r="V90" s="53" t="n">
        <v>88</v>
      </c>
      <c r="W90" s="53">
        <f>LEFT(AB90,3)</f>
        <v/>
      </c>
      <c r="X90" s="60" t="inlineStr">
        <is>
          <t>新開</t>
        </is>
      </c>
      <c r="Y90" s="60" t="n">
        <v>2</v>
      </c>
      <c r="Z90" s="60" t="n">
        <v>5082</v>
      </c>
      <c r="AA90" s="60" t="inlineStr">
        <is>
          <t>蘆洲水湳店</t>
        </is>
      </c>
      <c r="AB90" s="60" t="inlineStr">
        <is>
          <t>新北市蘆洲區水湳街150號1樓</t>
        </is>
      </c>
      <c r="AC90" s="56" t="n">
        <v>45005.41944444444</v>
      </c>
      <c r="AD90" s="56" t="n">
        <v>45028.45833333334</v>
      </c>
      <c r="AF90" s="53" t="n">
        <v>88</v>
      </c>
      <c r="AG90" s="53">
        <f>IF( AND((ISNA(VLOOKUP(AJ90,E:E,1,FALSE))),(ISNA(VLOOKUP(AJ90,N:N,1,FALSE))),(ISNA(VLOOKUP(AJ90,Z:Z,1,FALSE)))),"",LEFT(AL90,3))</f>
        <v/>
      </c>
      <c r="AH90" s="60" t="inlineStr">
        <is>
          <t>撤店</t>
        </is>
      </c>
      <c r="AI90" s="61" t="n">
        <v>2</v>
      </c>
      <c r="AJ90" s="60" t="inlineStr">
        <is>
          <t>J858</t>
        </is>
      </c>
      <c r="AK90" s="60" t="inlineStr">
        <is>
          <t>彰縣溪州店</t>
        </is>
      </c>
      <c r="AL90" s="60" t="inlineStr">
        <is>
          <t>彰化縣溪州鄉中山路三段371號</t>
        </is>
      </c>
      <c r="AM90" s="56" t="n">
        <v>45026.40763888889</v>
      </c>
      <c r="AN90" s="56" t="n">
        <v>45042.45833333334</v>
      </c>
    </row>
    <row r="91" ht="15.6" customHeight="1" s="127">
      <c r="D91" s="53" t="n">
        <v>89</v>
      </c>
      <c r="E91" s="54" t="n">
        <v>2442</v>
      </c>
      <c r="F91" s="55" t="inlineStr">
        <is>
          <t>北縣商港店</t>
        </is>
      </c>
      <c r="G91" s="55" t="inlineStr">
        <is>
          <t>新北市</t>
        </is>
      </c>
      <c r="H91" s="55" t="inlineStr">
        <is>
          <t>八里區</t>
        </is>
      </c>
      <c r="I91" s="54" t="n">
        <v>2</v>
      </c>
      <c r="J91" s="56" t="n">
        <v>44456.41666666666</v>
      </c>
      <c r="K91" s="56" t="n">
        <v>44610.45833333334</v>
      </c>
      <c r="V91" s="53" t="n">
        <v>89</v>
      </c>
      <c r="W91" s="53">
        <f>LEFT(AB91,3)</f>
        <v/>
      </c>
      <c r="X91" s="60" t="inlineStr">
        <is>
          <t>新開</t>
        </is>
      </c>
      <c r="Y91" s="60" t="n">
        <v>2</v>
      </c>
      <c r="Z91" s="60" t="n">
        <v>5088</v>
      </c>
      <c r="AA91" s="60" t="inlineStr">
        <is>
          <t>府城和緯店</t>
        </is>
      </c>
      <c r="AB91" s="60" t="inlineStr">
        <is>
          <t>台南市北區和緯路四段95巷65號</t>
        </is>
      </c>
      <c r="AC91" s="56" t="n">
        <v>45030.58402777778</v>
      </c>
      <c r="AD91" s="56" t="n">
        <v>45050.45833333334</v>
      </c>
      <c r="AF91" s="53" t="n">
        <v>89</v>
      </c>
      <c r="AG91" s="53">
        <f>IF( AND((ISNA(VLOOKUP(AJ91,E:E,1,FALSE))),(ISNA(VLOOKUP(AJ91,N:N,1,FALSE))),(ISNA(VLOOKUP(AJ91,Z:Z,1,FALSE)))),"",LEFT(AL91,3))</f>
        <v/>
      </c>
      <c r="AH91" s="60" t="inlineStr">
        <is>
          <t>撤店</t>
        </is>
      </c>
      <c r="AI91" s="61" t="n">
        <v>2</v>
      </c>
      <c r="AJ91" s="60" t="n">
        <v>4285</v>
      </c>
      <c r="AK91" s="60" t="inlineStr">
        <is>
          <t>楊梅映湖店</t>
        </is>
      </c>
      <c r="AL91" s="60" t="inlineStr">
        <is>
          <t>桃園市楊梅區楊湖路三段607號</t>
        </is>
      </c>
      <c r="AM91" s="56" t="n">
        <v>45043.72916666666</v>
      </c>
      <c r="AN91" s="56" t="n">
        <v>45063.45833333334</v>
      </c>
    </row>
    <row r="92" ht="15.6" customHeight="1" s="127">
      <c r="D92" s="53" t="n">
        <v>90</v>
      </c>
      <c r="E92" s="54" t="n">
        <v>4541</v>
      </c>
      <c r="F92" s="55" t="inlineStr">
        <is>
          <t>淡水海天店</t>
        </is>
      </c>
      <c r="G92" s="55" t="inlineStr">
        <is>
          <t>新北市</t>
        </is>
      </c>
      <c r="H92" s="55" t="inlineStr">
        <is>
          <t>淡水區</t>
        </is>
      </c>
      <c r="I92" s="54" t="n">
        <v>2</v>
      </c>
      <c r="J92" s="56" t="n">
        <v>44456.58333333334</v>
      </c>
      <c r="K92" s="56" t="n">
        <v>44615.4375</v>
      </c>
      <c r="V92" s="53" t="n">
        <v>90</v>
      </c>
      <c r="W92" s="53">
        <f>LEFT(AB92,3)</f>
        <v/>
      </c>
      <c r="X92" s="60" t="inlineStr">
        <is>
          <t>新開</t>
        </is>
      </c>
      <c r="Y92" s="60" t="n">
        <v>2</v>
      </c>
      <c r="Z92" s="60" t="n">
        <v>5081</v>
      </c>
      <c r="AA92" s="60" t="inlineStr">
        <is>
          <t>內湖光寶科技</t>
        </is>
      </c>
      <c r="AB92" s="60" t="inlineStr">
        <is>
          <t>台北市內湖區瑞光路392號1樓</t>
        </is>
      </c>
      <c r="AC92" s="56" t="n">
        <v>45028.62013888889</v>
      </c>
      <c r="AD92" s="56" t="n">
        <v>45055.45833333334</v>
      </c>
      <c r="AF92" s="53" t="n">
        <v>90</v>
      </c>
      <c r="AG92" s="53">
        <f>IF( AND((ISNA(VLOOKUP(AJ92,E:E,1,FALSE))),(ISNA(VLOOKUP(AJ92,N:N,1,FALSE))),(ISNA(VLOOKUP(AJ92,Z:Z,1,FALSE)))),"",LEFT(AL92,3))</f>
        <v/>
      </c>
      <c r="AH92" s="60" t="inlineStr">
        <is>
          <t>撤店</t>
        </is>
      </c>
      <c r="AI92" s="61" t="n">
        <v>2</v>
      </c>
      <c r="AJ92" s="60" t="n">
        <v>4126</v>
      </c>
      <c r="AK92" s="60" t="inlineStr">
        <is>
          <t>板橋文聖店</t>
        </is>
      </c>
      <c r="AL92" s="60" t="inlineStr">
        <is>
          <t>新北市板橋區大同街29號一樓全部及31號</t>
        </is>
      </c>
      <c r="AM92" s="56" t="n">
        <v>45051.65694444445</v>
      </c>
      <c r="AN92" s="56" t="n">
        <v>45075.625</v>
      </c>
    </row>
    <row r="93" ht="15.6" customHeight="1" s="127">
      <c r="D93" s="53" t="n">
        <v>91</v>
      </c>
      <c r="E93" s="54" t="n">
        <v>4298</v>
      </c>
      <c r="F93" s="55" t="inlineStr">
        <is>
          <t>淡水後洲店</t>
        </is>
      </c>
      <c r="G93" s="55" t="inlineStr">
        <is>
          <t>新北市</t>
        </is>
      </c>
      <c r="H93" s="55" t="inlineStr">
        <is>
          <t>淡水區</t>
        </is>
      </c>
      <c r="I93" s="54" t="n">
        <v>2</v>
      </c>
      <c r="J93" s="56" t="n">
        <v>44456.58333333334</v>
      </c>
      <c r="K93" s="56" t="n">
        <v>44615.45833333334</v>
      </c>
      <c r="V93" s="53" t="n">
        <v>91</v>
      </c>
      <c r="W93" s="53">
        <f>LEFT(AB93,3)</f>
        <v/>
      </c>
      <c r="X93" s="60" t="inlineStr">
        <is>
          <t>新開</t>
        </is>
      </c>
      <c r="Y93" s="60" t="n">
        <v>2</v>
      </c>
      <c r="Z93" s="60" t="n">
        <v>5058</v>
      </c>
      <c r="AA93" s="60" t="inlineStr">
        <is>
          <t>中壢至尊店</t>
        </is>
      </c>
      <c r="AB93" s="60" t="inlineStr">
        <is>
          <t>桃園市中壢區中山東路一段223巷97號壹樓</t>
        </is>
      </c>
      <c r="AC93" s="56" t="n">
        <v>45034.51041666666</v>
      </c>
      <c r="AD93" s="56" t="n">
        <v>45056.45833333334</v>
      </c>
      <c r="AF93" s="53" t="n">
        <v>91</v>
      </c>
      <c r="AG93" s="53">
        <f>IF( AND((ISNA(VLOOKUP(AJ93,E:E,1,FALSE))),(ISNA(VLOOKUP(AJ93,N:N,1,FALSE))),(ISNA(VLOOKUP(AJ93,Z:Z,1,FALSE)))),"",LEFT(AL93,3))</f>
        <v/>
      </c>
      <c r="AH93" s="60" t="inlineStr">
        <is>
          <t>撤店</t>
        </is>
      </c>
      <c r="AI93" s="61" t="n">
        <v>2</v>
      </c>
      <c r="AJ93" s="60" t="n">
        <v>4439</v>
      </c>
      <c r="AK93" s="60" t="inlineStr">
        <is>
          <t>金門金航店</t>
        </is>
      </c>
      <c r="AL93" s="60" t="inlineStr">
        <is>
          <t>金門縣金湖鎮尚義機場2號</t>
        </is>
      </c>
      <c r="AM93" s="56" t="n">
        <v>45049.63958333333</v>
      </c>
      <c r="AN93" s="56" t="n">
        <v>45077.625</v>
      </c>
    </row>
    <row r="94" ht="15.6" customHeight="1" s="127">
      <c r="D94" s="53" t="n">
        <v>92</v>
      </c>
      <c r="E94" s="54" t="n">
        <v>4748</v>
      </c>
      <c r="F94" s="55" t="inlineStr">
        <is>
          <t>中和霸氣店</t>
        </is>
      </c>
      <c r="G94" s="55" t="inlineStr">
        <is>
          <t>新北市</t>
        </is>
      </c>
      <c r="H94" s="55" t="inlineStr">
        <is>
          <t>中和區</t>
        </is>
      </c>
      <c r="I94" s="54" t="n">
        <v>2</v>
      </c>
      <c r="J94" s="56" t="n">
        <v>44494.4375</v>
      </c>
      <c r="K94" s="56" t="n">
        <v>44615.56944444445</v>
      </c>
      <c r="V94" s="53" t="n">
        <v>92</v>
      </c>
      <c r="W94" s="53">
        <f>LEFT(AB94,3)</f>
        <v/>
      </c>
      <c r="X94" s="60" t="inlineStr">
        <is>
          <t>新開</t>
        </is>
      </c>
      <c r="Y94" s="60" t="n">
        <v>2</v>
      </c>
      <c r="Z94" s="60" t="n">
        <v>5079</v>
      </c>
      <c r="AA94" s="60" t="inlineStr">
        <is>
          <t>土城小天使</t>
        </is>
      </c>
      <c r="AB94" s="60" t="inlineStr">
        <is>
          <t>新北市土城區莊園街155號1樓</t>
        </is>
      </c>
      <c r="AC94" s="56" t="n">
        <v>45049.66319444445</v>
      </c>
      <c r="AD94" s="56" t="n">
        <v>45064.45833333334</v>
      </c>
      <c r="AF94" s="53" t="n">
        <v>92</v>
      </c>
      <c r="AG94" s="53">
        <f>IF( AND((ISNA(VLOOKUP(AJ94,E:E,1,FALSE))),(ISNA(VLOOKUP(AJ94,N:N,1,FALSE))),(ISNA(VLOOKUP(AJ94,Z:Z,1,FALSE)))),"",LEFT(AL94,3))</f>
        <v/>
      </c>
      <c r="AH94" s="60" t="inlineStr">
        <is>
          <t>重裝-撤店</t>
        </is>
      </c>
      <c r="AI94" s="61" t="n">
        <v>1</v>
      </c>
      <c r="AJ94" s="60" t="inlineStr">
        <is>
          <t>L505</t>
        </is>
      </c>
      <c r="AK94" s="60" t="inlineStr">
        <is>
          <t>車麗屋內湖店</t>
        </is>
      </c>
      <c r="AL94" s="60" t="inlineStr">
        <is>
          <t>台北市內湖區內湖路一段366號</t>
        </is>
      </c>
      <c r="AM94" s="56" t="n">
        <v>45068.72152777778</v>
      </c>
      <c r="AN94" s="56" t="n">
        <v>45077.625</v>
      </c>
    </row>
    <row r="95" ht="15.6" customHeight="1" s="127">
      <c r="D95" s="53" t="n">
        <v>93</v>
      </c>
      <c r="E95" s="54" t="n">
        <v>4714</v>
      </c>
      <c r="F95" s="55" t="inlineStr">
        <is>
          <t>新店全球店</t>
        </is>
      </c>
      <c r="G95" s="55" t="inlineStr">
        <is>
          <t>新北市</t>
        </is>
      </c>
      <c r="H95" s="55" t="inlineStr">
        <is>
          <t>新店區</t>
        </is>
      </c>
      <c r="I95" s="54" t="n">
        <v>2</v>
      </c>
      <c r="J95" s="56" t="n">
        <v>44494.55555555555</v>
      </c>
      <c r="K95" s="56" t="n">
        <v>44609.41666666666</v>
      </c>
      <c r="V95" s="53" t="n">
        <v>93</v>
      </c>
      <c r="W95" s="53">
        <f>LEFT(AB95,3)</f>
        <v/>
      </c>
      <c r="X95" s="60" t="inlineStr">
        <is>
          <t>新開</t>
        </is>
      </c>
      <c r="Y95" s="60" t="n">
        <v>2</v>
      </c>
      <c r="Z95" s="60" t="n">
        <v>4716</v>
      </c>
      <c r="AA95" s="60" t="inlineStr">
        <is>
          <t>竹北嘉豐店</t>
        </is>
      </c>
      <c r="AB95" s="60" t="inlineStr">
        <is>
          <t>新竹縣竹北市復興三路二段82號</t>
        </is>
      </c>
      <c r="AC95" s="56" t="n">
        <v>45050.48402777778</v>
      </c>
      <c r="AD95" s="56" t="n">
        <v>45068.45833333334</v>
      </c>
      <c r="AF95" s="53" t="n">
        <v>93</v>
      </c>
      <c r="AG95" s="53">
        <f>IF( AND((ISNA(VLOOKUP(AJ95,E:E,1,FALSE))),(ISNA(VLOOKUP(AJ95,N:N,1,FALSE))),(ISNA(VLOOKUP(AJ95,Z:Z,1,FALSE)))),"",LEFT(AL95,3))</f>
        <v/>
      </c>
      <c r="AH95" s="60" t="inlineStr">
        <is>
          <t>撤店</t>
        </is>
      </c>
      <c r="AI95" s="61" t="n">
        <v>2</v>
      </c>
      <c r="AJ95" s="60" t="n">
        <v>4412</v>
      </c>
      <c r="AK95" s="60" t="inlineStr">
        <is>
          <t>樹林嘉聯店</t>
        </is>
      </c>
      <c r="AL95" s="60" t="inlineStr">
        <is>
          <t>新北市樹林區博愛街248號B1</t>
        </is>
      </c>
      <c r="AM95" s="56" t="n">
        <v>45058.40486111111</v>
      </c>
      <c r="AN95" s="56" t="n">
        <v>45079.45833333334</v>
      </c>
    </row>
    <row r="96" ht="15.6" customHeight="1" s="127">
      <c r="D96" s="53" t="n">
        <v>94</v>
      </c>
      <c r="E96" s="54" t="n">
        <v>4519</v>
      </c>
      <c r="F96" s="55" t="inlineStr">
        <is>
          <t>松山無雙店</t>
        </is>
      </c>
      <c r="G96" s="55" t="inlineStr">
        <is>
          <t>台北市</t>
        </is>
      </c>
      <c r="H96" s="55" t="inlineStr">
        <is>
          <t>松山區</t>
        </is>
      </c>
      <c r="I96" s="54" t="n">
        <v>2</v>
      </c>
      <c r="J96" s="56" t="n">
        <v>44495.4375</v>
      </c>
      <c r="K96" s="56" t="n">
        <v>44608.56944444445</v>
      </c>
      <c r="V96" s="53" t="n">
        <v>94</v>
      </c>
      <c r="W96" s="53">
        <f>LEFT(AB96,3)</f>
        <v/>
      </c>
      <c r="X96" s="60" t="inlineStr">
        <is>
          <t>新開</t>
        </is>
      </c>
      <c r="Y96" s="60" t="n">
        <v>2</v>
      </c>
      <c r="Z96" s="60" t="n">
        <v>5080</v>
      </c>
      <c r="AA96" s="60" t="inlineStr">
        <is>
          <t>三芝楓愛林</t>
        </is>
      </c>
      <c r="AB96" s="60" t="inlineStr">
        <is>
          <t>新北市三芝區車埕69之6、7號</t>
        </is>
      </c>
      <c r="AC96" s="56" t="n">
        <v>45054.63541666666</v>
      </c>
      <c r="AD96" s="56" t="n">
        <v>45068.45833333334</v>
      </c>
      <c r="AF96" s="53" t="n">
        <v>94</v>
      </c>
      <c r="AG96" s="53">
        <f>IF( AND((ISNA(VLOOKUP(AJ96,E:E,1,FALSE))),(ISNA(VLOOKUP(AJ96,N:N,1,FALSE))),(ISNA(VLOOKUP(AJ96,Z:Z,1,FALSE)))),"",LEFT(AL96,3))</f>
        <v/>
      </c>
      <c r="AH96" s="60" t="inlineStr">
        <is>
          <t>撤店</t>
        </is>
      </c>
      <c r="AI96" s="61" t="n">
        <v>2</v>
      </c>
      <c r="AJ96" s="60" t="n">
        <v>3080</v>
      </c>
      <c r="AK96" s="60" t="inlineStr">
        <is>
          <t>北市同安店</t>
        </is>
      </c>
      <c r="AL96" s="60" t="inlineStr">
        <is>
          <t>台北市大同區重慶北路一段63號</t>
        </is>
      </c>
      <c r="AM96" s="56" t="n">
        <v>45071.51458333333</v>
      </c>
      <c r="AN96" s="56" t="n">
        <v>45083.41666666666</v>
      </c>
    </row>
    <row r="97" ht="15.6" customHeight="1" s="127">
      <c r="D97" s="53" t="n">
        <v>95</v>
      </c>
      <c r="E97" s="54" t="n">
        <v>4554</v>
      </c>
      <c r="F97" s="55" t="inlineStr">
        <is>
          <t>基隆港西店</t>
        </is>
      </c>
      <c r="G97" s="55" t="inlineStr">
        <is>
          <t>基隆市</t>
        </is>
      </c>
      <c r="H97" s="55" t="inlineStr">
        <is>
          <t>仁愛區</t>
        </is>
      </c>
      <c r="I97" s="54" t="n">
        <v>2</v>
      </c>
      <c r="J97" s="56" t="n">
        <v>44495.58333333334</v>
      </c>
      <c r="K97" s="56" t="n">
        <v>44614.41666666666</v>
      </c>
      <c r="V97" s="53" t="n">
        <v>95</v>
      </c>
      <c r="W97" s="53">
        <f>LEFT(AB97,3)</f>
        <v/>
      </c>
      <c r="X97" s="60" t="inlineStr">
        <is>
          <t>新開</t>
        </is>
      </c>
      <c r="Y97" s="60" t="n">
        <v>2</v>
      </c>
      <c r="Z97" s="60" t="n">
        <v>4996</v>
      </c>
      <c r="AA97" s="60" t="inlineStr">
        <is>
          <t>內埔新北勢</t>
        </is>
      </c>
      <c r="AB97" s="60" t="inlineStr">
        <is>
          <t>屏東縣內埔鄉建業路60號</t>
        </is>
      </c>
      <c r="AC97" s="56" t="n">
        <v>45042.71666666667</v>
      </c>
      <c r="AD97" s="56" t="n">
        <v>45069.58333333334</v>
      </c>
      <c r="AF97" s="53" t="n">
        <v>95</v>
      </c>
      <c r="AG97" s="53">
        <f>IF( AND((ISNA(VLOOKUP(AJ97,E:E,1,FALSE))),(ISNA(VLOOKUP(AJ97,N:N,1,FALSE))),(ISNA(VLOOKUP(AJ97,Z:Z,1,FALSE)))),"",LEFT(AL97,3))</f>
        <v/>
      </c>
      <c r="AH97" s="60" t="inlineStr">
        <is>
          <t>撤店</t>
        </is>
      </c>
      <c r="AI97" s="61" t="n">
        <v>2</v>
      </c>
      <c r="AJ97" s="60" t="n">
        <v>3271</v>
      </c>
      <c r="AK97" s="60" t="inlineStr">
        <is>
          <t>北市臨江店</t>
        </is>
      </c>
      <c r="AL97" s="60" t="inlineStr">
        <is>
          <t>台北市大安區臨江街40巷2號</t>
        </is>
      </c>
      <c r="AM97" s="56" t="n">
        <v>45070.36041666667</v>
      </c>
      <c r="AN97" s="56" t="n">
        <v>45085.625</v>
      </c>
    </row>
    <row r="98" ht="15.6" customHeight="1" s="127">
      <c r="D98" s="53" t="n">
        <v>96</v>
      </c>
      <c r="E98" s="54" t="n">
        <v>3955</v>
      </c>
      <c r="F98" s="55" t="inlineStr">
        <is>
          <t>板橋海龍店</t>
        </is>
      </c>
      <c r="G98" s="55" t="inlineStr">
        <is>
          <t>新北市</t>
        </is>
      </c>
      <c r="H98" s="55" t="inlineStr">
        <is>
          <t>板橋區</t>
        </is>
      </c>
      <c r="I98" s="54" t="n">
        <v>2</v>
      </c>
      <c r="J98" s="56" t="n">
        <v>44495.4375</v>
      </c>
      <c r="K98" s="56" t="n">
        <v>44617.45833333334</v>
      </c>
      <c r="V98" s="53" t="n">
        <v>96</v>
      </c>
      <c r="W98" s="53">
        <f>LEFT(AB98,3)</f>
        <v/>
      </c>
      <c r="X98" s="60" t="inlineStr">
        <is>
          <t>新開</t>
        </is>
      </c>
      <c r="Y98" s="60" t="n">
        <v>2</v>
      </c>
      <c r="Z98" s="60" t="n">
        <v>5089</v>
      </c>
      <c r="AA98" s="60" t="inlineStr">
        <is>
          <t>番路半天岩</t>
        </is>
      </c>
      <c r="AB98" s="60" t="inlineStr">
        <is>
          <t>嘉義縣番路鄉番路53之2號</t>
        </is>
      </c>
      <c r="AC98" s="56" t="n">
        <v>45050.51180555556</v>
      </c>
      <c r="AD98" s="56" t="n">
        <v>45070.45833333334</v>
      </c>
      <c r="AF98" s="53" t="n">
        <v>96</v>
      </c>
      <c r="AG98" s="53">
        <f>IF( AND((ISNA(VLOOKUP(AJ98,E:E,1,FALSE))),(ISNA(VLOOKUP(AJ98,N:N,1,FALSE))),(ISNA(VLOOKUP(AJ98,Z:Z,1,FALSE)))),"",LEFT(AL98,3))</f>
        <v/>
      </c>
      <c r="AH98" s="60" t="inlineStr">
        <is>
          <t>撤店</t>
        </is>
      </c>
      <c r="AI98" s="61" t="n">
        <v>2</v>
      </c>
      <c r="AJ98" s="60" t="n">
        <v>3753</v>
      </c>
      <c r="AK98" s="60" t="inlineStr">
        <is>
          <t>雲縣土庫店</t>
        </is>
      </c>
      <c r="AL98" s="60" t="inlineStr">
        <is>
          <t>雲林縣土庫鎮復興路90號</t>
        </is>
      </c>
      <c r="AM98" s="56" t="n">
        <v>45079.72083333333</v>
      </c>
      <c r="AN98" s="56" t="n">
        <v>45086.45833333334</v>
      </c>
    </row>
    <row r="99" ht="15.6" customHeight="1" s="127">
      <c r="D99" s="53" t="n">
        <v>97</v>
      </c>
      <c r="E99" s="54" t="n">
        <v>4683</v>
      </c>
      <c r="F99" s="55" t="inlineStr">
        <is>
          <t>士林大宮町店</t>
        </is>
      </c>
      <c r="G99" s="55" t="inlineStr">
        <is>
          <t>台北市</t>
        </is>
      </c>
      <c r="H99" s="55" t="inlineStr">
        <is>
          <t>士林區</t>
        </is>
      </c>
      <c r="I99" s="54" t="n">
        <v>2</v>
      </c>
      <c r="J99" s="56" t="n">
        <v>44495.5625</v>
      </c>
      <c r="K99" s="56" t="n">
        <v>44610.41666666666</v>
      </c>
      <c r="V99" s="53" t="n">
        <v>97</v>
      </c>
      <c r="W99" s="53">
        <f>LEFT(AB99,3)</f>
        <v/>
      </c>
      <c r="X99" s="60" t="inlineStr">
        <is>
          <t>新開</t>
        </is>
      </c>
      <c r="Y99" s="60" t="n">
        <v>2</v>
      </c>
      <c r="Z99" s="60" t="n">
        <v>5086</v>
      </c>
      <c r="AA99" s="60" t="inlineStr">
        <is>
          <t>水林松北村</t>
        </is>
      </c>
      <c r="AB99" s="60" t="inlineStr">
        <is>
          <t>雲林縣水林鄉松北村蔦松路2之1號一樓</t>
        </is>
      </c>
      <c r="AC99" s="56" t="n">
        <v>45050.62708333333</v>
      </c>
      <c r="AD99" s="56" t="n">
        <v>45071.41666666666</v>
      </c>
      <c r="AF99" s="53" t="n">
        <v>97</v>
      </c>
      <c r="AG99" s="53">
        <f>IF( AND((ISNA(VLOOKUP(AJ99,E:E,1,FALSE))),(ISNA(VLOOKUP(AJ99,N:N,1,FALSE))),(ISNA(VLOOKUP(AJ99,Z:Z,1,FALSE)))),"",LEFT(AL99,3))</f>
        <v/>
      </c>
      <c r="AH99" s="60" t="inlineStr">
        <is>
          <t>撤店</t>
        </is>
      </c>
      <c r="AI99" s="61" t="n">
        <v>2</v>
      </c>
      <c r="AJ99" s="60" t="n">
        <v>4988</v>
      </c>
      <c r="AK99" s="60" t="inlineStr">
        <is>
          <t>尖石薰衣草</t>
        </is>
      </c>
      <c r="AL99" s="60" t="inlineStr">
        <is>
          <t>新竹縣尖石鄉嘉樂村6鄰嘉樂1號</t>
        </is>
      </c>
      <c r="AM99" s="56" t="n">
        <v>45065.63055555556</v>
      </c>
      <c r="AN99" s="56" t="n">
        <v>45096.625</v>
      </c>
    </row>
    <row r="100" ht="15.6" customHeight="1" s="127">
      <c r="D100" s="53" t="n">
        <v>98</v>
      </c>
      <c r="E100" s="54" t="n">
        <v>4643</v>
      </c>
      <c r="F100" s="55" t="inlineStr">
        <is>
          <t>北投火山店</t>
        </is>
      </c>
      <c r="G100" s="55" t="inlineStr">
        <is>
          <t>台北市</t>
        </is>
      </c>
      <c r="H100" s="55" t="inlineStr">
        <is>
          <t>北投區</t>
        </is>
      </c>
      <c r="I100" s="54" t="n">
        <v>2</v>
      </c>
      <c r="J100" s="56" t="n">
        <v>44495.58333333334</v>
      </c>
      <c r="K100" s="56" t="n">
        <v>44615.41666666666</v>
      </c>
      <c r="V100" s="53" t="n">
        <v>98</v>
      </c>
      <c r="W100" s="53">
        <f>LEFT(AB100,3)</f>
        <v/>
      </c>
      <c r="X100" s="60" t="inlineStr">
        <is>
          <t>新開</t>
        </is>
      </c>
      <c r="Y100" s="60" t="n">
        <v>2</v>
      </c>
      <c r="Z100" s="60" t="n">
        <v>4825</v>
      </c>
      <c r="AA100" s="60" t="inlineStr">
        <is>
          <t>龜山兔子坑</t>
        </is>
      </c>
      <c r="AB100" s="60" t="inlineStr">
        <is>
          <t>桃園市龜山區茶專路172巷2、4號</t>
        </is>
      </c>
      <c r="AC100" s="56" t="n">
        <v>45051.67916666667</v>
      </c>
      <c r="AD100" s="56" t="n">
        <v>45071.41666666666</v>
      </c>
      <c r="AF100" s="53" t="n">
        <v>98</v>
      </c>
      <c r="AG100" s="53">
        <f>IF( AND((ISNA(VLOOKUP(AJ100,E:E,1,FALSE))),(ISNA(VLOOKUP(AJ100,N:N,1,FALSE))),(ISNA(VLOOKUP(AJ100,Z:Z,1,FALSE)))),"",LEFT(AL100,3))</f>
        <v/>
      </c>
      <c r="AH100" s="60" t="inlineStr">
        <is>
          <t>撤店</t>
        </is>
      </c>
      <c r="AI100" s="61" t="n">
        <v>2</v>
      </c>
      <c r="AJ100" s="60" t="n">
        <v>3617</v>
      </c>
      <c r="AK100" s="60" t="inlineStr">
        <is>
          <t>彰化旭光店</t>
        </is>
      </c>
      <c r="AL100" s="60" t="inlineStr">
        <is>
          <t>彰化縣彰化市南校街135號</t>
        </is>
      </c>
      <c r="AM100" s="56" t="n">
        <v>45082.72708333333</v>
      </c>
      <c r="AN100" s="56" t="n">
        <v>45097.625</v>
      </c>
    </row>
    <row r="101" ht="15.6" customHeight="1" s="127">
      <c r="D101" s="53" t="n">
        <v>99</v>
      </c>
      <c r="E101" s="54" t="n">
        <v>4679</v>
      </c>
      <c r="F101" s="55" t="inlineStr">
        <is>
          <t>新莊幸運店</t>
        </is>
      </c>
      <c r="G101" s="55" t="inlineStr">
        <is>
          <t>新北市</t>
        </is>
      </c>
      <c r="H101" s="55" t="inlineStr">
        <is>
          <t>新莊區</t>
        </is>
      </c>
      <c r="I101" s="54" t="n">
        <v>2</v>
      </c>
      <c r="J101" s="56" t="n">
        <v>44496.45833333334</v>
      </c>
      <c r="K101" s="56" t="n">
        <v>44609.4375</v>
      </c>
      <c r="V101" s="53" t="n">
        <v>99</v>
      </c>
      <c r="W101" s="53">
        <f>LEFT(AB101,3)</f>
        <v/>
      </c>
      <c r="X101" s="60" t="inlineStr">
        <is>
          <t>新開</t>
        </is>
      </c>
      <c r="Y101" s="60" t="n">
        <v>2</v>
      </c>
      <c r="Z101" s="60" t="n">
        <v>5087</v>
      </c>
      <c r="AA101" s="60" t="inlineStr">
        <is>
          <t>桃園光興店</t>
        </is>
      </c>
      <c r="AB101" s="60" t="inlineStr">
        <is>
          <t>桃園市桃園區中山北路42號一樓及B1</t>
        </is>
      </c>
      <c r="AC101" s="56" t="n">
        <v>45056.46805555555</v>
      </c>
      <c r="AD101" s="56" t="n">
        <v>45075.45833333334</v>
      </c>
      <c r="AF101" s="53" t="n">
        <v>99</v>
      </c>
      <c r="AG101" s="53">
        <f>IF( AND((ISNA(VLOOKUP(AJ101,E:E,1,FALSE))),(ISNA(VLOOKUP(AJ101,N:N,1,FALSE))),(ISNA(VLOOKUP(AJ101,Z:Z,1,FALSE)))),"",LEFT(AL101,3))</f>
        <v/>
      </c>
      <c r="AH101" s="60" t="inlineStr">
        <is>
          <t>撤店</t>
        </is>
      </c>
      <c r="AI101" s="61" t="n">
        <v>3</v>
      </c>
      <c r="AJ101" s="60" t="n">
        <v>4193</v>
      </c>
      <c r="AK101" s="60" t="inlineStr">
        <is>
          <t>台中葳格店</t>
        </is>
      </c>
      <c r="AL101" s="60" t="inlineStr">
        <is>
          <t>台中市北屯區軍福十八路328號</t>
        </is>
      </c>
      <c r="AM101" s="56" t="n">
        <v>45069.56458333333</v>
      </c>
      <c r="AN101" s="56" t="n">
        <v>45098.625</v>
      </c>
    </row>
    <row r="102" ht="15.6" customHeight="1" s="127">
      <c r="D102" s="53" t="n">
        <v>100</v>
      </c>
      <c r="E102" s="54" t="n">
        <v>3959</v>
      </c>
      <c r="F102" s="68" t="inlineStr">
        <is>
          <t>苗栗為中店</t>
        </is>
      </c>
      <c r="G102" s="55" t="inlineStr">
        <is>
          <t>苗栗縣</t>
        </is>
      </c>
      <c r="H102" s="55" t="inlineStr">
        <is>
          <t>苗栗市</t>
        </is>
      </c>
      <c r="I102" s="54" t="n">
        <v>2</v>
      </c>
      <c r="J102" s="56" t="n">
        <v>44495.4375</v>
      </c>
      <c r="K102" s="56" t="n">
        <v>44610.4375</v>
      </c>
      <c r="V102" s="53" t="n">
        <v>100</v>
      </c>
      <c r="W102" s="53">
        <f>LEFT(AB102,3)</f>
        <v/>
      </c>
      <c r="X102" s="60" t="inlineStr">
        <is>
          <t>新開</t>
        </is>
      </c>
      <c r="Y102" s="60" t="n">
        <v>2</v>
      </c>
      <c r="Z102" s="60" t="n">
        <v>5025</v>
      </c>
      <c r="AA102" s="60" t="inlineStr">
        <is>
          <t>大里瑞城店</t>
        </is>
      </c>
      <c r="AB102" s="60" t="inlineStr">
        <is>
          <t>台中市大里區成功路124號</t>
        </is>
      </c>
      <c r="AC102" s="56" t="n">
        <v>45063.58819444444</v>
      </c>
      <c r="AD102" s="56" t="n">
        <v>45082.625</v>
      </c>
      <c r="AF102" s="53" t="n">
        <v>100</v>
      </c>
      <c r="AG102" s="53">
        <f>IF( AND((ISNA(VLOOKUP(AJ102,E:E,1,FALSE))),(ISNA(VLOOKUP(AJ102,N:N,1,FALSE))),(ISNA(VLOOKUP(AJ102,Z:Z,1,FALSE)))),"",LEFT(AL102,3))</f>
        <v/>
      </c>
      <c r="AH102" s="60" t="inlineStr">
        <is>
          <t>撤店</t>
        </is>
      </c>
      <c r="AI102" s="61" t="n">
        <v>3</v>
      </c>
      <c r="AJ102" s="60" t="n">
        <v>4256</v>
      </c>
      <c r="AK102" s="60" t="inlineStr">
        <is>
          <t>新莊文園店</t>
        </is>
      </c>
      <c r="AL102" s="60" t="inlineStr">
        <is>
          <t>新北市新莊區中正路510號</t>
        </is>
      </c>
      <c r="AM102" s="56" t="n">
        <v>45082.69444444445</v>
      </c>
      <c r="AN102" s="56" t="n">
        <v>45111.625</v>
      </c>
    </row>
    <row r="103" ht="15.6" customHeight="1" s="127">
      <c r="D103" s="53" t="n">
        <v>101</v>
      </c>
      <c r="E103" s="54" t="n">
        <v>4630</v>
      </c>
      <c r="F103" s="68" t="inlineStr">
        <is>
          <t>頭份好漾店</t>
        </is>
      </c>
      <c r="G103" s="55" t="inlineStr">
        <is>
          <t>苗栗縣</t>
        </is>
      </c>
      <c r="H103" s="55" t="inlineStr">
        <is>
          <t>頭份市</t>
        </is>
      </c>
      <c r="I103" s="54" t="n">
        <v>2</v>
      </c>
      <c r="J103" s="56" t="n">
        <v>44495.60416666666</v>
      </c>
      <c r="K103" s="56" t="n">
        <v>44607.60416666666</v>
      </c>
      <c r="V103" s="53" t="n">
        <v>101</v>
      </c>
      <c r="W103" s="53">
        <f>LEFT(AB103,3)</f>
        <v/>
      </c>
      <c r="X103" s="60" t="inlineStr">
        <is>
          <t>新開</t>
        </is>
      </c>
      <c r="Y103" s="60" t="n">
        <v>2</v>
      </c>
      <c r="Z103" s="60" t="n">
        <v>4772</v>
      </c>
      <c r="AA103" s="60" t="inlineStr">
        <is>
          <t>大安臨江店</t>
        </is>
      </c>
      <c r="AB103" s="60" t="inlineStr">
        <is>
          <t>台北市大安區臨江街36、38號一樓</t>
        </is>
      </c>
      <c r="AC103" s="56" t="n">
        <v>45070.36041666667</v>
      </c>
      <c r="AD103" s="56" t="n">
        <v>45085.45833333334</v>
      </c>
      <c r="AF103" s="53" t="n">
        <v>101</v>
      </c>
      <c r="AG103" s="53">
        <f>IF( AND((ISNA(VLOOKUP(AJ103,E:E,1,FALSE))),(ISNA(VLOOKUP(AJ103,N:N,1,FALSE))),(ISNA(VLOOKUP(AJ103,Z:Z,1,FALSE)))),"",LEFT(AL103,3))</f>
        <v/>
      </c>
      <c r="AH103" s="60" t="inlineStr">
        <is>
          <t>撤店</t>
        </is>
      </c>
      <c r="AI103" s="61" t="n">
        <v>2</v>
      </c>
      <c r="AJ103" s="60" t="n">
        <v>4936</v>
      </c>
      <c r="AK103" s="60" t="inlineStr">
        <is>
          <t>大安仁醫店</t>
        </is>
      </c>
      <c r="AL103" s="60" t="inlineStr">
        <is>
          <t>台北市大安區仁愛路四段10號B1</t>
        </is>
      </c>
      <c r="AM103" s="56" t="n">
        <v>45121.41111111111</v>
      </c>
      <c r="AN103" s="56" t="n">
        <v>45139.45833333334</v>
      </c>
    </row>
    <row r="104" ht="15.6" customHeight="1" s="127">
      <c r="D104" s="53" t="n">
        <v>102</v>
      </c>
      <c r="E104" s="54" t="n">
        <v>4688</v>
      </c>
      <c r="F104" s="68" t="inlineStr">
        <is>
          <t>竹北中正西店</t>
        </is>
      </c>
      <c r="G104" s="55" t="inlineStr">
        <is>
          <t>新竹縣</t>
        </is>
      </c>
      <c r="H104" s="55" t="inlineStr">
        <is>
          <t>竹北市</t>
        </is>
      </c>
      <c r="I104" s="54" t="n">
        <v>2</v>
      </c>
      <c r="J104" s="56" t="n">
        <v>44496.41666666666</v>
      </c>
      <c r="K104" s="56" t="n">
        <v>44608.60416666666</v>
      </c>
      <c r="V104" s="53" t="n">
        <v>102</v>
      </c>
      <c r="W104" s="53">
        <f>LEFT(AB104,3)</f>
        <v/>
      </c>
      <c r="X104" s="60" t="inlineStr">
        <is>
          <t>新開</t>
        </is>
      </c>
      <c r="Y104" s="60" t="n">
        <v>2</v>
      </c>
      <c r="Z104" s="60" t="n">
        <v>5101</v>
      </c>
      <c r="AA104" s="60" t="inlineStr">
        <is>
          <t>淡水小坪頂</t>
        </is>
      </c>
      <c r="AB104" s="60" t="inlineStr">
        <is>
          <t>新北市淡水區小坪頂85號地下一層</t>
        </is>
      </c>
      <c r="AC104" s="56" t="n">
        <v>45075.42361111111</v>
      </c>
      <c r="AD104" s="56" t="n">
        <v>45090.45833333334</v>
      </c>
      <c r="AF104" s="53" t="n">
        <v>102</v>
      </c>
      <c r="AG104" s="53">
        <f>IF( AND((ISNA(VLOOKUP(AJ104,E:E,1,FALSE))),(ISNA(VLOOKUP(AJ104,N:N,1,FALSE))),(ISNA(VLOOKUP(AJ104,Z:Z,1,FALSE)))),"",LEFT(AL104,3))</f>
        <v/>
      </c>
      <c r="AH104" s="60" t="inlineStr">
        <is>
          <t>撤店</t>
        </is>
      </c>
      <c r="AI104" s="61" t="n">
        <v>2</v>
      </c>
      <c r="AJ104" s="60" t="n">
        <v>4092</v>
      </c>
      <c r="AK104" s="60" t="inlineStr">
        <is>
          <t>北市港玉店</t>
        </is>
      </c>
      <c r="AL104" s="60" t="inlineStr">
        <is>
          <t>台北市南港區南港路三段8、10號一樓全部</t>
        </is>
      </c>
      <c r="AM104" s="56" t="n">
        <v>45124.37430555555</v>
      </c>
      <c r="AN104" s="56" t="n">
        <v>45139.45833333334</v>
      </c>
    </row>
    <row r="105" ht="15.6" customHeight="1" s="127">
      <c r="D105" s="53" t="n">
        <v>103</v>
      </c>
      <c r="E105" s="54" t="n">
        <v>4615</v>
      </c>
      <c r="F105" s="55" t="inlineStr">
        <is>
          <t>竹東榮春店</t>
        </is>
      </c>
      <c r="G105" s="55" t="inlineStr">
        <is>
          <t>新竹縣</t>
        </is>
      </c>
      <c r="H105" s="55" t="inlineStr">
        <is>
          <t>竹東鎮</t>
        </is>
      </c>
      <c r="I105" s="54" t="n">
        <v>2</v>
      </c>
      <c r="J105" s="56" t="n">
        <v>44496.58333333334</v>
      </c>
      <c r="K105" s="56" t="n">
        <v>44580.60416666666</v>
      </c>
      <c r="V105" s="53" t="n">
        <v>103</v>
      </c>
      <c r="W105" s="53">
        <f>LEFT(AB105,3)</f>
        <v/>
      </c>
      <c r="X105" s="60" t="inlineStr">
        <is>
          <t>新開</t>
        </is>
      </c>
      <c r="Y105" s="60" t="n">
        <v>2</v>
      </c>
      <c r="Z105" s="60" t="n">
        <v>5096</v>
      </c>
      <c r="AA105" s="60" t="inlineStr">
        <is>
          <t>內埔豐田老街</t>
        </is>
      </c>
      <c r="AB105" s="60" t="inlineStr">
        <is>
          <t>屏東縣內埔鄉新中路182號</t>
        </is>
      </c>
      <c r="AC105" s="56" t="n">
        <v>45064.60277777778</v>
      </c>
      <c r="AD105" s="56" t="n">
        <v>45090.625</v>
      </c>
      <c r="AF105" s="53" t="n">
        <v>103</v>
      </c>
      <c r="AG105" s="53">
        <f>IF( AND((ISNA(VLOOKUP(AJ105,E:E,1,FALSE))),(ISNA(VLOOKUP(AJ105,N:N,1,FALSE))),(ISNA(VLOOKUP(AJ105,Z:Z,1,FALSE)))),"",LEFT(AL105,3))</f>
        <v/>
      </c>
      <c r="AH105" s="60" t="inlineStr">
        <is>
          <t>撤店</t>
        </is>
      </c>
      <c r="AI105" s="61" t="n">
        <v>2</v>
      </c>
      <c r="AJ105" s="60" t="n">
        <v>3890</v>
      </c>
      <c r="AK105" s="60" t="inlineStr">
        <is>
          <t>三重美堤店</t>
        </is>
      </c>
      <c r="AL105" s="60" t="inlineStr">
        <is>
          <t>新北市三重區二重疏洪道疏洪十六路重新橋下</t>
        </is>
      </c>
      <c r="AM105" s="56" t="n">
        <v>45140.57916666667</v>
      </c>
      <c r="AN105" s="56" t="n">
        <v>45140.72916666666</v>
      </c>
    </row>
    <row r="106" ht="15.6" customHeight="1" s="127">
      <c r="D106" s="53" t="n">
        <v>104</v>
      </c>
      <c r="E106" s="54" t="n">
        <v>4578</v>
      </c>
      <c r="F106" s="55" t="inlineStr">
        <is>
          <t>通霄北勢窩店</t>
        </is>
      </c>
      <c r="G106" s="55" t="inlineStr">
        <is>
          <t>苗栗縣</t>
        </is>
      </c>
      <c r="H106" s="55" t="inlineStr">
        <is>
          <t>通霄鎮</t>
        </is>
      </c>
      <c r="I106" s="54" t="n">
        <v>2</v>
      </c>
      <c r="J106" s="56" t="n">
        <v>44497.5625</v>
      </c>
      <c r="K106" s="56" t="n">
        <v>44613.45833333334</v>
      </c>
      <c r="V106" s="53" t="n">
        <v>104</v>
      </c>
      <c r="W106" s="53">
        <f>LEFT(AB106,3)</f>
        <v/>
      </c>
      <c r="X106" s="60" t="inlineStr">
        <is>
          <t>新開</t>
        </is>
      </c>
      <c r="Y106" s="60" t="n">
        <v>2</v>
      </c>
      <c r="Z106" s="60" t="n">
        <v>5019</v>
      </c>
      <c r="AA106" s="60" t="inlineStr">
        <is>
          <t>竹北光明店</t>
        </is>
      </c>
      <c r="AB106" s="60" t="inlineStr">
        <is>
          <t>新竹縣竹北市光明九路269號</t>
        </is>
      </c>
      <c r="AC106" s="56" t="n">
        <v>45071.69583333333</v>
      </c>
      <c r="AD106" s="56" t="n">
        <v>45092.45833333334</v>
      </c>
      <c r="AF106" s="53" t="n">
        <v>104</v>
      </c>
      <c r="AG106" s="53">
        <f>IF( AND((ISNA(VLOOKUP(AJ106,E:E,1,FALSE))),(ISNA(VLOOKUP(AJ106,N:N,1,FALSE))),(ISNA(VLOOKUP(AJ106,Z:Z,1,FALSE)))),"",LEFT(AL106,3))</f>
        <v/>
      </c>
      <c r="AH106" s="60" t="inlineStr">
        <is>
          <t>撤店</t>
        </is>
      </c>
      <c r="AI106" s="61" t="n">
        <v>2</v>
      </c>
      <c r="AJ106" s="60" t="n">
        <v>3015</v>
      </c>
      <c r="AK106" s="60" t="inlineStr">
        <is>
          <t>竹北竹慶店</t>
        </is>
      </c>
      <c r="AL106" s="60" t="inlineStr">
        <is>
          <t>新竹縣竹北市中山路12號</t>
        </is>
      </c>
      <c r="AM106" s="56" t="n">
        <v>45148.57986111111</v>
      </c>
      <c r="AN106" s="56" t="n">
        <v>45162.625</v>
      </c>
    </row>
    <row r="107" ht="15.6" customHeight="1" s="127">
      <c r="D107" s="53" t="n">
        <v>105</v>
      </c>
      <c r="E107" s="54" t="n">
        <v>4590</v>
      </c>
      <c r="F107" s="55" t="inlineStr">
        <is>
          <t>神岡大三元店</t>
        </is>
      </c>
      <c r="G107" s="55" t="inlineStr">
        <is>
          <t>台中市</t>
        </is>
      </c>
      <c r="H107" s="55" t="inlineStr">
        <is>
          <t>神岡區</t>
        </is>
      </c>
      <c r="I107" s="54" t="n">
        <v>2</v>
      </c>
      <c r="J107" s="56" t="n">
        <v>44494.58333333334</v>
      </c>
      <c r="K107" s="56" t="n">
        <v>44579.58333333334</v>
      </c>
      <c r="V107" s="53" t="n">
        <v>105</v>
      </c>
      <c r="W107" s="53">
        <f>LEFT(AB107,3)</f>
        <v/>
      </c>
      <c r="X107" s="60" t="inlineStr">
        <is>
          <t>新開</t>
        </is>
      </c>
      <c r="Y107" s="60" t="n">
        <v>2</v>
      </c>
      <c r="Z107" s="60" t="n">
        <v>5021</v>
      </c>
      <c r="AA107" s="60" t="inlineStr">
        <is>
          <t>梧棲皇后店</t>
        </is>
      </c>
      <c r="AB107" s="60" t="inlineStr">
        <is>
          <t>台中市梧棲區頂寮里16鄰四維中路209號</t>
        </is>
      </c>
      <c r="AC107" s="56" t="n">
        <v>45075.59236111111</v>
      </c>
      <c r="AD107" s="56" t="n">
        <v>45092.45833333334</v>
      </c>
      <c r="AF107" s="53" t="n">
        <v>105</v>
      </c>
      <c r="AG107" s="53">
        <f>IF( AND((ISNA(VLOOKUP(AJ107,E:E,1,FALSE))),(ISNA(VLOOKUP(AJ107,N:N,1,FALSE))),(ISNA(VLOOKUP(AJ107,Z:Z,1,FALSE)))),"",LEFT(AL107,3))</f>
        <v/>
      </c>
      <c r="AH107" s="60" t="inlineStr">
        <is>
          <t>撤店</t>
        </is>
      </c>
      <c r="AI107" s="61" t="n">
        <v>2</v>
      </c>
      <c r="AJ107" s="60" t="inlineStr">
        <is>
          <t>F154</t>
        </is>
      </c>
      <c r="AK107" s="60" t="inlineStr">
        <is>
          <t>新竹南大三店</t>
        </is>
      </c>
      <c r="AL107" s="60" t="inlineStr">
        <is>
          <t>新竹市東區南大路555號</t>
        </is>
      </c>
      <c r="AM107" s="56" t="n">
        <v>45149.40555555555</v>
      </c>
      <c r="AN107" s="56" t="n">
        <v>45166.625</v>
      </c>
    </row>
    <row r="108" ht="15.6" customHeight="1" s="127">
      <c r="D108" s="53" t="n">
        <v>106</v>
      </c>
      <c r="E108" s="54" t="n">
        <v>4842</v>
      </c>
      <c r="F108" s="55" t="inlineStr">
        <is>
          <t>大里好來店</t>
        </is>
      </c>
      <c r="G108" s="55" t="inlineStr">
        <is>
          <t>台中市</t>
        </is>
      </c>
      <c r="H108" s="55" t="inlineStr">
        <is>
          <t>大里區</t>
        </is>
      </c>
      <c r="I108" s="54" t="n">
        <v>2</v>
      </c>
      <c r="J108" s="56" t="n">
        <v>44494.58333333334</v>
      </c>
      <c r="K108" s="56" t="n">
        <v>44606.4375</v>
      </c>
      <c r="V108" s="53" t="n">
        <v>106</v>
      </c>
      <c r="W108" s="53">
        <f>LEFT(AB108,3)</f>
        <v/>
      </c>
      <c r="X108" s="60" t="inlineStr">
        <is>
          <t>新開</t>
        </is>
      </c>
      <c r="Y108" s="60" t="n">
        <v>2</v>
      </c>
      <c r="Z108" s="60" t="n">
        <v>5047</v>
      </c>
      <c r="AA108" s="60" t="inlineStr">
        <is>
          <t>和平博屋瑪</t>
        </is>
      </c>
      <c r="AB108" s="60" t="inlineStr">
        <is>
          <t>台中市和平區東崎路一段46號壹樓及達觀段202地號</t>
        </is>
      </c>
      <c r="AC108" s="56" t="n">
        <v>45064.65</v>
      </c>
      <c r="AD108" s="56" t="n">
        <v>45092.625</v>
      </c>
      <c r="AF108" s="53" t="n">
        <v>106</v>
      </c>
      <c r="AG108" s="53">
        <f>IF( AND((ISNA(VLOOKUP(AJ108,E:E,1,FALSE))),(ISNA(VLOOKUP(AJ108,N:N,1,FALSE))),(ISNA(VLOOKUP(AJ108,Z:Z,1,FALSE)))),"",LEFT(AL108,3))</f>
        <v/>
      </c>
      <c r="AH108" s="60" t="inlineStr">
        <is>
          <t>撤店</t>
        </is>
      </c>
      <c r="AI108" s="61" t="n">
        <v>2</v>
      </c>
      <c r="AJ108" s="60" t="n">
        <v>4799</v>
      </c>
      <c r="AK108" s="60" t="inlineStr">
        <is>
          <t>三重福利店</t>
        </is>
      </c>
      <c r="AL108" s="60" t="inlineStr">
        <is>
          <t>新北市三重區文化南路30及32號</t>
        </is>
      </c>
      <c r="AM108" s="56" t="n">
        <v>45153.76597222222</v>
      </c>
      <c r="AN108" s="56" t="n">
        <v>45167.625</v>
      </c>
    </row>
    <row r="109" ht="15.6" customHeight="1" s="127">
      <c r="D109" s="53" t="n">
        <v>107</v>
      </c>
      <c r="E109" s="54" t="n">
        <v>4741</v>
      </c>
      <c r="F109" s="55" t="inlineStr">
        <is>
          <t>台中永春店</t>
        </is>
      </c>
      <c r="G109" s="55" t="inlineStr">
        <is>
          <t>台中市</t>
        </is>
      </c>
      <c r="H109" s="55" t="inlineStr">
        <is>
          <t>南屯區</t>
        </is>
      </c>
      <c r="I109" s="54" t="n">
        <v>2</v>
      </c>
      <c r="J109" s="56" t="n">
        <v>44494.58333333334</v>
      </c>
      <c r="K109" s="56" t="n">
        <v>44607.4375</v>
      </c>
      <c r="V109" s="53" t="n">
        <v>107</v>
      </c>
      <c r="W109" s="53">
        <f>LEFT(AB109,3)</f>
        <v/>
      </c>
      <c r="X109" s="60" t="inlineStr">
        <is>
          <t>新開</t>
        </is>
      </c>
      <c r="Y109" s="60" t="n">
        <v>2</v>
      </c>
      <c r="Z109" s="60" t="n">
        <v>5102</v>
      </c>
      <c r="AA109" s="60" t="inlineStr">
        <is>
          <t>鹿草長壽店</t>
        </is>
      </c>
      <c r="AB109" s="60" t="inlineStr">
        <is>
          <t>嘉義縣鹿草鄉鹿草村6鄰長壽路251號</t>
        </is>
      </c>
      <c r="AC109" s="56" t="n">
        <v>45076.71736111111</v>
      </c>
      <c r="AD109" s="56" t="n">
        <v>45097.45833333334</v>
      </c>
      <c r="AF109" s="53" t="n">
        <v>107</v>
      </c>
      <c r="AG109" s="53">
        <f>IF( AND((ISNA(VLOOKUP(AJ109,E:E,1,FALSE))),(ISNA(VLOOKUP(AJ109,N:N,1,FALSE))),(ISNA(VLOOKUP(AJ109,Z:Z,1,FALSE)))),"",LEFT(AL109,3))</f>
        <v/>
      </c>
      <c r="AH109" s="60" t="inlineStr">
        <is>
          <t>撤店</t>
        </is>
      </c>
      <c r="AI109" s="61" t="n">
        <v>2</v>
      </c>
      <c r="AJ109" s="60" t="n">
        <v>5052</v>
      </c>
      <c r="AK109" s="60" t="inlineStr">
        <is>
          <t>泰山小天下</t>
        </is>
      </c>
      <c r="AL109" s="60" t="inlineStr">
        <is>
          <t>新北市泰山區明志路二段209及211號</t>
        </is>
      </c>
      <c r="AM109" s="56" t="n">
        <v>45153.75486111111</v>
      </c>
      <c r="AN109" s="56" t="n">
        <v>45168.625</v>
      </c>
    </row>
    <row r="110" ht="15.6" customHeight="1" s="127">
      <c r="D110" s="53" t="n">
        <v>108</v>
      </c>
      <c r="E110" s="54" t="n">
        <v>4632</v>
      </c>
      <c r="F110" s="55" t="inlineStr">
        <is>
          <t>南投八卦店</t>
        </is>
      </c>
      <c r="G110" s="55" t="inlineStr">
        <is>
          <t>南投縣</t>
        </is>
      </c>
      <c r="H110" s="55" t="inlineStr">
        <is>
          <t>南投市</t>
        </is>
      </c>
      <c r="I110" s="54" t="n">
        <v>2</v>
      </c>
      <c r="J110" s="56" t="n">
        <v>44495.58333333334</v>
      </c>
      <c r="K110" s="56" t="n">
        <v>44579.58333333334</v>
      </c>
      <c r="V110" s="53" t="n">
        <v>108</v>
      </c>
      <c r="W110" s="53">
        <f>LEFT(AB110,3)</f>
        <v/>
      </c>
      <c r="X110" s="60" t="inlineStr">
        <is>
          <t>新開</t>
        </is>
      </c>
      <c r="Y110" s="60" t="n">
        <v>2</v>
      </c>
      <c r="Z110" s="60" t="n">
        <v>5097</v>
      </c>
      <c r="AA110" s="60" t="inlineStr">
        <is>
          <t>斗南石溪里</t>
        </is>
      </c>
      <c r="AB110" s="60" t="inlineStr">
        <is>
          <t>雲林縣斗南鎮南生路3號一樓</t>
        </is>
      </c>
      <c r="AC110" s="56" t="n">
        <v>45076.75625</v>
      </c>
      <c r="AD110" s="56" t="n">
        <v>45097.625</v>
      </c>
      <c r="AF110" s="53" t="n">
        <v>108</v>
      </c>
      <c r="AG110" s="53">
        <f>IF( AND((ISNA(VLOOKUP(AJ110,E:E,1,FALSE))),(ISNA(VLOOKUP(AJ110,N:N,1,FALSE))),(ISNA(VLOOKUP(AJ110,Z:Z,1,FALSE)))),"",LEFT(AL110,3))</f>
        <v/>
      </c>
      <c r="AH110" s="60" t="inlineStr">
        <is>
          <t>撤店</t>
        </is>
      </c>
      <c r="AI110" s="61" t="n">
        <v>2</v>
      </c>
      <c r="AJ110" s="60" t="n">
        <v>3138</v>
      </c>
      <c r="AK110" s="60" t="inlineStr">
        <is>
          <t>彰縣彰壇店</t>
        </is>
      </c>
      <c r="AL110" s="60" t="inlineStr">
        <is>
          <t>彰化縣花壇鄉番花路5號</t>
        </is>
      </c>
      <c r="AM110" s="56" t="n">
        <v>45170.65972222222</v>
      </c>
      <c r="AN110" s="56" t="n">
        <v>45181.45833333334</v>
      </c>
    </row>
    <row r="111" ht="15.6" customHeight="1" s="127">
      <c r="D111" s="53" t="n">
        <v>109</v>
      </c>
      <c r="E111" s="54" t="n">
        <v>4611</v>
      </c>
      <c r="F111" s="55" t="inlineStr">
        <is>
          <t>中寮香蕉店</t>
        </is>
      </c>
      <c r="G111" s="55" t="inlineStr">
        <is>
          <t>南投縣</t>
        </is>
      </c>
      <c r="H111" s="55" t="inlineStr">
        <is>
          <t>中寮鄉</t>
        </is>
      </c>
      <c r="I111" s="54" t="n">
        <v>2</v>
      </c>
      <c r="J111" s="56" t="n">
        <v>44495.58333333334</v>
      </c>
      <c r="K111" s="56" t="n">
        <v>44608.45833333334</v>
      </c>
      <c r="V111" s="53" t="n">
        <v>109</v>
      </c>
      <c r="W111" s="53">
        <f>LEFT(AB111,3)</f>
        <v/>
      </c>
      <c r="X111" s="60" t="inlineStr">
        <is>
          <t>新開</t>
        </is>
      </c>
      <c r="Y111" s="60" t="n">
        <v>2</v>
      </c>
      <c r="Z111" s="60" t="n">
        <v>5017</v>
      </c>
      <c r="AA111" s="60" t="inlineStr">
        <is>
          <t>觀音自在店</t>
        </is>
      </c>
      <c r="AB111" s="60" t="inlineStr">
        <is>
          <t>桃園市觀音區成功路一段655、657、659、661號一樓</t>
        </is>
      </c>
      <c r="AC111" s="56" t="n">
        <v>45085.47916666666</v>
      </c>
      <c r="AD111" s="56" t="n">
        <v>45105.45833333334</v>
      </c>
      <c r="AF111" s="53" t="n">
        <v>109</v>
      </c>
      <c r="AG111" s="53">
        <f>IF( AND((ISNA(VLOOKUP(AJ111,E:E,1,FALSE))),(ISNA(VLOOKUP(AJ111,N:N,1,FALSE))),(ISNA(VLOOKUP(AJ111,Z:Z,1,FALSE)))),"",LEFT(AL111,3))</f>
        <v/>
      </c>
      <c r="AH111" s="60" t="inlineStr">
        <is>
          <t>撤店</t>
        </is>
      </c>
      <c r="AI111" s="61" t="n">
        <v>2</v>
      </c>
      <c r="AJ111" s="60" t="n">
        <v>4142</v>
      </c>
      <c r="AK111" s="60" t="inlineStr">
        <is>
          <t>新竹金竹店</t>
        </is>
      </c>
      <c r="AL111" s="60" t="inlineStr">
        <is>
          <t>新竹市北區金竹路121號</t>
        </is>
      </c>
      <c r="AM111" s="56" t="n">
        <v>45167.73611111111</v>
      </c>
      <c r="AN111" s="56" t="n">
        <v>45182.625</v>
      </c>
    </row>
    <row r="112" ht="15.6" customHeight="1" s="127">
      <c r="D112" s="53" t="n">
        <v>110</v>
      </c>
      <c r="E112" s="54" t="n">
        <v>2503</v>
      </c>
      <c r="F112" s="55" t="inlineStr">
        <is>
          <t>斗六雲德店</t>
        </is>
      </c>
      <c r="G112" s="55" t="inlineStr">
        <is>
          <t>雲林縣</t>
        </is>
      </c>
      <c r="H112" s="55" t="inlineStr">
        <is>
          <t>斗六市</t>
        </is>
      </c>
      <c r="I112" s="54" t="n">
        <v>2</v>
      </c>
      <c r="J112" s="56" t="n">
        <v>44495.58333333334</v>
      </c>
      <c r="K112" s="56" t="n">
        <v>44614.45833333334</v>
      </c>
      <c r="V112" s="53" t="n">
        <v>110</v>
      </c>
      <c r="W112" s="53">
        <f>LEFT(AB112,3)</f>
        <v/>
      </c>
      <c r="X112" s="60" t="inlineStr">
        <is>
          <t>新開</t>
        </is>
      </c>
      <c r="Y112" s="60" t="n">
        <v>2</v>
      </c>
      <c r="Z112" s="60" t="n">
        <v>4906</v>
      </c>
      <c r="AA112" s="60" t="inlineStr">
        <is>
          <t>金山銀山店</t>
        </is>
      </c>
      <c r="AB112" s="60" t="inlineStr">
        <is>
          <t>新北市金山區仁愛路66、68號一樓全部</t>
        </is>
      </c>
      <c r="AC112" s="56" t="n">
        <v>45086.47222222222</v>
      </c>
      <c r="AD112" s="56" t="n">
        <v>45106.45833333334</v>
      </c>
      <c r="AF112" s="53" t="n">
        <v>110</v>
      </c>
      <c r="AG112" s="53">
        <f>IF( AND((ISNA(VLOOKUP(AJ112,E:E,1,FALSE))),(ISNA(VLOOKUP(AJ112,N:N,1,FALSE))),(ISNA(VLOOKUP(AJ112,Z:Z,1,FALSE)))),"",LEFT(AL112,3))</f>
        <v/>
      </c>
      <c r="AH112" s="60" t="inlineStr">
        <is>
          <t>撤店</t>
        </is>
      </c>
      <c r="AI112" s="61" t="n">
        <v>2</v>
      </c>
      <c r="AJ112" s="60" t="n">
        <v>4185</v>
      </c>
      <c r="AK112" s="60" t="inlineStr">
        <is>
          <t>諸羅體育店</t>
        </is>
      </c>
      <c r="AL112" s="60" t="inlineStr">
        <is>
          <t>嘉義市東區體育路79號</t>
        </is>
      </c>
      <c r="AM112" s="56" t="n">
        <v>45163.55069444444</v>
      </c>
      <c r="AN112" s="56" t="n">
        <v>45183.45833333334</v>
      </c>
    </row>
    <row r="113" ht="15.6" customHeight="1" s="127">
      <c r="D113" s="53" t="n">
        <v>111</v>
      </c>
      <c r="E113" s="54" t="n">
        <v>4515</v>
      </c>
      <c r="F113" s="55" t="inlineStr">
        <is>
          <t>斗六宏泰店</t>
        </is>
      </c>
      <c r="G113" s="55" t="inlineStr">
        <is>
          <t>雲林縣</t>
        </is>
      </c>
      <c r="H113" s="55" t="inlineStr">
        <is>
          <t>斗六市</t>
        </is>
      </c>
      <c r="I113" s="54" t="n">
        <v>2</v>
      </c>
      <c r="J113" s="56" t="n">
        <v>44495.58333333334</v>
      </c>
      <c r="K113" s="56" t="n">
        <v>44614.45833333334</v>
      </c>
      <c r="V113" s="53" t="n">
        <v>111</v>
      </c>
      <c r="W113" s="53">
        <f>LEFT(AB113,3)</f>
        <v/>
      </c>
      <c r="X113" s="60" t="inlineStr">
        <is>
          <t>新開</t>
        </is>
      </c>
      <c r="Y113" s="60" t="n">
        <v>2</v>
      </c>
      <c r="Z113" s="60" t="n">
        <v>5109</v>
      </c>
      <c r="AA113" s="60" t="inlineStr">
        <is>
          <t>內埔水門村</t>
        </is>
      </c>
      <c r="AB113" s="60" t="inlineStr">
        <is>
          <t>屏東縣內埔鄉水門村成功路9、11號</t>
        </is>
      </c>
      <c r="AC113" s="56" t="n">
        <v>45086.69513888889</v>
      </c>
      <c r="AD113" s="56" t="n">
        <v>45118.625</v>
      </c>
      <c r="AF113" s="53" t="n">
        <v>111</v>
      </c>
      <c r="AG113" s="53">
        <f>IF( AND((ISNA(VLOOKUP(AJ113,E:E,1,FALSE))),(ISNA(VLOOKUP(AJ113,N:N,1,FALSE))),(ISNA(VLOOKUP(AJ113,Z:Z,1,FALSE)))),"",LEFT(AL113,3))</f>
        <v/>
      </c>
      <c r="AH113" s="60" t="inlineStr">
        <is>
          <t>撤店</t>
        </is>
      </c>
      <c r="AI113" s="61" t="n">
        <v>2</v>
      </c>
      <c r="AJ113" s="60" t="inlineStr">
        <is>
          <t>A225</t>
        </is>
      </c>
      <c r="AK113" s="60" t="inlineStr">
        <is>
          <t>北縣連興店</t>
        </is>
      </c>
      <c r="AL113" s="60" t="inlineStr">
        <is>
          <t>新北市汐止區連興街26號</t>
        </is>
      </c>
      <c r="AM113" s="56" t="n">
        <v>45174.72708333333</v>
      </c>
      <c r="AN113" s="56" t="n">
        <v>45187.625</v>
      </c>
    </row>
    <row r="114" ht="15.6" customHeight="1" s="127">
      <c r="D114" s="53" t="n">
        <v>112</v>
      </c>
      <c r="E114" s="54" t="n">
        <v>4520</v>
      </c>
      <c r="F114" s="55" t="inlineStr">
        <is>
          <t>永靖九分店</t>
        </is>
      </c>
      <c r="G114" s="55" t="inlineStr">
        <is>
          <t>彰化縣</t>
        </is>
      </c>
      <c r="H114" s="55" t="inlineStr">
        <is>
          <t>永靖鄉</t>
        </is>
      </c>
      <c r="I114" s="54" t="n">
        <v>2</v>
      </c>
      <c r="J114" s="56" t="n">
        <v>44496.58333333334</v>
      </c>
      <c r="K114" s="56" t="n">
        <v>44614.45833333334</v>
      </c>
      <c r="V114" s="53" t="n">
        <v>112</v>
      </c>
      <c r="W114" s="53">
        <f>LEFT(AB114,3)</f>
        <v/>
      </c>
      <c r="X114" s="60" t="inlineStr">
        <is>
          <t>新開</t>
        </is>
      </c>
      <c r="Y114" s="60" t="n">
        <v>2</v>
      </c>
      <c r="Z114" s="60" t="n">
        <v>5108</v>
      </c>
      <c r="AA114" s="60" t="inlineStr">
        <is>
          <t>莿桐義和村</t>
        </is>
      </c>
      <c r="AB114" s="60" t="inlineStr">
        <is>
          <t>雲林縣莿桐鄉義和村三和路137之1號1樓及137之2號1樓</t>
        </is>
      </c>
      <c r="AC114" s="56" t="n">
        <v>45096.39791666667</v>
      </c>
      <c r="AD114" s="56" t="n">
        <v>45118.625</v>
      </c>
      <c r="AF114" s="53" t="n">
        <v>112</v>
      </c>
      <c r="AG114" s="53">
        <f>IF( AND((ISNA(VLOOKUP(AJ114,E:E,1,FALSE))),(ISNA(VLOOKUP(AJ114,N:N,1,FALSE))),(ISNA(VLOOKUP(AJ114,Z:Z,1,FALSE)))),"",LEFT(AL114,3))</f>
        <v/>
      </c>
      <c r="AH114" s="60" t="inlineStr">
        <is>
          <t>撤店</t>
        </is>
      </c>
      <c r="AI114" s="61" t="n">
        <v>2</v>
      </c>
      <c r="AJ114" s="60" t="n">
        <v>2051</v>
      </c>
      <c r="AK114" s="60" t="inlineStr">
        <is>
          <t>北市新喜店</t>
        </is>
      </c>
      <c r="AL114" s="60" t="inlineStr">
        <is>
          <t>台北市中山區德惠街167巷2號</t>
        </is>
      </c>
      <c r="AM114" s="56" t="n">
        <v>45167.45555555556</v>
      </c>
      <c r="AN114" s="56" t="n">
        <v>45188.45833333334</v>
      </c>
    </row>
    <row r="115" ht="15.6" customHeight="1" s="127">
      <c r="D115" s="53" t="n">
        <v>113</v>
      </c>
      <c r="E115" s="54" t="n">
        <v>4810</v>
      </c>
      <c r="F115" s="55" t="inlineStr">
        <is>
          <t>永靖五汴頭店</t>
        </is>
      </c>
      <c r="G115" s="55" t="inlineStr">
        <is>
          <t>彰化縣</t>
        </is>
      </c>
      <c r="H115" s="55" t="inlineStr">
        <is>
          <t>永靖鄉</t>
        </is>
      </c>
      <c r="I115" s="54" t="n">
        <v>2</v>
      </c>
      <c r="J115" s="56" t="n">
        <v>44496.58333333334</v>
      </c>
      <c r="K115" s="56" t="n">
        <v>44614.45833333334</v>
      </c>
      <c r="V115" s="53" t="n">
        <v>113</v>
      </c>
      <c r="W115" s="53">
        <f>LEFT(AB115,3)</f>
        <v/>
      </c>
      <c r="X115" s="60" t="inlineStr">
        <is>
          <t>新開</t>
        </is>
      </c>
      <c r="Y115" s="60" t="n">
        <v>2</v>
      </c>
      <c r="Z115" s="60" t="n">
        <v>5111</v>
      </c>
      <c r="AA115" s="60" t="inlineStr">
        <is>
          <t>美濃廣興店</t>
        </is>
      </c>
      <c r="AB115" s="60" t="inlineStr">
        <is>
          <t>高雄市美濃區興隆里5鄰廣興街270.272號</t>
        </is>
      </c>
      <c r="AC115" s="56" t="n">
        <v>45106.73472222222</v>
      </c>
      <c r="AD115" s="56" t="n">
        <v>45131.45833333334</v>
      </c>
      <c r="AF115" s="53" t="n">
        <v>113</v>
      </c>
      <c r="AG115" s="53">
        <f>IF( AND((ISNA(VLOOKUP(AJ115,E:E,1,FALSE))),(ISNA(VLOOKUP(AJ115,N:N,1,FALSE))),(ISNA(VLOOKUP(AJ115,Z:Z,1,FALSE)))),"",LEFT(AL115,3))</f>
        <v/>
      </c>
      <c r="AH115" s="60" t="inlineStr">
        <is>
          <t>撤店</t>
        </is>
      </c>
      <c r="AI115" s="61" t="n">
        <v>2</v>
      </c>
      <c r="AJ115" s="60" t="n">
        <v>5045</v>
      </c>
      <c r="AK115" s="60" t="inlineStr">
        <is>
          <t>溪州登山路</t>
        </is>
      </c>
      <c r="AL115" s="60" t="inlineStr">
        <is>
          <t>彰化縣溪州鄉登山路四段543號全部</t>
        </is>
      </c>
      <c r="AM115" s="56" t="n">
        <v>45170.69444444445</v>
      </c>
      <c r="AN115" s="56" t="n">
        <v>45188.45833333334</v>
      </c>
    </row>
    <row r="116" ht="15.6" customHeight="1" s="127">
      <c r="D116" s="53" t="n">
        <v>114</v>
      </c>
      <c r="E116" s="54" t="n">
        <v>2839</v>
      </c>
      <c r="F116" s="55" t="inlineStr">
        <is>
          <t>彰縣彰宜店</t>
        </is>
      </c>
      <c r="G116" s="55" t="inlineStr">
        <is>
          <t>彰化縣</t>
        </is>
      </c>
      <c r="H116" s="55" t="inlineStr">
        <is>
          <t>鹿港鎮</t>
        </is>
      </c>
      <c r="I116" s="54" t="n">
        <v>2</v>
      </c>
      <c r="J116" s="56" t="n">
        <v>44497.58333333334</v>
      </c>
      <c r="K116" s="56" t="n">
        <v>44615.45833333334</v>
      </c>
      <c r="V116" s="53" t="n">
        <v>114</v>
      </c>
      <c r="W116" s="53">
        <f>LEFT(AB116,3)</f>
        <v/>
      </c>
      <c r="X116" s="60" t="inlineStr">
        <is>
          <t>新開</t>
        </is>
      </c>
      <c r="Y116" s="60" t="n">
        <v>2</v>
      </c>
      <c r="Z116" s="60" t="n">
        <v>5103</v>
      </c>
      <c r="AA116" s="60" t="inlineStr">
        <is>
          <t>觀音千眼店</t>
        </is>
      </c>
      <c r="AB116" s="60" t="inlineStr">
        <is>
          <t>桃園市觀音區大觀路三段607號整棟、609號一樓</t>
        </is>
      </c>
      <c r="AC116" s="56" t="n">
        <v>45107.62152777778</v>
      </c>
      <c r="AD116" s="56" t="n">
        <v>45132.45833333334</v>
      </c>
      <c r="AF116" s="53" t="n">
        <v>114</v>
      </c>
      <c r="AG116" s="53">
        <f>IF( AND((ISNA(VLOOKUP(AJ116,E:E,1,FALSE))),(ISNA(VLOOKUP(AJ116,N:N,1,FALSE))),(ISNA(VLOOKUP(AJ116,Z:Z,1,FALSE)))),"",LEFT(AL116,3))</f>
        <v/>
      </c>
      <c r="AH116" s="60" t="inlineStr">
        <is>
          <t>撤店</t>
        </is>
      </c>
      <c r="AI116" s="61" t="n">
        <v>2</v>
      </c>
      <c r="AJ116" s="60" t="n">
        <v>4688</v>
      </c>
      <c r="AK116" s="60" t="inlineStr">
        <is>
          <t>竹北中正西店</t>
        </is>
      </c>
      <c r="AL116" s="60" t="inlineStr">
        <is>
          <t>新竹縣竹北市中正西路213號</t>
        </is>
      </c>
      <c r="AM116" s="56" t="n">
        <v>45161.71944444445</v>
      </c>
      <c r="AN116" s="56" t="n">
        <v>45189.625</v>
      </c>
    </row>
    <row r="117" ht="15.6" customHeight="1" s="127">
      <c r="D117" s="53" t="n">
        <v>115</v>
      </c>
      <c r="E117" s="54" t="n">
        <v>4605</v>
      </c>
      <c r="F117" s="55" t="inlineStr">
        <is>
          <t>鹿港晨安店</t>
        </is>
      </c>
      <c r="G117" s="55" t="inlineStr">
        <is>
          <t>彰化縣</t>
        </is>
      </c>
      <c r="H117" s="55" t="inlineStr">
        <is>
          <t>鹿港鎮</t>
        </is>
      </c>
      <c r="I117" s="54" t="n">
        <v>2</v>
      </c>
      <c r="J117" s="56" t="n">
        <v>44497.58333333334</v>
      </c>
      <c r="K117" s="56" t="n">
        <v>44615.45833333334</v>
      </c>
      <c r="V117" s="53" t="n">
        <v>115</v>
      </c>
      <c r="W117" s="53">
        <f>LEFT(AB117,3)</f>
        <v/>
      </c>
      <c r="X117" s="60" t="inlineStr">
        <is>
          <t>新開</t>
        </is>
      </c>
      <c r="Y117" s="60" t="n">
        <v>2</v>
      </c>
      <c r="Z117" s="60" t="n">
        <v>5107</v>
      </c>
      <c r="AA117" s="60" t="inlineStr">
        <is>
          <t>土城阿城店</t>
        </is>
      </c>
      <c r="AB117" s="60" t="inlineStr">
        <is>
          <t>新北市土城區延平街71號1樓</t>
        </is>
      </c>
      <c r="AC117" s="56" t="n">
        <v>45114.5</v>
      </c>
      <c r="AD117" s="56" t="n">
        <v>45132.45833333334</v>
      </c>
      <c r="AF117" s="53" t="n">
        <v>115</v>
      </c>
      <c r="AG117" s="53">
        <f>IF(    AND((ISNA(VLOOKUP(AJ117,E:E,1,FALSE))),(ISNA(VLOOKUP(AJ117,N:N,1,FALSE))),(ISNA(VLOOKUP(AJ117,Z:Z,1,FALSE)))),"",LEFT(AL117,3))</f>
        <v/>
      </c>
      <c r="AH117" s="60" t="inlineStr">
        <is>
          <t>撤店</t>
        </is>
      </c>
      <c r="AI117" s="61" t="n">
        <v>2</v>
      </c>
      <c r="AJ117" s="60" t="n">
        <v>4951</v>
      </c>
      <c r="AK117" s="60" t="inlineStr">
        <is>
          <t>北市西湖店</t>
        </is>
      </c>
      <c r="AL117" s="60" t="inlineStr">
        <is>
          <t>台北市內湖區內湖路一段217巷37號</t>
        </is>
      </c>
      <c r="AM117" s="56" t="n">
        <v>45175.60208333333</v>
      </c>
      <c r="AN117" s="56" t="n">
        <v>45189.625</v>
      </c>
    </row>
    <row r="118" ht="15.6" customHeight="1" s="127">
      <c r="D118" s="53" t="n">
        <v>116</v>
      </c>
      <c r="E118" s="54" t="n">
        <v>4581</v>
      </c>
      <c r="F118" s="55" t="inlineStr">
        <is>
          <t>彰化西勢子店</t>
        </is>
      </c>
      <c r="G118" s="55" t="inlineStr">
        <is>
          <t>彰化縣</t>
        </is>
      </c>
      <c r="H118" s="55" t="inlineStr">
        <is>
          <t>彰化市</t>
        </is>
      </c>
      <c r="I118" s="54" t="n">
        <v>2</v>
      </c>
      <c r="J118" s="56" t="n">
        <v>44497.58333333334</v>
      </c>
      <c r="K118" s="56" t="n">
        <v>44615.45833333334</v>
      </c>
      <c r="V118" s="53" t="n">
        <v>116</v>
      </c>
      <c r="W118" s="53">
        <f>LEFT(AB118,3)</f>
        <v/>
      </c>
      <c r="X118" s="60" t="inlineStr">
        <is>
          <t>新開</t>
        </is>
      </c>
      <c r="Y118" s="60" t="n">
        <v>2</v>
      </c>
      <c r="Z118" s="60" t="n">
        <v>5094</v>
      </c>
      <c r="AA118" s="60" t="inlineStr">
        <is>
          <t>蘇澳白米甕</t>
        </is>
      </c>
      <c r="AB118" s="60" t="inlineStr">
        <is>
          <t>宜蘭縣蘇澳鎮成功路89號</t>
        </is>
      </c>
      <c r="AC118" s="56" t="n">
        <v>45114.62083333333</v>
      </c>
      <c r="AD118" s="56" t="n">
        <v>45132.625</v>
      </c>
      <c r="AF118" s="53" t="n">
        <v>116</v>
      </c>
      <c r="AG118" s="53">
        <f>IF( AND((ISNA(VLOOKUP(AJ118,E:E,1,FALSE))),(ISNA(VLOOKUP(AJ118,N:N,1,FALSE))),(ISNA(VLOOKUP(AJ118,Z:Z,1,FALSE)))),"",LEFT(AL118,3))</f>
        <v/>
      </c>
      <c r="AH118" s="60" t="inlineStr">
        <is>
          <t>撤店</t>
        </is>
      </c>
      <c r="AI118" s="61" t="n">
        <v>2</v>
      </c>
      <c r="AJ118" s="60" t="n">
        <v>2602</v>
      </c>
      <c r="AK118" s="60" t="inlineStr">
        <is>
          <t>苑裡苗苑店</t>
        </is>
      </c>
      <c r="AL118" s="60" t="inlineStr">
        <is>
          <t>苗栗縣苑裡鎮新復里9鄰新復132-13號</t>
        </is>
      </c>
      <c r="AM118" s="56" t="n">
        <v>45177.76805555556</v>
      </c>
      <c r="AN118" s="56" t="n">
        <v>45195.45833333334</v>
      </c>
    </row>
    <row r="119" ht="15.6" customHeight="1" s="127">
      <c r="D119" s="53" t="n">
        <v>117</v>
      </c>
      <c r="E119" s="54" t="n">
        <v>2512</v>
      </c>
      <c r="F119" s="55" t="inlineStr">
        <is>
          <t>台南南慶店</t>
        </is>
      </c>
      <c r="G119" s="55" t="inlineStr">
        <is>
          <t>台南市</t>
        </is>
      </c>
      <c r="H119" s="55" t="inlineStr">
        <is>
          <t>南區</t>
        </is>
      </c>
      <c r="I119" s="54" t="n">
        <v>2</v>
      </c>
      <c r="J119" s="56" t="n">
        <v>44494.4375</v>
      </c>
      <c r="K119" s="56" t="n">
        <v>44615.60416666666</v>
      </c>
      <c r="V119" s="53" t="n">
        <v>117</v>
      </c>
      <c r="W119" s="53">
        <f>LEFT(AB119,3)</f>
        <v/>
      </c>
      <c r="X119" s="60" t="inlineStr">
        <is>
          <t>新開</t>
        </is>
      </c>
      <c r="Y119" s="60" t="n">
        <v>2</v>
      </c>
      <c r="Z119" s="60" t="n">
        <v>5092</v>
      </c>
      <c r="AA119" s="60" t="inlineStr">
        <is>
          <t>東勢大安溪</t>
        </is>
      </c>
      <c r="AB119" s="60" t="inlineStr">
        <is>
          <t>台中市東勢區東蘭路216-2號</t>
        </is>
      </c>
      <c r="AC119" s="56" t="n">
        <v>45114.76597222222</v>
      </c>
      <c r="AD119" s="56" t="n">
        <v>45132.625</v>
      </c>
      <c r="AF119" s="53" t="n">
        <v>117</v>
      </c>
      <c r="AG119" s="53">
        <f>IF( AND((ISNA(VLOOKUP(AJ119,E:E,1,FALSE))),(ISNA(VLOOKUP(AJ119,N:N,1,FALSE))),(ISNA(VLOOKUP(AJ119,Z:Z,1,FALSE)))),"",LEFT(AL119,3))</f>
        <v/>
      </c>
      <c r="AH119" s="60" t="inlineStr">
        <is>
          <t>撤店</t>
        </is>
      </c>
      <c r="AI119" s="61" t="n">
        <v>2</v>
      </c>
      <c r="AJ119" s="60" t="inlineStr">
        <is>
          <t>D383</t>
        </is>
      </c>
      <c r="AK119" s="60" t="inlineStr">
        <is>
          <t>北縣長安二店</t>
        </is>
      </c>
      <c r="AL119" s="60" t="inlineStr">
        <is>
          <t>新北市蘆洲區長安街66號</t>
        </is>
      </c>
      <c r="AM119" s="56" t="n">
        <v>45189.42847222222</v>
      </c>
      <c r="AN119" s="56" t="n">
        <v>45197.625</v>
      </c>
    </row>
    <row r="120" ht="15.6" customHeight="1" s="127">
      <c r="D120" s="53" t="n">
        <v>118</v>
      </c>
      <c r="E120" s="54" t="n">
        <v>4545</v>
      </c>
      <c r="F120" s="55" t="inlineStr">
        <is>
          <t>仁德嘉藥店</t>
        </is>
      </c>
      <c r="G120" s="55" t="inlineStr">
        <is>
          <t>台南市</t>
        </is>
      </c>
      <c r="H120" s="55" t="inlineStr">
        <is>
          <t>仁德區</t>
        </is>
      </c>
      <c r="I120" s="54" t="n">
        <v>2</v>
      </c>
      <c r="J120" s="56" t="n">
        <v>44494.58333333334</v>
      </c>
      <c r="K120" s="56" t="n">
        <v>44582.58333333334</v>
      </c>
      <c r="V120" s="53" t="n">
        <v>118</v>
      </c>
      <c r="W120" s="53">
        <f>LEFT(AB120,3)</f>
        <v/>
      </c>
      <c r="X120" s="60" t="inlineStr">
        <is>
          <t>新開</t>
        </is>
      </c>
      <c r="Y120" s="60" t="n">
        <v>2</v>
      </c>
      <c r="Z120" s="60" t="n">
        <v>4946</v>
      </c>
      <c r="AA120" s="60" t="inlineStr">
        <is>
          <t>大園自立店</t>
        </is>
      </c>
      <c r="AB120" s="60" t="inlineStr">
        <is>
          <t>桃園市大園區工二路10號</t>
        </is>
      </c>
      <c r="AC120" s="56" t="n">
        <v>45114.73402777778</v>
      </c>
      <c r="AD120" s="56" t="n">
        <v>45134.45833333334</v>
      </c>
      <c r="AF120" s="53" t="n">
        <v>118</v>
      </c>
      <c r="AG120" s="53">
        <f>IF( AND((ISNA(VLOOKUP(AJ120,E:E,1,FALSE))),(ISNA(VLOOKUP(AJ120,N:N,1,FALSE))),(ISNA(VLOOKUP(AJ120,Z:Z,1,FALSE)))),"",LEFT(AL120,3))</f>
        <v/>
      </c>
      <c r="AH120" s="60" t="inlineStr">
        <is>
          <t>撤店</t>
        </is>
      </c>
      <c r="AI120" s="61" t="n">
        <v>3</v>
      </c>
      <c r="AJ120" s="60" t="n">
        <v>4119</v>
      </c>
      <c r="AK120" s="60" t="inlineStr">
        <is>
          <t>古坑華山店</t>
        </is>
      </c>
      <c r="AL120" s="60" t="inlineStr">
        <is>
          <t>雲林縣古坑鄉  崁腳村五鄰新興100號</t>
        </is>
      </c>
      <c r="AM120" s="56" t="n">
        <v>45191.36180555556</v>
      </c>
      <c r="AN120" s="56" t="n">
        <v>45197.70833333334</v>
      </c>
    </row>
    <row r="121" ht="15.6" customHeight="1" s="127">
      <c r="D121" s="53" t="n">
        <v>119</v>
      </c>
      <c r="E121" s="54" t="inlineStr">
        <is>
          <t>T279</t>
        </is>
      </c>
      <c r="F121" s="55" t="inlineStr">
        <is>
          <t>高市鼓元店</t>
        </is>
      </c>
      <c r="G121" s="55" t="inlineStr">
        <is>
          <t>高雄市</t>
        </is>
      </c>
      <c r="H121" s="55" t="inlineStr">
        <is>
          <t>鼓山區</t>
        </is>
      </c>
      <c r="I121" s="54" t="n">
        <v>2</v>
      </c>
      <c r="J121" s="56" t="n">
        <v>44495.4375</v>
      </c>
      <c r="K121" s="56" t="n">
        <v>44606.4375</v>
      </c>
      <c r="V121" s="53" t="n">
        <v>119</v>
      </c>
      <c r="W121" s="53">
        <f>LEFT(AB121,3)</f>
        <v/>
      </c>
      <c r="X121" s="60" t="inlineStr">
        <is>
          <t>新開</t>
        </is>
      </c>
      <c r="Y121" s="60" t="n">
        <v>2</v>
      </c>
      <c r="Z121" s="60" t="n">
        <v>5130</v>
      </c>
      <c r="AA121" s="60" t="inlineStr">
        <is>
          <t>大安仁醫店</t>
        </is>
      </c>
      <c r="AB121" s="60" t="inlineStr">
        <is>
          <t>台北市大安區仁愛路四段10號B1</t>
        </is>
      </c>
      <c r="AC121" s="56" t="n">
        <v>45121.41111111111</v>
      </c>
      <c r="AD121" s="56" t="n">
        <v>45139.45833333334</v>
      </c>
      <c r="AF121" s="53" t="n">
        <v>119</v>
      </c>
      <c r="AG121" s="53">
        <f>IF( AND((ISNA(VLOOKUP(AJ121,E:E,1,FALSE))),(ISNA(VLOOKUP(AJ121,N:N,1,FALSE))),(ISNA(VLOOKUP(AJ121,Z:Z,1,FALSE)))),"",LEFT(AL121,3))</f>
        <v/>
      </c>
      <c r="AH121" s="60" t="inlineStr">
        <is>
          <t>撤店</t>
        </is>
      </c>
      <c r="AI121" s="61" t="n">
        <v>2</v>
      </c>
      <c r="AJ121" s="60" t="n">
        <v>2492</v>
      </c>
      <c r="AK121" s="60" t="inlineStr">
        <is>
          <t>北縣莊年店</t>
        </is>
      </c>
      <c r="AL121" s="60" t="inlineStr">
        <is>
          <t>新北市新莊區新豐街11號</t>
        </is>
      </c>
      <c r="AM121" s="56" t="n">
        <v>45215.68402777778</v>
      </c>
      <c r="AN121" s="56" t="n">
        <v>45229.625</v>
      </c>
    </row>
    <row r="122" ht="15.6" customHeight="1" s="127">
      <c r="D122" s="53" t="n">
        <v>120</v>
      </c>
      <c r="E122" s="54" t="inlineStr">
        <is>
          <t>S269</t>
        </is>
      </c>
      <c r="F122" s="55" t="inlineStr">
        <is>
          <t>鳳山五福店</t>
        </is>
      </c>
      <c r="G122" s="55" t="inlineStr">
        <is>
          <t>高雄市</t>
        </is>
      </c>
      <c r="H122" s="55" t="inlineStr">
        <is>
          <t>鳳山區</t>
        </is>
      </c>
      <c r="I122" s="54" t="n">
        <v>2</v>
      </c>
      <c r="J122" s="56" t="n">
        <v>44495.4375</v>
      </c>
      <c r="K122" s="56" t="n">
        <v>44609.4375</v>
      </c>
      <c r="V122" s="53" t="n">
        <v>120</v>
      </c>
      <c r="W122" s="53">
        <f>LEFT(AB122,3)</f>
        <v/>
      </c>
      <c r="X122" s="60" t="inlineStr">
        <is>
          <t>新開</t>
        </is>
      </c>
      <c r="Y122" s="60" t="n">
        <v>2</v>
      </c>
      <c r="Z122" s="60" t="n">
        <v>5115</v>
      </c>
      <c r="AA122" s="60" t="inlineStr">
        <is>
          <t>安定大同店</t>
        </is>
      </c>
      <c r="AB122" s="60" t="inlineStr">
        <is>
          <t>台南市安定區嘉同里12鄰大同89號</t>
        </is>
      </c>
      <c r="AC122" s="56" t="n">
        <v>45117.80833333333</v>
      </c>
      <c r="AD122" s="56" t="n">
        <v>45139.625</v>
      </c>
      <c r="AF122" s="53" t="n">
        <v>120</v>
      </c>
      <c r="AG122" s="53">
        <f>IF( AND((ISNA(VLOOKUP(AJ122,E:E,1,FALSE))),(ISNA(VLOOKUP(AJ122,N:N,1,FALSE))),(ISNA(VLOOKUP(AJ122,Z:Z,1,FALSE)))),"",LEFT(AL122,3))</f>
        <v/>
      </c>
      <c r="AH122" s="60" t="inlineStr">
        <is>
          <t>撤店</t>
        </is>
      </c>
      <c r="AI122" s="61" t="n">
        <v>2</v>
      </c>
      <c r="AJ122" s="60" t="n">
        <v>3542</v>
      </c>
      <c r="AK122" s="60" t="inlineStr">
        <is>
          <t xml:space="preserve"> 嘉縣和發店</t>
        </is>
      </c>
      <c r="AL122" s="60" t="inlineStr">
        <is>
          <t xml:space="preserve">嘉義縣中埔鄉中山路5段736號 </t>
        </is>
      </c>
      <c r="AM122" s="56" t="n">
        <v>45224.52291666667</v>
      </c>
      <c r="AN122" s="56" t="n">
        <v>45230.45833333334</v>
      </c>
    </row>
    <row r="123" ht="15.6" customHeight="1" s="127">
      <c r="D123" s="53" t="n">
        <v>121</v>
      </c>
      <c r="E123" s="54" t="n">
        <v>3110</v>
      </c>
      <c r="F123" s="55" t="inlineStr">
        <is>
          <t>嘉縣嘉樂店</t>
        </is>
      </c>
      <c r="G123" s="55" t="inlineStr">
        <is>
          <t>嘉義縣</t>
        </is>
      </c>
      <c r="H123" s="55" t="inlineStr">
        <is>
          <t>梅山鄉</t>
        </is>
      </c>
      <c r="I123" s="54" t="n">
        <v>2</v>
      </c>
      <c r="J123" s="56" t="n">
        <v>44496.47916666666</v>
      </c>
      <c r="K123" s="56" t="n">
        <v>44582.4375</v>
      </c>
      <c r="V123" s="53" t="n">
        <v>121</v>
      </c>
      <c r="W123" s="53">
        <f>LEFT(AB123,3)</f>
        <v/>
      </c>
      <c r="X123" s="60" t="inlineStr">
        <is>
          <t>新開</t>
        </is>
      </c>
      <c r="Y123" s="60" t="n">
        <v>2</v>
      </c>
      <c r="Z123" s="60" t="n">
        <v>5121</v>
      </c>
      <c r="AA123" s="60" t="inlineStr">
        <is>
          <t>大內出高手</t>
        </is>
      </c>
      <c r="AB123" s="60" t="inlineStr">
        <is>
          <t>台南市大內區新厝仔45號</t>
        </is>
      </c>
      <c r="AC123" s="56" t="n">
        <v>45117.73472222222</v>
      </c>
      <c r="AD123" s="56" t="n">
        <v>45145.625</v>
      </c>
      <c r="AF123" s="53" t="n">
        <v>117</v>
      </c>
      <c r="AG123" s="53">
        <f>IF( AND((ISNA(VLOOKUP(AJ123,E:E,1,FALSE))),(ISNA(VLOOKUP(AJ123,N:N,1,FALSE))),(ISNA(VLOOKUP(AJ123,Z:Z,1,FALSE)))),"",LEFT(AL123,3))</f>
        <v/>
      </c>
      <c r="AH123" s="60" t="inlineStr">
        <is>
          <t>撤店</t>
        </is>
      </c>
      <c r="AI123" s="61" t="n">
        <v>2</v>
      </c>
      <c r="AJ123" s="60" t="n">
        <v>4832</v>
      </c>
      <c r="AK123" s="60" t="inlineStr">
        <is>
          <t>枋山海景店</t>
        </is>
      </c>
      <c r="AL123" s="60" t="inlineStr">
        <is>
          <t>屏東縣枋山鄉中山路三段61-1號</t>
        </is>
      </c>
      <c r="AM123" s="56" t="n">
        <v>45240.58819444444</v>
      </c>
      <c r="AN123" s="56" t="n">
        <v>45251.45833333334</v>
      </c>
    </row>
    <row r="124" ht="15.6" customHeight="1" s="127">
      <c r="D124" s="53" t="n">
        <v>122</v>
      </c>
      <c r="E124" s="54" t="n">
        <v>4743</v>
      </c>
      <c r="F124" s="55" t="inlineStr">
        <is>
          <t>民雄三興店</t>
        </is>
      </c>
      <c r="G124" s="55" t="inlineStr">
        <is>
          <t>嘉義縣</t>
        </is>
      </c>
      <c r="H124" s="55" t="inlineStr">
        <is>
          <t>民雄鄉</t>
        </is>
      </c>
      <c r="I124" s="54" t="n">
        <v>2</v>
      </c>
      <c r="J124" s="56" t="n">
        <v>44496.47916666666</v>
      </c>
      <c r="K124" s="56" t="n">
        <v>44615.47916666666</v>
      </c>
      <c r="V124" s="53" t="n">
        <v>122</v>
      </c>
      <c r="W124" s="53">
        <f>LEFT(AB124,3)</f>
        <v/>
      </c>
      <c r="X124" s="60" t="inlineStr">
        <is>
          <t>新開</t>
        </is>
      </c>
      <c r="Y124" s="60" t="n">
        <v>2</v>
      </c>
      <c r="Z124" s="60" t="n">
        <v>5091</v>
      </c>
      <c r="AA124" s="60" t="inlineStr">
        <is>
          <t>瑞芳水湳洞</t>
        </is>
      </c>
      <c r="AB124" s="60" t="inlineStr">
        <is>
          <t>新北市瑞芳區洞頂路210之4號</t>
        </is>
      </c>
      <c r="AC124" s="56" t="n">
        <v>45131.41180555556</v>
      </c>
      <c r="AD124" s="56" t="n">
        <v>45147.45833333334</v>
      </c>
      <c r="AF124" s="53" t="n">
        <v>118</v>
      </c>
      <c r="AG124" s="53">
        <f>IF( AND((ISNA(VLOOKUP(AJ124,E:E,1,FALSE))),(ISNA(VLOOKUP(AJ124,N:N,1,FALSE))),(ISNA(VLOOKUP(AJ124,Z:Z,1,FALSE)))),"",LEFT(AL124,3))</f>
        <v/>
      </c>
      <c r="AH124" s="60" t="inlineStr">
        <is>
          <t>撤店</t>
        </is>
      </c>
      <c r="AI124" s="61" t="n">
        <v>3</v>
      </c>
      <c r="AJ124" s="60" t="n">
        <v>3896</v>
      </c>
      <c r="AK124" s="60" t="inlineStr">
        <is>
          <t>五股憲兵店</t>
        </is>
      </c>
      <c r="AL124" s="60" t="inlineStr">
        <is>
          <t>新北市五股區成泰路一段175號(憲兵學校教學區)</t>
        </is>
      </c>
      <c r="AM124" s="56" t="n">
        <v>45232.49166666667</v>
      </c>
      <c r="AN124" s="56" t="n">
        <v>45253.45833333334</v>
      </c>
    </row>
    <row r="125" ht="15.6" customHeight="1" s="127">
      <c r="D125" s="53" t="n">
        <v>123</v>
      </c>
      <c r="E125" s="54" t="n">
        <v>4732</v>
      </c>
      <c r="F125" s="55" t="inlineStr">
        <is>
          <t>嘉義保建店</t>
        </is>
      </c>
      <c r="G125" s="55" t="inlineStr">
        <is>
          <t>嘉義市</t>
        </is>
      </c>
      <c r="H125" s="55" t="inlineStr">
        <is>
          <t>東區</t>
        </is>
      </c>
      <c r="I125" s="54" t="n">
        <v>2</v>
      </c>
      <c r="J125" s="56" t="n">
        <v>44496.60416666666</v>
      </c>
      <c r="K125" s="56" t="n">
        <v>44606.60416666666</v>
      </c>
      <c r="V125" s="53" t="n">
        <v>123</v>
      </c>
      <c r="W125" s="53">
        <f>LEFT(AB125,3)</f>
        <v/>
      </c>
      <c r="X125" s="60" t="inlineStr">
        <is>
          <t>新開</t>
        </is>
      </c>
      <c r="Y125" s="60" t="n">
        <v>2</v>
      </c>
      <c r="Z125" s="60" t="n">
        <v>5110</v>
      </c>
      <c r="AA125" s="60" t="inlineStr">
        <is>
          <t>蘆竹龍安店</t>
        </is>
      </c>
      <c r="AB125" s="60" t="inlineStr">
        <is>
          <t>桃園市蘆竹區龍安街147、149、151號壹樓</t>
        </is>
      </c>
      <c r="AC125" s="56" t="n">
        <v>45126.42847222222</v>
      </c>
      <c r="AD125" s="56" t="n">
        <v>45148.45833333334</v>
      </c>
    </row>
    <row r="126" ht="15.6" customHeight="1" s="127">
      <c r="D126" s="53" t="n">
        <v>124</v>
      </c>
      <c r="E126" s="54" t="n">
        <v>4654</v>
      </c>
      <c r="F126" s="55" t="inlineStr">
        <is>
          <t>萬巒佳興店</t>
        </is>
      </c>
      <c r="G126" s="55" t="inlineStr">
        <is>
          <t>屏東縣</t>
        </is>
      </c>
      <c r="H126" s="55" t="inlineStr">
        <is>
          <t>萬巒鄉</t>
        </is>
      </c>
      <c r="I126" s="54" t="n">
        <v>2</v>
      </c>
      <c r="J126" s="56" t="n">
        <v>44497.45833333334</v>
      </c>
      <c r="K126" s="56" t="n">
        <v>44607.45833333334</v>
      </c>
      <c r="V126" s="53" t="n">
        <v>124</v>
      </c>
      <c r="W126" s="53">
        <f>LEFT(AB126,3)</f>
        <v/>
      </c>
      <c r="X126" s="60" t="inlineStr">
        <is>
          <t>新開</t>
        </is>
      </c>
      <c r="Y126" s="60" t="n">
        <v>2</v>
      </c>
      <c r="Z126" s="60" t="n">
        <v>4811</v>
      </c>
      <c r="AA126" s="60" t="inlineStr">
        <is>
          <t>鳥松仁美店</t>
        </is>
      </c>
      <c r="AB126" s="60" t="inlineStr">
        <is>
          <t>高雄市鳥松區美山路99號</t>
        </is>
      </c>
      <c r="AC126" s="56" t="n">
        <v>45126.37777777778</v>
      </c>
      <c r="AD126" s="56" t="n">
        <v>45154.625</v>
      </c>
    </row>
    <row r="127" ht="15.6" customHeight="1" s="127">
      <c r="D127" s="53" t="n">
        <v>125</v>
      </c>
      <c r="E127" s="54" t="n">
        <v>4753</v>
      </c>
      <c r="F127" s="55" t="inlineStr">
        <is>
          <t>新園鹽港店</t>
        </is>
      </c>
      <c r="G127" s="55" t="inlineStr">
        <is>
          <t>屏東縣</t>
        </is>
      </c>
      <c r="H127" s="55" t="inlineStr">
        <is>
          <t>新園鄉</t>
        </is>
      </c>
      <c r="I127" s="54" t="n">
        <v>2</v>
      </c>
      <c r="J127" s="56" t="n">
        <v>44497.45833333334</v>
      </c>
      <c r="K127" s="56" t="n">
        <v>44607.45833333334</v>
      </c>
      <c r="V127" s="53" t="n">
        <v>125</v>
      </c>
      <c r="W127" s="53">
        <f>LEFT(AB127,3)</f>
        <v/>
      </c>
      <c r="X127" s="60" t="inlineStr">
        <is>
          <t>新開</t>
        </is>
      </c>
      <c r="Y127" s="60" t="n">
        <v>2</v>
      </c>
      <c r="Z127" s="60" t="n">
        <v>5125</v>
      </c>
      <c r="AA127" s="60" t="inlineStr">
        <is>
          <t>羅東夜市店</t>
        </is>
      </c>
      <c r="AB127" s="60" t="inlineStr">
        <is>
          <t>宜蘭縣羅東鎮民權路147號</t>
        </is>
      </c>
      <c r="AC127" s="56" t="n">
        <v>45134.49652777778</v>
      </c>
      <c r="AD127" s="56" t="n">
        <v>45155.45833333334</v>
      </c>
    </row>
    <row r="128" ht="15.6" customHeight="1" s="127">
      <c r="D128" s="53" t="n">
        <v>126</v>
      </c>
      <c r="E128" s="54" t="n">
        <v>4659</v>
      </c>
      <c r="F128" s="55" t="inlineStr">
        <is>
          <t>新園鹽埔店</t>
        </is>
      </c>
      <c r="G128" s="55" t="inlineStr">
        <is>
          <t>屏東縣</t>
        </is>
      </c>
      <c r="H128" s="55" t="inlineStr">
        <is>
          <t>新園鄉</t>
        </is>
      </c>
      <c r="I128" s="54" t="n">
        <v>2</v>
      </c>
      <c r="J128" s="56" t="n">
        <v>44497.58333333334</v>
      </c>
      <c r="K128" s="56" t="n">
        <v>44578.45138888889</v>
      </c>
      <c r="V128" s="53" t="n">
        <v>126</v>
      </c>
      <c r="W128" s="53">
        <f>LEFT(AB128,3)</f>
        <v/>
      </c>
      <c r="X128" s="60" t="inlineStr">
        <is>
          <t>新開</t>
        </is>
      </c>
      <c r="Y128" s="60" t="n">
        <v>2</v>
      </c>
      <c r="Z128" s="60" t="n">
        <v>4978</v>
      </c>
      <c r="AA128" s="60" t="inlineStr">
        <is>
          <t>二水源泉店</t>
        </is>
      </c>
      <c r="AB128" s="60" t="inlineStr">
        <is>
          <t>彰化縣二水鄉員集路二段275號</t>
        </is>
      </c>
      <c r="AC128" s="56" t="n">
        <v>45133.29791666667</v>
      </c>
      <c r="AD128" s="56" t="n">
        <v>45159.625</v>
      </c>
    </row>
    <row r="129" ht="15.6" customHeight="1" s="127">
      <c r="D129" s="53" t="n">
        <v>127</v>
      </c>
      <c r="E129" s="54" t="n">
        <v>4895</v>
      </c>
      <c r="F129" s="55" t="inlineStr">
        <is>
          <t>長治久安店</t>
        </is>
      </c>
      <c r="G129" s="55" t="inlineStr">
        <is>
          <t>屏東縣</t>
        </is>
      </c>
      <c r="H129" s="55" t="inlineStr">
        <is>
          <t>長治鄉</t>
        </is>
      </c>
      <c r="I129" s="54" t="n">
        <v>2</v>
      </c>
      <c r="J129" s="56" t="n">
        <v>44497.58333333334</v>
      </c>
      <c r="K129" s="56" t="n">
        <v>44608.47916666666</v>
      </c>
      <c r="V129" s="53" t="n">
        <v>127</v>
      </c>
      <c r="W129" s="53">
        <f>LEFT(AB129,3)</f>
        <v/>
      </c>
      <c r="X129" s="60" t="inlineStr">
        <is>
          <t>新開</t>
        </is>
      </c>
      <c r="Y129" s="60" t="n">
        <v>2</v>
      </c>
      <c r="Z129" s="60" t="n">
        <v>5129</v>
      </c>
      <c r="AA129" s="60" t="inlineStr">
        <is>
          <t>大溪豆干樂</t>
        </is>
      </c>
      <c r="AB129" s="60" t="inlineStr">
        <is>
          <t>桃園市大溪區埔頂路一段79號壹樓</t>
        </is>
      </c>
      <c r="AC129" s="56" t="n">
        <v>45145.69027777778</v>
      </c>
      <c r="AD129" s="56" t="n">
        <v>45161.45833333334</v>
      </c>
    </row>
    <row r="130" ht="15.6" customHeight="1" s="127">
      <c r="D130" s="53" t="n">
        <v>128</v>
      </c>
      <c r="E130" s="54" t="inlineStr">
        <is>
          <t>D349</t>
        </is>
      </c>
      <c r="F130" s="55" t="inlineStr">
        <is>
          <t>北縣成都店</t>
        </is>
      </c>
      <c r="G130" s="55" t="inlineStr">
        <is>
          <t>新北市</t>
        </is>
      </c>
      <c r="H130" s="55" t="inlineStr">
        <is>
          <t>板橋區</t>
        </is>
      </c>
      <c r="I130" s="54" t="n">
        <v>2</v>
      </c>
      <c r="J130" s="73" t="n">
        <v>44622</v>
      </c>
      <c r="V130" s="53" t="n">
        <v>128</v>
      </c>
      <c r="W130" s="53">
        <f>LEFT(AB130,3)</f>
        <v/>
      </c>
      <c r="X130" s="60" t="inlineStr">
        <is>
          <t>新開</t>
        </is>
      </c>
      <c r="Y130" s="60" t="n">
        <v>2</v>
      </c>
      <c r="Z130" s="60" t="n">
        <v>5145</v>
      </c>
      <c r="AA130" s="60" t="inlineStr">
        <is>
          <t>樹林監理所</t>
        </is>
      </c>
      <c r="AB130" s="60" t="inlineStr">
        <is>
          <t>新北市樹林區中正路248巷7號</t>
        </is>
      </c>
      <c r="AC130" s="56" t="n">
        <v>45153.63958333333</v>
      </c>
      <c r="AD130" s="56" t="n">
        <v>45166.45833333334</v>
      </c>
    </row>
    <row r="131" ht="15.6" customHeight="1" s="127">
      <c r="D131" s="53" t="n">
        <v>129</v>
      </c>
      <c r="E131" s="54" t="n">
        <v>4015</v>
      </c>
      <c r="F131" s="55" t="inlineStr">
        <is>
          <t>平鎮平德店</t>
        </is>
      </c>
      <c r="G131" s="55" t="inlineStr">
        <is>
          <t>桃園市</t>
        </is>
      </c>
      <c r="H131" s="55" t="inlineStr">
        <is>
          <t>平鎮區</t>
        </is>
      </c>
      <c r="I131" s="54" t="n">
        <v>2</v>
      </c>
      <c r="J131" s="73" t="n">
        <v>44623</v>
      </c>
      <c r="V131" s="53" t="n">
        <v>129</v>
      </c>
      <c r="W131" s="53">
        <f>LEFT(AB131,3)</f>
        <v/>
      </c>
      <c r="X131" s="60" t="inlineStr">
        <is>
          <t>新開</t>
        </is>
      </c>
      <c r="Y131" s="60" t="n">
        <v>2</v>
      </c>
      <c r="Z131" s="60" t="n">
        <v>5126</v>
      </c>
      <c r="AA131" s="60" t="inlineStr">
        <is>
          <t>美濃吃粄條</t>
        </is>
      </c>
      <c r="AB131" s="60" t="inlineStr">
        <is>
          <t>高雄市美濃區中興路一522號</t>
        </is>
      </c>
      <c r="AC131" s="56" t="n">
        <v>45140.59652777778</v>
      </c>
      <c r="AD131" s="56" t="n">
        <v>45166.625</v>
      </c>
    </row>
    <row r="132" ht="15.6" customHeight="1" s="127">
      <c r="D132" s="53" t="n">
        <v>130</v>
      </c>
      <c r="E132" s="54" t="n">
        <v>2079</v>
      </c>
      <c r="F132" s="55" t="inlineStr">
        <is>
          <t>南投員集店</t>
        </is>
      </c>
      <c r="G132" s="55" t="inlineStr">
        <is>
          <t>南投縣</t>
        </is>
      </c>
      <c r="H132" s="55" t="inlineStr">
        <is>
          <t>名間鄉</t>
        </is>
      </c>
      <c r="I132" s="54" t="n">
        <v>2</v>
      </c>
      <c r="J132" s="73" t="n">
        <v>44623</v>
      </c>
      <c r="V132" s="53" t="n">
        <v>130</v>
      </c>
      <c r="W132" s="53">
        <f>LEFT(AB132,3)</f>
        <v/>
      </c>
      <c r="X132" s="60" t="inlineStr">
        <is>
          <t>新開</t>
        </is>
      </c>
      <c r="Y132" s="60" t="n">
        <v>2</v>
      </c>
      <c r="Z132" s="60" t="n">
        <v>5144</v>
      </c>
      <c r="AA132" s="60" t="inlineStr">
        <is>
          <t>平鎮龍陵店</t>
        </is>
      </c>
      <c r="AB132" s="60" t="inlineStr">
        <is>
          <t>桃園市平鎮區龍南路369號</t>
        </is>
      </c>
      <c r="AC132" s="56" t="n">
        <v>45152.69930555556</v>
      </c>
      <c r="AD132" s="56" t="n">
        <v>45167.45833333334</v>
      </c>
    </row>
    <row r="133" ht="15.6" customHeight="1" s="127">
      <c r="D133" s="53" t="n">
        <v>131</v>
      </c>
      <c r="E133" s="54" t="n">
        <v>2006</v>
      </c>
      <c r="F133" s="55" t="inlineStr">
        <is>
          <t>北市金湖店</t>
        </is>
      </c>
      <c r="G133" s="55" t="inlineStr">
        <is>
          <t>台北市</t>
        </is>
      </c>
      <c r="H133" s="55" t="inlineStr">
        <is>
          <t>內湖區</t>
        </is>
      </c>
      <c r="I133" s="54" t="n">
        <v>2</v>
      </c>
      <c r="J133" s="73" t="n">
        <v>44627</v>
      </c>
      <c r="V133" s="53" t="n">
        <v>131</v>
      </c>
      <c r="W133" s="53">
        <f>LEFT(AB133,3)</f>
        <v/>
      </c>
      <c r="X133" s="60" t="inlineStr">
        <is>
          <t>新開</t>
        </is>
      </c>
      <c r="Y133" s="60" t="n">
        <v>2</v>
      </c>
      <c r="Z133" s="60" t="n">
        <v>5066</v>
      </c>
      <c r="AA133" s="60" t="inlineStr">
        <is>
          <t>太平盛世店</t>
        </is>
      </c>
      <c r="AB133" s="60" t="inlineStr">
        <is>
          <t>台中市太平區大興路326號</t>
        </is>
      </c>
      <c r="AC133" s="56" t="n">
        <v>45142.39861111111</v>
      </c>
      <c r="AD133" s="56" t="n">
        <v>45167.625</v>
      </c>
    </row>
    <row r="134" ht="15.6" customHeight="1" s="127">
      <c r="D134" s="53" t="n">
        <v>132</v>
      </c>
      <c r="E134" s="54" t="n">
        <v>2020</v>
      </c>
      <c r="F134" s="55" t="inlineStr">
        <is>
          <t>北市國醫店</t>
        </is>
      </c>
      <c r="G134" s="55" t="inlineStr">
        <is>
          <t>台北市</t>
        </is>
      </c>
      <c r="H134" s="55" t="inlineStr">
        <is>
          <t>內湖區</t>
        </is>
      </c>
      <c r="I134" s="54" t="n">
        <v>2</v>
      </c>
      <c r="J134" s="73" t="n">
        <v>44627</v>
      </c>
      <c r="V134" s="53" t="n">
        <v>132</v>
      </c>
      <c r="W134" s="53">
        <f>LEFT(AB134,3)</f>
        <v/>
      </c>
      <c r="X134" s="60" t="inlineStr">
        <is>
          <t>新開</t>
        </is>
      </c>
      <c r="Y134" s="60" t="n">
        <v>2</v>
      </c>
      <c r="Z134" s="60" t="n">
        <v>5123</v>
      </c>
      <c r="AA134" s="60" t="inlineStr">
        <is>
          <t>大里山茶花</t>
        </is>
      </c>
      <c r="AB134" s="60" t="inlineStr">
        <is>
          <t>台中市大里區健民路21-5號</t>
        </is>
      </c>
      <c r="AC134" s="56" t="n">
        <v>45142.39166666667</v>
      </c>
      <c r="AD134" s="56" t="n">
        <v>45174.625</v>
      </c>
    </row>
    <row r="135" ht="15.6" customHeight="1" s="127">
      <c r="D135" s="53" t="n">
        <v>133</v>
      </c>
      <c r="E135" s="54" t="inlineStr">
        <is>
          <t>F773</t>
        </is>
      </c>
      <c r="F135" s="55" t="inlineStr">
        <is>
          <t>新竹光華店</t>
        </is>
      </c>
      <c r="G135" s="55" t="inlineStr">
        <is>
          <t>新竹市</t>
        </is>
      </c>
      <c r="H135" s="55" t="inlineStr">
        <is>
          <t>北區</t>
        </is>
      </c>
      <c r="I135" s="54" t="n">
        <v>2</v>
      </c>
      <c r="J135" s="73" t="n">
        <v>44627</v>
      </c>
      <c r="V135" s="53" t="n">
        <v>133</v>
      </c>
      <c r="W135" s="53">
        <f>LEFT(AB135,3)</f>
        <v/>
      </c>
      <c r="X135" s="60" t="inlineStr">
        <is>
          <t>新開</t>
        </is>
      </c>
      <c r="Y135" s="60" t="n">
        <v>2</v>
      </c>
      <c r="Z135" s="60" t="n">
        <v>4854</v>
      </c>
      <c r="AA135" s="60" t="inlineStr">
        <is>
          <t>新竹基地店</t>
        </is>
      </c>
      <c r="AB135" s="60" t="inlineStr">
        <is>
          <t>新竹市北區中正路808、810號</t>
        </is>
      </c>
      <c r="AC135" s="56" t="n">
        <v>45162.64375</v>
      </c>
      <c r="AD135" s="56" t="n">
        <v>45181.45833333334</v>
      </c>
    </row>
    <row r="136" ht="15.6" customHeight="1" s="127">
      <c r="D136" s="53" t="n">
        <v>134</v>
      </c>
      <c r="E136" s="54" t="inlineStr">
        <is>
          <t>F226</t>
        </is>
      </c>
      <c r="F136" s="55" t="inlineStr">
        <is>
          <t>新竹成功店</t>
        </is>
      </c>
      <c r="G136" s="55" t="inlineStr">
        <is>
          <t>新竹市</t>
        </is>
      </c>
      <c r="H136" s="55" t="inlineStr">
        <is>
          <t>北區</t>
        </is>
      </c>
      <c r="I136" s="54" t="n">
        <v>2</v>
      </c>
      <c r="J136" s="73" t="n">
        <v>44627</v>
      </c>
      <c r="V136" s="53" t="n">
        <v>134</v>
      </c>
      <c r="W136" s="53">
        <f>LEFT(AB136,3)</f>
        <v/>
      </c>
      <c r="X136" s="60" t="inlineStr">
        <is>
          <t>新開</t>
        </is>
      </c>
      <c r="Y136" s="60" t="n">
        <v>2</v>
      </c>
      <c r="Z136" s="60" t="n">
        <v>4963</v>
      </c>
      <c r="AA136" s="60" t="inlineStr">
        <is>
          <t>大里大元店</t>
        </is>
      </c>
      <c r="AB136" s="60" t="inlineStr">
        <is>
          <t>台中市大里區國中路55號1樓</t>
        </is>
      </c>
      <c r="AC136" s="56" t="n">
        <v>45173.42291666667</v>
      </c>
      <c r="AD136" s="56" t="n">
        <v>45188.625</v>
      </c>
    </row>
    <row r="137" ht="15.6" customHeight="1" s="127">
      <c r="D137" s="53" t="n">
        <v>135</v>
      </c>
      <c r="E137" s="54" t="n">
        <v>4485</v>
      </c>
      <c r="F137" s="55" t="inlineStr">
        <is>
          <t>新竹風采店</t>
        </is>
      </c>
      <c r="G137" s="55" t="inlineStr">
        <is>
          <t>新竹市</t>
        </is>
      </c>
      <c r="H137" s="55" t="inlineStr">
        <is>
          <t>北區</t>
        </is>
      </c>
      <c r="I137" s="54" t="n">
        <v>2</v>
      </c>
      <c r="J137" s="73" t="n">
        <v>44627</v>
      </c>
      <c r="V137" s="53" t="n">
        <v>135</v>
      </c>
      <c r="W137" s="53">
        <f>LEFT(AB137,3)</f>
        <v/>
      </c>
      <c r="X137" s="60" t="inlineStr">
        <is>
          <t>新開</t>
        </is>
      </c>
      <c r="Y137" s="60" t="n">
        <v>2</v>
      </c>
      <c r="Z137" s="60" t="n">
        <v>5147</v>
      </c>
      <c r="AA137" s="60" t="inlineStr">
        <is>
          <t>士林一號店</t>
        </is>
      </c>
      <c r="AB137" s="60" t="inlineStr">
        <is>
          <t>台北市士林區中山北路五段65號</t>
        </is>
      </c>
      <c r="AC137" s="56" t="n">
        <v>45182.36180555556</v>
      </c>
      <c r="AD137" s="56" t="n">
        <v>45189.45833333334</v>
      </c>
    </row>
    <row r="138" ht="15.6" customHeight="1" s="127">
      <c r="D138" s="53" t="n">
        <v>136</v>
      </c>
      <c r="E138" s="54" t="n">
        <v>4420</v>
      </c>
      <c r="F138" s="55" t="inlineStr">
        <is>
          <t>新竹藍海店</t>
        </is>
      </c>
      <c r="G138" s="55" t="inlineStr">
        <is>
          <t>新竹市</t>
        </is>
      </c>
      <c r="H138" s="55" t="inlineStr">
        <is>
          <t>北區</t>
        </is>
      </c>
      <c r="I138" s="54" t="n">
        <v>2</v>
      </c>
      <c r="J138" s="73" t="n">
        <v>44627</v>
      </c>
      <c r="V138" s="53" t="n">
        <v>136</v>
      </c>
      <c r="W138" s="53">
        <f>LEFT(AB138,3)</f>
        <v/>
      </c>
      <c r="X138" s="60" t="inlineStr">
        <is>
          <t>新開</t>
        </is>
      </c>
      <c r="Y138" s="60" t="n">
        <v>2</v>
      </c>
      <c r="Z138" s="60" t="n">
        <v>5133</v>
      </c>
      <c r="AA138" s="60" t="inlineStr">
        <is>
          <t>礁溪十六結</t>
        </is>
      </c>
      <c r="AB138" s="60" t="inlineStr">
        <is>
          <t>宜蘭縣礁溪鄉十六結路三城巷36號</t>
        </is>
      </c>
      <c r="AC138" s="56" t="n">
        <v>45174.76527777778</v>
      </c>
      <c r="AD138" s="56" t="n">
        <v>45194.45833333334</v>
      </c>
    </row>
    <row r="139" ht="15.6" customHeight="1" s="127">
      <c r="D139" s="53" t="n">
        <v>137</v>
      </c>
      <c r="E139" s="54" t="n">
        <v>4627</v>
      </c>
      <c r="F139" s="55" t="inlineStr">
        <is>
          <t>台中嘉明湖店</t>
        </is>
      </c>
      <c r="G139" s="55" t="inlineStr">
        <is>
          <t>台中市</t>
        </is>
      </c>
      <c r="H139" s="55" t="inlineStr">
        <is>
          <t>南屯區</t>
        </is>
      </c>
      <c r="I139" s="54" t="n">
        <v>2</v>
      </c>
      <c r="J139" s="73" t="n">
        <v>44627</v>
      </c>
      <c r="V139" s="53" t="n">
        <v>137</v>
      </c>
      <c r="W139" s="53">
        <f>LEFT(AB139,3)</f>
        <v/>
      </c>
      <c r="X139" s="60" t="inlineStr">
        <is>
          <t>新開</t>
        </is>
      </c>
      <c r="Y139" s="60" t="n">
        <v>2</v>
      </c>
      <c r="Z139" s="60" t="n">
        <v>5027</v>
      </c>
      <c r="AA139" s="60" t="inlineStr">
        <is>
          <t>安定人心店</t>
        </is>
      </c>
      <c r="AB139" s="60" t="inlineStr">
        <is>
          <t>台南市安定區海寮里4鄰海寮32-1號</t>
        </is>
      </c>
      <c r="AC139" s="56" t="n">
        <v>45169.69097222222</v>
      </c>
      <c r="AD139" s="56" t="n">
        <v>45194.625</v>
      </c>
    </row>
    <row r="140" ht="15.6" customHeight="1" s="127">
      <c r="D140" s="53" t="n">
        <v>138</v>
      </c>
      <c r="E140" s="54" t="n">
        <v>2731</v>
      </c>
      <c r="F140" s="55" t="inlineStr">
        <is>
          <t>台中中豐店</t>
        </is>
      </c>
      <c r="G140" s="55" t="inlineStr">
        <is>
          <t>台中市</t>
        </is>
      </c>
      <c r="H140" s="55" t="inlineStr">
        <is>
          <t>南屯區</t>
        </is>
      </c>
      <c r="I140" s="54" t="n">
        <v>2</v>
      </c>
      <c r="J140" s="73" t="n">
        <v>44627</v>
      </c>
      <c r="V140" s="53" t="n">
        <v>138</v>
      </c>
      <c r="W140" s="53">
        <f>LEFT(AB140,3)</f>
        <v/>
      </c>
      <c r="X140" s="60" t="inlineStr">
        <is>
          <t>新開</t>
        </is>
      </c>
      <c r="Y140" s="60" t="n">
        <v>2</v>
      </c>
      <c r="Z140" s="60" t="n">
        <v>5136</v>
      </c>
      <c r="AA140" s="60" t="inlineStr">
        <is>
          <t>溪州達人店</t>
        </is>
      </c>
      <c r="AB140" s="60" t="inlineStr">
        <is>
          <t>彰化縣溪州鄉坑厝村溪林路169號1樓</t>
        </is>
      </c>
      <c r="AC140" s="56" t="n">
        <v>45174.6</v>
      </c>
      <c r="AD140" s="56" t="n">
        <v>45194.625</v>
      </c>
    </row>
    <row r="141" ht="15.6" customHeight="1" s="127">
      <c r="D141" s="53" t="n">
        <v>139</v>
      </c>
      <c r="E141" s="54" t="n">
        <v>4382</v>
      </c>
      <c r="F141" s="55" t="inlineStr">
        <is>
          <t>台中城愛店</t>
        </is>
      </c>
      <c r="G141" s="55" t="inlineStr">
        <is>
          <t>台中市</t>
        </is>
      </c>
      <c r="H141" s="55" t="inlineStr">
        <is>
          <t>南屯區</t>
        </is>
      </c>
      <c r="I141" s="54" t="n">
        <v>2</v>
      </c>
      <c r="J141" s="73" t="n">
        <v>44627</v>
      </c>
      <c r="V141" s="53" t="n">
        <v>139</v>
      </c>
      <c r="W141" s="53">
        <f>LEFT(AB141,3)</f>
        <v/>
      </c>
      <c r="X141" s="60" t="inlineStr">
        <is>
          <t>新開</t>
        </is>
      </c>
      <c r="Y141" s="60" t="n">
        <v>2</v>
      </c>
      <c r="Z141" s="60" t="n">
        <v>5149</v>
      </c>
      <c r="AA141" s="60" t="inlineStr">
        <is>
          <t>左營軍艦店</t>
        </is>
      </c>
      <c r="AB141" s="60" t="inlineStr">
        <is>
          <t>高雄市左營區介壽路10號(觀海樓一樓右側)</t>
        </is>
      </c>
      <c r="AC141" s="56" t="n">
        <v>45184.74722222222</v>
      </c>
      <c r="AD141" s="56" t="n">
        <v>45196.625</v>
      </c>
    </row>
    <row r="142" ht="15.6" customHeight="1" s="127">
      <c r="D142" s="53" t="n">
        <v>140</v>
      </c>
      <c r="E142" s="54" t="n">
        <v>4450</v>
      </c>
      <c r="F142" s="55" t="inlineStr">
        <is>
          <t>台中豐富店</t>
        </is>
      </c>
      <c r="G142" s="55" t="inlineStr">
        <is>
          <t>台中市</t>
        </is>
      </c>
      <c r="H142" s="55" t="inlineStr">
        <is>
          <t>南屯區</t>
        </is>
      </c>
      <c r="I142" s="54" t="n">
        <v>2</v>
      </c>
      <c r="J142" s="73" t="n">
        <v>44627</v>
      </c>
      <c r="V142" s="53" t="n">
        <v>140</v>
      </c>
      <c r="W142" s="53">
        <f>LEFT(AB142,3)</f>
        <v/>
      </c>
      <c r="X142" s="60" t="inlineStr">
        <is>
          <t>新開</t>
        </is>
      </c>
      <c r="Y142" s="60" t="n">
        <v>2</v>
      </c>
      <c r="Z142" s="60" t="n">
        <v>5112</v>
      </c>
      <c r="AA142" s="60" t="inlineStr">
        <is>
          <t>大里六脈神劍</t>
        </is>
      </c>
      <c r="AB142" s="60" t="inlineStr">
        <is>
          <t>台中市大里區立中街73號1樓</t>
        </is>
      </c>
      <c r="AC142" s="56" t="n">
        <v>45188.44652777778</v>
      </c>
      <c r="AD142" s="56" t="n">
        <v>45202.625</v>
      </c>
    </row>
    <row r="143" ht="15.6" customHeight="1" s="127">
      <c r="D143" s="53" t="n">
        <v>141</v>
      </c>
      <c r="E143" s="54" t="inlineStr">
        <is>
          <t>U288</t>
        </is>
      </c>
      <c r="F143" s="55" t="inlineStr">
        <is>
          <t>高市漁港店</t>
        </is>
      </c>
      <c r="G143" s="55" t="inlineStr">
        <is>
          <t>高雄市</t>
        </is>
      </c>
      <c r="H143" s="55" t="inlineStr">
        <is>
          <t>前鎮區</t>
        </is>
      </c>
      <c r="I143" s="54" t="n">
        <v>2</v>
      </c>
      <c r="J143" s="73" t="n">
        <v>44627</v>
      </c>
      <c r="V143" s="53" t="n">
        <v>141</v>
      </c>
      <c r="W143" s="53">
        <f>LEFT(AB143,3)</f>
        <v/>
      </c>
      <c r="X143" s="60" t="inlineStr">
        <is>
          <t>新開</t>
        </is>
      </c>
      <c r="Y143" s="60" t="n">
        <v>2</v>
      </c>
      <c r="Z143" s="60" t="n">
        <v>5141</v>
      </c>
      <c r="AA143" s="60" t="inlineStr">
        <is>
          <t>竹塹港北店</t>
        </is>
      </c>
      <c r="AB143" s="60" t="inlineStr">
        <is>
          <t>新竹市北區延平路147、149號壹樓</t>
        </is>
      </c>
      <c r="AC143" s="56" t="n">
        <v>45189.49930555555</v>
      </c>
      <c r="AD143" s="56" t="n">
        <v>45211.45833333334</v>
      </c>
    </row>
    <row r="144" ht="15.6" customHeight="1" s="127">
      <c r="D144" s="53" t="n">
        <v>142</v>
      </c>
      <c r="E144" s="54" t="n">
        <v>2054</v>
      </c>
      <c r="F144" s="55" t="inlineStr">
        <is>
          <t>高市復興店</t>
        </is>
      </c>
      <c r="G144" s="55" t="inlineStr">
        <is>
          <t>高雄市</t>
        </is>
      </c>
      <c r="H144" s="55" t="inlineStr">
        <is>
          <t>前鎮區</t>
        </is>
      </c>
      <c r="I144" s="54" t="n">
        <v>2</v>
      </c>
      <c r="J144" s="73" t="n">
        <v>44627</v>
      </c>
      <c r="V144" s="53" t="n">
        <v>142</v>
      </c>
      <c r="W144" s="53">
        <f>LEFT(AB144,3)</f>
        <v/>
      </c>
      <c r="X144" s="60" t="inlineStr">
        <is>
          <t>新開</t>
        </is>
      </c>
      <c r="Y144" s="60" t="n">
        <v>2</v>
      </c>
      <c r="Z144" s="60" t="n">
        <v>5153</v>
      </c>
      <c r="AA144" s="60" t="inlineStr">
        <is>
          <t>霧峰夕月店</t>
        </is>
      </c>
      <c r="AB144" s="60" t="inlineStr">
        <is>
          <t>台中市霧峰區榮錦里吉峰東路630號1、2樓</t>
        </is>
      </c>
      <c r="AC144" s="56" t="n">
        <v>45191.2875</v>
      </c>
      <c r="AD144" s="56" t="n">
        <v>45211.625</v>
      </c>
    </row>
    <row r="145" ht="15.6" customHeight="1" s="127">
      <c r="D145" s="53" t="n">
        <v>143</v>
      </c>
      <c r="E145" s="54" t="n">
        <v>4324</v>
      </c>
      <c r="F145" s="55" t="inlineStr">
        <is>
          <t>高市展館店</t>
        </is>
      </c>
      <c r="G145" s="55" t="inlineStr">
        <is>
          <t>高雄市</t>
        </is>
      </c>
      <c r="H145" s="55" t="inlineStr">
        <is>
          <t>前鎮區</t>
        </is>
      </c>
      <c r="I145" s="54" t="n">
        <v>3</v>
      </c>
      <c r="J145" s="73" t="n">
        <v>44627</v>
      </c>
      <c r="V145" s="53" t="n">
        <v>143</v>
      </c>
      <c r="W145" s="53">
        <f>LEFT(AB145,3)</f>
        <v/>
      </c>
      <c r="X145" s="60" t="inlineStr">
        <is>
          <t>新開</t>
        </is>
      </c>
      <c r="Y145" s="60" t="n">
        <v>2</v>
      </c>
      <c r="Z145" s="60" t="n">
        <v>5116</v>
      </c>
      <c r="AA145" s="60" t="inlineStr">
        <is>
          <t>枋山加祿村</t>
        </is>
      </c>
      <c r="AB145" s="60" t="inlineStr">
        <is>
          <t>屏東縣枋山鄉加祿村加祿122-1.122-2號.122-3號</t>
        </is>
      </c>
      <c r="AC145" s="56" t="n">
        <v>45191.28194444445</v>
      </c>
      <c r="AD145" s="56" t="n">
        <v>45215.625</v>
      </c>
    </row>
    <row r="146" ht="15.6" customHeight="1" s="127">
      <c r="D146" s="53" t="n">
        <v>144</v>
      </c>
      <c r="E146" s="54" t="n">
        <v>4239</v>
      </c>
      <c r="F146" s="55" t="inlineStr">
        <is>
          <t>寶山寶鑫店</t>
        </is>
      </c>
      <c r="G146" s="55" t="inlineStr">
        <is>
          <t>新竹縣</t>
        </is>
      </c>
      <c r="H146" s="55" t="inlineStr">
        <is>
          <t>寶山鄉</t>
        </is>
      </c>
      <c r="I146" s="54" t="n">
        <v>2</v>
      </c>
      <c r="J146" s="73" t="n">
        <v>44627</v>
      </c>
      <c r="V146" s="53" t="n">
        <v>144</v>
      </c>
      <c r="W146" s="53">
        <f>LEFT(AB146,3)</f>
        <v/>
      </c>
      <c r="X146" s="60" t="inlineStr">
        <is>
          <t>新開</t>
        </is>
      </c>
      <c r="Y146" s="60" t="n">
        <v>2</v>
      </c>
      <c r="Z146" s="60" t="n">
        <v>5139</v>
      </c>
      <c r="AA146" s="60" t="inlineStr">
        <is>
          <t>大寮上寮店</t>
        </is>
      </c>
      <c r="AB146" s="60" t="inlineStr">
        <is>
          <t>高雄市大寮區上寮路154號</t>
        </is>
      </c>
      <c r="AC146" s="56" t="n">
        <v>45194.74583333333</v>
      </c>
      <c r="AD146" s="56" t="n">
        <v>45217.625</v>
      </c>
    </row>
    <row r="147" ht="15.6" customHeight="1" s="127">
      <c r="D147" s="53" t="n">
        <v>145</v>
      </c>
      <c r="E147" s="54" t="n">
        <v>2190</v>
      </c>
      <c r="F147" s="55" t="inlineStr">
        <is>
          <t>北市陽光店</t>
        </is>
      </c>
      <c r="G147" s="55" t="inlineStr">
        <is>
          <t>台北市</t>
        </is>
      </c>
      <c r="H147" s="55" t="inlineStr">
        <is>
          <t>內湖區</t>
        </is>
      </c>
      <c r="I147" s="54" t="n">
        <v>2</v>
      </c>
      <c r="J147" s="73" t="n">
        <v>44628</v>
      </c>
      <c r="V147" s="53" t="n">
        <v>145</v>
      </c>
      <c r="W147" s="53">
        <f>LEFT(AB147,3)</f>
        <v/>
      </c>
      <c r="X147" s="60" t="inlineStr">
        <is>
          <t>新開</t>
        </is>
      </c>
      <c r="Y147" s="60" t="n">
        <v>2</v>
      </c>
      <c r="Z147" s="60" t="n">
        <v>5105</v>
      </c>
      <c r="AA147" s="60" t="inlineStr">
        <is>
          <t>清水鎮北店</t>
        </is>
      </c>
      <c r="AB147" s="60" t="inlineStr">
        <is>
          <t>台中市清水區港都路230號</t>
        </is>
      </c>
      <c r="AC147" s="56" t="n">
        <v>45196.5875</v>
      </c>
      <c r="AD147" s="56" t="n">
        <v>45218.58333333334</v>
      </c>
    </row>
    <row r="148" ht="15.6" customHeight="1" s="127">
      <c r="D148" s="53" t="n">
        <v>146</v>
      </c>
      <c r="E148" s="54" t="n">
        <v>2233</v>
      </c>
      <c r="F148" s="55" t="inlineStr">
        <is>
          <t>北市湖森店</t>
        </is>
      </c>
      <c r="G148" s="55" t="inlineStr">
        <is>
          <t>台北市</t>
        </is>
      </c>
      <c r="H148" s="55" t="inlineStr">
        <is>
          <t>內湖區</t>
        </is>
      </c>
      <c r="I148" s="54" t="n">
        <v>2</v>
      </c>
      <c r="J148" s="73" t="n">
        <v>44628</v>
      </c>
      <c r="V148" s="53" t="n">
        <v>146</v>
      </c>
      <c r="W148" s="53">
        <f>LEFT(AB148,3)</f>
        <v/>
      </c>
      <c r="X148" s="60" t="inlineStr">
        <is>
          <t>新開</t>
        </is>
      </c>
      <c r="Y148" s="60" t="n">
        <v>2</v>
      </c>
      <c r="Z148" s="60" t="n">
        <v>5104</v>
      </c>
      <c r="AA148" s="60" t="inlineStr">
        <is>
          <t>頭城北宜店</t>
        </is>
      </c>
      <c r="AB148" s="60" t="inlineStr">
        <is>
          <t>宜蘭縣頭城鎮北宜路一段318號</t>
        </is>
      </c>
      <c r="AC148" s="56" t="n">
        <v>45210.42152777778</v>
      </c>
      <c r="AD148" s="56" t="n">
        <v>45223.45833333334</v>
      </c>
    </row>
    <row r="149" ht="15.6" customHeight="1" s="127">
      <c r="D149" s="53" t="n">
        <v>147</v>
      </c>
      <c r="E149" s="54" t="n">
        <v>3707</v>
      </c>
      <c r="F149" s="55" t="inlineStr">
        <is>
          <t>北市奇岩店</t>
        </is>
      </c>
      <c r="G149" s="55" t="inlineStr">
        <is>
          <t>台北市</t>
        </is>
      </c>
      <c r="H149" s="55" t="inlineStr">
        <is>
          <t>北投區</t>
        </is>
      </c>
      <c r="I149" s="54" t="n">
        <v>2</v>
      </c>
      <c r="J149" s="73" t="n">
        <v>44628</v>
      </c>
      <c r="V149" s="53" t="n">
        <v>147</v>
      </c>
      <c r="W149" s="53">
        <f>LEFT(AB149,3)</f>
        <v/>
      </c>
      <c r="X149" s="60" t="inlineStr">
        <is>
          <t>新開</t>
        </is>
      </c>
      <c r="Y149" s="60" t="n">
        <v>2</v>
      </c>
      <c r="Z149" s="60" t="n">
        <v>4944</v>
      </c>
      <c r="AA149" s="60" t="inlineStr">
        <is>
          <t>鹽埔振興店</t>
        </is>
      </c>
      <c r="AB149" s="60" t="inlineStr">
        <is>
          <t>屏東縣鹽埔鄉振興村中正路30號一樓</t>
        </is>
      </c>
      <c r="AC149" s="56" t="n">
        <v>45195.75138888889</v>
      </c>
      <c r="AD149" s="56" t="n">
        <v>45224.625</v>
      </c>
    </row>
    <row r="150" ht="15.6" customHeight="1" s="127">
      <c r="D150" s="53" t="n">
        <v>148</v>
      </c>
      <c r="E150" s="54" t="n">
        <v>4124</v>
      </c>
      <c r="F150" s="55" t="inlineStr">
        <is>
          <t>北市紗帽店</t>
        </is>
      </c>
      <c r="G150" s="55" t="inlineStr">
        <is>
          <t>台北市</t>
        </is>
      </c>
      <c r="H150" s="55" t="inlineStr">
        <is>
          <t>北投區</t>
        </is>
      </c>
      <c r="I150" s="54" t="n">
        <v>2</v>
      </c>
      <c r="J150" s="73" t="n">
        <v>44628</v>
      </c>
      <c r="V150" s="53" t="n">
        <v>148</v>
      </c>
      <c r="W150" s="53">
        <f>LEFT(AB150,3)</f>
        <v/>
      </c>
      <c r="X150" s="60" t="inlineStr">
        <is>
          <t>新開</t>
        </is>
      </c>
      <c r="Y150" s="60" t="n">
        <v>2</v>
      </c>
      <c r="Z150" s="60" t="n">
        <v>5154</v>
      </c>
      <c r="AA150" s="60" t="inlineStr">
        <is>
          <t>竹塹靜心湖</t>
        </is>
      </c>
      <c r="AB150" s="60" t="inlineStr">
        <is>
          <t>新竹市東區光復路一段525巷13號壹樓</t>
        </is>
      </c>
      <c r="AC150" s="56" t="n">
        <v>45194.67777777778</v>
      </c>
      <c r="AD150" s="56" t="n">
        <v>45225.45833333334</v>
      </c>
    </row>
    <row r="151" ht="15.6" customHeight="1" s="127">
      <c r="D151" s="53" t="n">
        <v>149</v>
      </c>
      <c r="E151" s="54" t="n">
        <v>3221</v>
      </c>
      <c r="F151" s="55" t="inlineStr">
        <is>
          <t>新竹竹鵬店</t>
        </is>
      </c>
      <c r="G151" s="55" t="inlineStr">
        <is>
          <t>新竹市</t>
        </is>
      </c>
      <c r="H151" s="55" t="inlineStr">
        <is>
          <t>北區</t>
        </is>
      </c>
      <c r="I151" s="54" t="n">
        <v>2</v>
      </c>
      <c r="J151" s="73" t="n">
        <v>44628</v>
      </c>
      <c r="V151" s="53" t="n">
        <v>149</v>
      </c>
      <c r="W151" s="53">
        <f>LEFT(AB151,3)</f>
        <v/>
      </c>
      <c r="X151" s="60" t="inlineStr">
        <is>
          <t>新開</t>
        </is>
      </c>
      <c r="Y151" s="60" t="n">
        <v>2</v>
      </c>
      <c r="Z151" s="60" t="n">
        <v>5156</v>
      </c>
      <c r="AA151" s="60" t="inlineStr">
        <is>
          <t>大溪文化店</t>
        </is>
      </c>
      <c r="AB151" s="60" t="inlineStr">
        <is>
          <t>桃園市大溪區文化路217之1號</t>
        </is>
      </c>
      <c r="AC151" s="56" t="n">
        <v>45203.72291666667</v>
      </c>
      <c r="AD151" s="56" t="n">
        <v>45225.45833333334</v>
      </c>
    </row>
    <row r="152" ht="15.6" customHeight="1" s="127">
      <c r="D152" s="53" t="n">
        <v>150</v>
      </c>
      <c r="E152" s="54" t="n">
        <v>4142</v>
      </c>
      <c r="F152" s="55" t="inlineStr">
        <is>
          <t>新竹金竹店</t>
        </is>
      </c>
      <c r="G152" s="55" t="inlineStr">
        <is>
          <t>新竹市</t>
        </is>
      </c>
      <c r="H152" s="55" t="inlineStr">
        <is>
          <t>北區</t>
        </is>
      </c>
      <c r="I152" s="54" t="n">
        <v>2</v>
      </c>
      <c r="J152" s="73" t="n">
        <v>44628</v>
      </c>
      <c r="V152" s="53" t="n">
        <v>150</v>
      </c>
      <c r="W152" s="53">
        <f>LEFT(AB152,3)</f>
        <v/>
      </c>
      <c r="X152" s="60" t="inlineStr">
        <is>
          <t>新開</t>
        </is>
      </c>
      <c r="Y152" s="60" t="n">
        <v>2</v>
      </c>
      <c r="Z152" s="60" t="n">
        <v>4918</v>
      </c>
      <c r="AA152" s="60" t="inlineStr">
        <is>
          <t>潮州光春店</t>
        </is>
      </c>
      <c r="AB152" s="60" t="inlineStr">
        <is>
          <t>屏東縣潮州鎮光春路208號</t>
        </is>
      </c>
      <c r="AC152" s="56" t="n">
        <v>45191.37291666667</v>
      </c>
      <c r="AD152" s="56" t="n">
        <v>45225.625</v>
      </c>
    </row>
    <row r="153" ht="15.6" customHeight="1" s="127">
      <c r="D153" s="53" t="n">
        <v>151</v>
      </c>
      <c r="E153" s="54" t="n">
        <v>4065</v>
      </c>
      <c r="F153" s="55" t="inlineStr">
        <is>
          <t>新竹羽成店</t>
        </is>
      </c>
      <c r="G153" s="55" t="inlineStr">
        <is>
          <t>新竹市</t>
        </is>
      </c>
      <c r="H153" s="55" t="inlineStr">
        <is>
          <t>北區</t>
        </is>
      </c>
      <c r="I153" s="54" t="n">
        <v>2</v>
      </c>
      <c r="J153" s="73" t="n">
        <v>44628</v>
      </c>
      <c r="V153" s="53" t="n">
        <v>150</v>
      </c>
      <c r="W153" s="53">
        <f>LEFT(AB153,3)</f>
        <v/>
      </c>
      <c r="X153" s="60" t="inlineStr">
        <is>
          <t>新開</t>
        </is>
      </c>
      <c r="Y153" s="60" t="n">
        <v>2</v>
      </c>
      <c r="Z153" s="60" t="n">
        <v>5117</v>
      </c>
      <c r="AA153" s="60" t="inlineStr">
        <is>
          <t>八德富城店</t>
        </is>
      </c>
      <c r="AB153" s="60" t="inlineStr">
        <is>
          <t>桃園市八德區富城街98號一樓及永興街一樓</t>
        </is>
      </c>
      <c r="AC153" s="56" t="n">
        <v>45223.63402777778</v>
      </c>
      <c r="AD153" s="56" t="n">
        <v>45246.45833333334</v>
      </c>
    </row>
    <row r="154" ht="15.6" customHeight="1" s="127">
      <c r="D154" s="53" t="n">
        <v>152</v>
      </c>
      <c r="E154" s="54" t="n">
        <v>4292</v>
      </c>
      <c r="F154" s="55" t="inlineStr">
        <is>
          <t>新竹花漾店</t>
        </is>
      </c>
      <c r="G154" s="55" t="inlineStr">
        <is>
          <t>新竹市</t>
        </is>
      </c>
      <c r="H154" s="55" t="inlineStr">
        <is>
          <t>北區</t>
        </is>
      </c>
      <c r="I154" s="54" t="n">
        <v>2</v>
      </c>
      <c r="J154" s="73" t="n">
        <v>44628</v>
      </c>
      <c r="V154" s="53" t="n">
        <v>150</v>
      </c>
      <c r="W154" s="53">
        <f>LEFT(AB154,3)</f>
        <v/>
      </c>
      <c r="X154" s="60" t="inlineStr">
        <is>
          <t>新開</t>
        </is>
      </c>
      <c r="Y154" s="60" t="n">
        <v>2</v>
      </c>
      <c r="Z154" s="60" t="n">
        <v>5127</v>
      </c>
      <c r="AA154" s="60" t="inlineStr">
        <is>
          <t>旗山香蕉遊</t>
        </is>
      </c>
      <c r="AB154" s="60" t="inlineStr">
        <is>
          <t>高雄市旗山區南洲里南洲街41之1號</t>
        </is>
      </c>
      <c r="AC154" s="56" t="n">
        <v>45217.61458333334</v>
      </c>
      <c r="AD154" s="56" t="n">
        <v>45246.625</v>
      </c>
    </row>
    <row r="155" ht="15.6" customHeight="1" s="127">
      <c r="D155" s="53" t="n">
        <v>153</v>
      </c>
      <c r="E155" s="54" t="n">
        <v>4399</v>
      </c>
      <c r="F155" s="55" t="inlineStr">
        <is>
          <t>台中愛萊店</t>
        </is>
      </c>
      <c r="G155" s="55" t="inlineStr">
        <is>
          <t>台中市</t>
        </is>
      </c>
      <c r="H155" s="55" t="inlineStr">
        <is>
          <t>西屯區</t>
        </is>
      </c>
      <c r="I155" s="54" t="n">
        <v>2</v>
      </c>
      <c r="J155" s="73" t="n">
        <v>44628</v>
      </c>
      <c r="V155" s="53" t="n">
        <v>150</v>
      </c>
      <c r="W155" s="53">
        <f>LEFT(AB155,3)</f>
        <v/>
      </c>
      <c r="X155" s="60" t="inlineStr">
        <is>
          <t>新開</t>
        </is>
      </c>
      <c r="Y155" s="60" t="n">
        <v>2</v>
      </c>
      <c r="Z155" s="60" t="n">
        <v>5142</v>
      </c>
      <c r="AA155" s="60" t="inlineStr">
        <is>
          <t>內埔新發店</t>
        </is>
      </c>
      <c r="AB155" s="60" t="inlineStr">
        <is>
          <t>屏東縣內埔鄉新發路19及21號</t>
        </is>
      </c>
      <c r="AC155" s="56" t="n">
        <v>45229.39305555556</v>
      </c>
      <c r="AD155" s="56" t="n">
        <v>45251.625</v>
      </c>
    </row>
    <row r="156" ht="15.6" customHeight="1" s="127">
      <c r="D156" s="53" t="n">
        <v>154</v>
      </c>
      <c r="E156" s="54" t="inlineStr">
        <is>
          <t>H835</t>
        </is>
      </c>
      <c r="F156" s="55" t="inlineStr">
        <is>
          <t>台中世貿店</t>
        </is>
      </c>
      <c r="G156" s="55" t="inlineStr">
        <is>
          <t>台中市</t>
        </is>
      </c>
      <c r="H156" s="55" t="inlineStr">
        <is>
          <t>西屯區</t>
        </is>
      </c>
      <c r="I156" s="54" t="n">
        <v>2</v>
      </c>
      <c r="J156" s="73" t="n">
        <v>44628</v>
      </c>
      <c r="V156" s="53" t="n">
        <v>150</v>
      </c>
      <c r="W156" s="53">
        <f>LEFT(AB156,3)</f>
        <v/>
      </c>
      <c r="X156" s="60" t="inlineStr">
        <is>
          <t>新開</t>
        </is>
      </c>
      <c r="Y156" s="60" t="n">
        <v>2</v>
      </c>
      <c r="Z156" s="60" t="n">
        <v>5162</v>
      </c>
      <c r="AA156" s="60" t="inlineStr">
        <is>
          <t>龜山茶專店</t>
        </is>
      </c>
      <c r="AB156" s="60" t="inlineStr">
        <is>
          <t>桃園市龜山區茶專路22號</t>
        </is>
      </c>
      <c r="AC156" s="56" t="n">
        <v>45236.3875</v>
      </c>
      <c r="AD156" s="56" t="n">
        <v>45253.45833333334</v>
      </c>
    </row>
    <row r="157" ht="15.6" customHeight="1" s="127">
      <c r="D157" s="53" t="n">
        <v>155</v>
      </c>
      <c r="E157" s="54" t="inlineStr">
        <is>
          <t>H869</t>
        </is>
      </c>
      <c r="F157" s="55" t="inlineStr">
        <is>
          <t>台中大恩店</t>
        </is>
      </c>
      <c r="G157" s="55" t="inlineStr">
        <is>
          <t>台中市</t>
        </is>
      </c>
      <c r="H157" s="55" t="inlineStr">
        <is>
          <t>西屯區</t>
        </is>
      </c>
      <c r="I157" s="54" t="n">
        <v>2</v>
      </c>
      <c r="J157" s="73" t="n">
        <v>44628</v>
      </c>
      <c r="V157" s="53" t="n">
        <v>150</v>
      </c>
      <c r="W157" s="53">
        <f>LEFT(AB157,3)</f>
        <v/>
      </c>
      <c r="X157" s="60" t="inlineStr">
        <is>
          <t>新開</t>
        </is>
      </c>
      <c r="Y157" s="60" t="n">
        <v>2</v>
      </c>
      <c r="Z157" s="60" t="n">
        <v>5157</v>
      </c>
      <c r="AA157" s="60" t="inlineStr">
        <is>
          <t>林園溪州店</t>
        </is>
      </c>
      <c r="AB157" s="60" t="inlineStr">
        <is>
          <t>高雄市林園區溪州一路51號</t>
        </is>
      </c>
      <c r="AC157" s="56" t="n">
        <v>45231.68819444445</v>
      </c>
      <c r="AD157" s="56" t="n">
        <v>45257.625</v>
      </c>
    </row>
    <row r="158" ht="15.6" customHeight="1" s="127">
      <c r="D158" s="53" t="n">
        <v>156</v>
      </c>
      <c r="E158" s="54" t="n">
        <v>2068</v>
      </c>
      <c r="F158" s="55" t="inlineStr">
        <is>
          <t>台中黎明店</t>
        </is>
      </c>
      <c r="G158" s="55" t="inlineStr">
        <is>
          <t>台中市</t>
        </is>
      </c>
      <c r="H158" s="55" t="inlineStr">
        <is>
          <t>南屯區</t>
        </is>
      </c>
      <c r="I158" s="54" t="n">
        <v>2</v>
      </c>
      <c r="J158" s="73" t="n">
        <v>44628</v>
      </c>
      <c r="V158" s="53" t="n">
        <v>150</v>
      </c>
      <c r="W158" s="53">
        <f>LEFT(AB158,3)</f>
        <v/>
      </c>
      <c r="X158" s="60" t="inlineStr">
        <is>
          <t>新開</t>
        </is>
      </c>
      <c r="Y158" s="60" t="n">
        <v>2</v>
      </c>
      <c r="Z158" s="60" t="n">
        <v>5148</v>
      </c>
      <c r="AA158" s="60" t="inlineStr">
        <is>
          <t>東勢水梨店</t>
        </is>
      </c>
      <c r="AB158" s="60" t="inlineStr">
        <is>
          <t>台中市東勢區東坑路611號壹樓</t>
        </is>
      </c>
      <c r="AC158" s="56" t="n">
        <v>45236.44236111111</v>
      </c>
      <c r="AD158" s="56" t="n">
        <v>45258.625</v>
      </c>
    </row>
    <row r="159" ht="15.6" customHeight="1" s="127">
      <c r="D159" s="53" t="n">
        <v>157</v>
      </c>
      <c r="E159" s="54" t="n">
        <v>2136</v>
      </c>
      <c r="F159" s="55" t="inlineStr">
        <is>
          <t>高市鎮榮店</t>
        </is>
      </c>
      <c r="G159" s="55" t="inlineStr">
        <is>
          <t>高雄市</t>
        </is>
      </c>
      <c r="H159" s="55" t="inlineStr">
        <is>
          <t>前鎮區</t>
        </is>
      </c>
      <c r="I159" s="54" t="n">
        <v>2</v>
      </c>
      <c r="J159" s="73" t="n">
        <v>44628</v>
      </c>
    </row>
    <row r="160" ht="15.6" customHeight="1" s="127">
      <c r="D160" s="53" t="n">
        <v>158</v>
      </c>
      <c r="E160" s="54" t="n">
        <v>3435</v>
      </c>
      <c r="F160" s="55" t="inlineStr">
        <is>
          <t>高市瑞福店</t>
        </is>
      </c>
      <c r="G160" s="55" t="inlineStr">
        <is>
          <t>高雄市</t>
        </is>
      </c>
      <c r="H160" s="55" t="inlineStr">
        <is>
          <t>前鎮區</t>
        </is>
      </c>
      <c r="I160" s="54" t="n">
        <v>2</v>
      </c>
      <c r="J160" s="73" t="n">
        <v>44628</v>
      </c>
    </row>
    <row r="161" ht="15.6" customHeight="1" s="127">
      <c r="D161" s="53" t="n">
        <v>159</v>
      </c>
      <c r="E161" s="54" t="n">
        <v>4022</v>
      </c>
      <c r="F161" s="55" t="inlineStr">
        <is>
          <t>高市鎮港店</t>
        </is>
      </c>
      <c r="G161" s="55" t="inlineStr">
        <is>
          <t>高雄市</t>
        </is>
      </c>
      <c r="H161" s="55" t="inlineStr">
        <is>
          <t>前鎮區</t>
        </is>
      </c>
      <c r="I161" s="54" t="n">
        <v>2</v>
      </c>
      <c r="J161" s="73" t="n">
        <v>44628</v>
      </c>
    </row>
    <row r="162" ht="15.6" customHeight="1" s="127">
      <c r="D162" s="53" t="n">
        <v>160</v>
      </c>
      <c r="E162" s="54" t="n">
        <v>3976</v>
      </c>
      <c r="F162" s="55" t="inlineStr">
        <is>
          <t>高市福鑽店</t>
        </is>
      </c>
      <c r="G162" s="55" t="inlineStr">
        <is>
          <t>高雄市</t>
        </is>
      </c>
      <c r="H162" s="55" t="inlineStr">
        <is>
          <t>前鎮區</t>
        </is>
      </c>
      <c r="I162" s="54" t="n">
        <v>2</v>
      </c>
      <c r="J162" s="73" t="n">
        <v>44628</v>
      </c>
    </row>
    <row r="163" ht="15.6" customHeight="1" s="127">
      <c r="D163" s="53" t="n">
        <v>161</v>
      </c>
      <c r="E163" s="54" t="n">
        <v>2228</v>
      </c>
      <c r="F163" s="55" t="inlineStr">
        <is>
          <t>北市湖光店</t>
        </is>
      </c>
      <c r="G163" s="55" t="inlineStr">
        <is>
          <t>台北市</t>
        </is>
      </c>
      <c r="H163" s="55" t="inlineStr">
        <is>
          <t>內湖區</t>
        </is>
      </c>
      <c r="I163" s="54" t="n">
        <v>2</v>
      </c>
      <c r="J163" s="73" t="n">
        <v>44629</v>
      </c>
    </row>
    <row r="164" ht="15.6" customHeight="1" s="127">
      <c r="D164" s="53" t="n">
        <v>162</v>
      </c>
      <c r="E164" s="54" t="inlineStr">
        <is>
          <t>A318</t>
        </is>
      </c>
      <c r="F164" s="55" t="inlineStr">
        <is>
          <t>北市民東店</t>
        </is>
      </c>
      <c r="G164" s="55" t="inlineStr">
        <is>
          <t>台北市</t>
        </is>
      </c>
      <c r="H164" s="55" t="inlineStr">
        <is>
          <t>內湖區</t>
        </is>
      </c>
      <c r="I164" s="54" t="n">
        <v>2</v>
      </c>
      <c r="J164" s="73" t="n">
        <v>44629</v>
      </c>
    </row>
    <row r="165" ht="15.6" customHeight="1" s="127">
      <c r="D165" s="53" t="n">
        <v>163</v>
      </c>
      <c r="E165" s="54" t="n">
        <v>3206</v>
      </c>
      <c r="F165" s="55" t="inlineStr">
        <is>
          <t>北市湖潤店</t>
        </is>
      </c>
      <c r="G165" s="55" t="inlineStr">
        <is>
          <t>台北市</t>
        </is>
      </c>
      <c r="H165" s="55" t="inlineStr">
        <is>
          <t>內湖區</t>
        </is>
      </c>
      <c r="I165" s="54" t="n">
        <v>2</v>
      </c>
      <c r="J165" s="73" t="n">
        <v>44629</v>
      </c>
    </row>
    <row r="166" ht="15.6" customHeight="1" s="127">
      <c r="D166" s="53" t="n">
        <v>164</v>
      </c>
      <c r="E166" s="54" t="n">
        <v>3969</v>
      </c>
      <c r="F166" s="55" t="inlineStr">
        <is>
          <t>北市北清店</t>
        </is>
      </c>
      <c r="G166" s="55" t="inlineStr">
        <is>
          <t>台北市</t>
        </is>
      </c>
      <c r="H166" s="55" t="inlineStr">
        <is>
          <t>北投區</t>
        </is>
      </c>
      <c r="I166" s="54" t="n">
        <v>2</v>
      </c>
      <c r="J166" s="73" t="n">
        <v>44629</v>
      </c>
    </row>
    <row r="167" ht="15.6" customHeight="1" s="127">
      <c r="D167" s="53" t="n">
        <v>165</v>
      </c>
      <c r="E167" s="54" t="n">
        <v>4498</v>
      </c>
      <c r="F167" s="55" t="inlineStr">
        <is>
          <t>北投希望店</t>
        </is>
      </c>
      <c r="G167" s="55" t="inlineStr">
        <is>
          <t>台北市</t>
        </is>
      </c>
      <c r="H167" s="55" t="inlineStr">
        <is>
          <t>北投區</t>
        </is>
      </c>
      <c r="I167" s="54" t="n">
        <v>2</v>
      </c>
      <c r="J167" s="73" t="n">
        <v>44629</v>
      </c>
    </row>
    <row r="168" ht="15.6" customHeight="1" s="127">
      <c r="D168" s="53" t="n">
        <v>166</v>
      </c>
      <c r="E168" s="54" t="n">
        <v>4956</v>
      </c>
      <c r="F168" s="55" t="inlineStr">
        <is>
          <t>北投立農店</t>
        </is>
      </c>
      <c r="G168" s="55" t="inlineStr">
        <is>
          <t>台北市</t>
        </is>
      </c>
      <c r="H168" s="55" t="inlineStr">
        <is>
          <t>北投區</t>
        </is>
      </c>
      <c r="I168" s="54" t="n">
        <v>2</v>
      </c>
      <c r="J168" s="73" t="n">
        <v>44629</v>
      </c>
    </row>
    <row r="169" ht="15.6" customHeight="1" s="127">
      <c r="D169" s="53" t="n">
        <v>167</v>
      </c>
      <c r="E169" s="54" t="n">
        <v>4313</v>
      </c>
      <c r="F169" s="55" t="inlineStr">
        <is>
          <t>北市地熱谷店</t>
        </is>
      </c>
      <c r="G169" s="55" t="inlineStr">
        <is>
          <t>台北市</t>
        </is>
      </c>
      <c r="H169" s="55" t="inlineStr">
        <is>
          <t>北投區</t>
        </is>
      </c>
      <c r="I169" s="54" t="n">
        <v>2</v>
      </c>
      <c r="J169" s="73" t="n">
        <v>44629</v>
      </c>
    </row>
    <row r="170" ht="15.6" customHeight="1" s="127">
      <c r="D170" s="53" t="n">
        <v>168</v>
      </c>
      <c r="E170" s="54" t="n">
        <v>2261</v>
      </c>
      <c r="F170" s="55" t="inlineStr">
        <is>
          <t>新竹竹塹店</t>
        </is>
      </c>
      <c r="G170" s="55" t="inlineStr">
        <is>
          <t>新竹市</t>
        </is>
      </c>
      <c r="H170" s="55" t="inlineStr">
        <is>
          <t>北區</t>
        </is>
      </c>
      <c r="I170" s="54" t="n">
        <v>2</v>
      </c>
      <c r="J170" s="73" t="n">
        <v>44629</v>
      </c>
    </row>
    <row r="171" ht="15.6" customHeight="1" s="127">
      <c r="D171" s="53" t="n">
        <v>169</v>
      </c>
      <c r="E171" s="54" t="n">
        <v>2972</v>
      </c>
      <c r="F171" s="55" t="inlineStr">
        <is>
          <t>新竹竹勇店</t>
        </is>
      </c>
      <c r="G171" s="55" t="inlineStr">
        <is>
          <t>新竹市</t>
        </is>
      </c>
      <c r="H171" s="55" t="inlineStr">
        <is>
          <t>北區</t>
        </is>
      </c>
      <c r="I171" s="54" t="n">
        <v>2</v>
      </c>
      <c r="J171" s="73" t="n">
        <v>44629</v>
      </c>
    </row>
    <row r="172" ht="15.6" customHeight="1" s="127">
      <c r="D172" s="53" t="n">
        <v>170</v>
      </c>
      <c r="E172" s="54" t="n">
        <v>3218</v>
      </c>
      <c r="F172" s="55" t="inlineStr">
        <is>
          <t>新竹竹湳店</t>
        </is>
      </c>
      <c r="G172" s="55" t="inlineStr">
        <is>
          <t>新竹市</t>
        </is>
      </c>
      <c r="H172" s="55" t="inlineStr">
        <is>
          <t>北區</t>
        </is>
      </c>
      <c r="I172" s="54" t="n">
        <v>2</v>
      </c>
      <c r="J172" s="73" t="n">
        <v>44629</v>
      </c>
    </row>
    <row r="173" ht="15.6" customHeight="1" s="127">
      <c r="D173" s="53" t="n">
        <v>171</v>
      </c>
      <c r="E173" s="54" t="n">
        <v>2787</v>
      </c>
      <c r="F173" s="55" t="inlineStr">
        <is>
          <t>新竹竹遠店</t>
        </is>
      </c>
      <c r="G173" s="55" t="inlineStr">
        <is>
          <t>新竹市</t>
        </is>
      </c>
      <c r="H173" s="55" t="inlineStr">
        <is>
          <t>北區</t>
        </is>
      </c>
      <c r="I173" s="54" t="n">
        <v>2</v>
      </c>
      <c r="J173" s="73" t="n">
        <v>44629</v>
      </c>
    </row>
    <row r="174" ht="15.6" customHeight="1" s="127">
      <c r="D174" s="53" t="n">
        <v>172</v>
      </c>
      <c r="E174" s="54" t="n">
        <v>2637</v>
      </c>
      <c r="F174" s="55" t="inlineStr">
        <is>
          <t>台中中集店</t>
        </is>
      </c>
      <c r="G174" s="55" t="inlineStr">
        <is>
          <t>台中市</t>
        </is>
      </c>
      <c r="H174" s="55" t="inlineStr">
        <is>
          <t>西屯區</t>
        </is>
      </c>
      <c r="I174" s="54" t="n">
        <v>2</v>
      </c>
      <c r="J174" s="73" t="n">
        <v>44629</v>
      </c>
    </row>
    <row r="175" ht="15.6" customHeight="1" s="127">
      <c r="D175" s="53" t="n">
        <v>173</v>
      </c>
      <c r="E175" s="54" t="n">
        <v>2767</v>
      </c>
      <c r="F175" s="55" t="inlineStr">
        <is>
          <t>台中中都店</t>
        </is>
      </c>
      <c r="G175" s="55" t="inlineStr">
        <is>
          <t>台中市</t>
        </is>
      </c>
      <c r="H175" s="55" t="inlineStr">
        <is>
          <t>西屯區</t>
        </is>
      </c>
      <c r="I175" s="54" t="n">
        <v>2</v>
      </c>
      <c r="J175" s="73" t="n">
        <v>44629</v>
      </c>
    </row>
    <row r="176" ht="15.6" customHeight="1" s="127">
      <c r="D176" s="53" t="n">
        <v>174</v>
      </c>
      <c r="E176" s="54" t="n">
        <v>3702</v>
      </c>
      <c r="F176" s="55" t="inlineStr">
        <is>
          <t>台中中宏店</t>
        </is>
      </c>
      <c r="G176" s="55" t="inlineStr">
        <is>
          <t>台中市</t>
        </is>
      </c>
      <c r="H176" s="55" t="inlineStr">
        <is>
          <t>西屯區</t>
        </is>
      </c>
      <c r="I176" s="54" t="n">
        <v>2</v>
      </c>
      <c r="J176" s="73" t="n">
        <v>44629</v>
      </c>
    </row>
    <row r="177" ht="15.6" customHeight="1" s="127">
      <c r="D177" s="53" t="n">
        <v>175</v>
      </c>
      <c r="E177" s="54" t="n">
        <v>4247</v>
      </c>
      <c r="F177" s="55" t="inlineStr">
        <is>
          <t>台中永讚店</t>
        </is>
      </c>
      <c r="G177" s="55" t="inlineStr">
        <is>
          <t>台中市</t>
        </is>
      </c>
      <c r="H177" s="55" t="inlineStr">
        <is>
          <t>西屯區</t>
        </is>
      </c>
      <c r="I177" s="54" t="n">
        <v>2</v>
      </c>
      <c r="J177" s="73" t="n">
        <v>44629</v>
      </c>
    </row>
    <row r="178" ht="15.6" customHeight="1" s="127">
      <c r="D178" s="53" t="n">
        <v>176</v>
      </c>
      <c r="E178" s="54" t="n">
        <v>4792</v>
      </c>
      <c r="F178" s="55" t="inlineStr">
        <is>
          <t>前金新田店</t>
        </is>
      </c>
      <c r="G178" s="55" t="inlineStr">
        <is>
          <t>高雄市</t>
        </is>
      </c>
      <c r="H178" s="55" t="inlineStr">
        <is>
          <t>前金區</t>
        </is>
      </c>
      <c r="I178" s="54" t="n">
        <v>2</v>
      </c>
      <c r="J178" s="73" t="n">
        <v>44629</v>
      </c>
    </row>
    <row r="179" ht="15.6" customHeight="1" s="127">
      <c r="D179" s="53" t="n">
        <v>177</v>
      </c>
      <c r="E179" s="54" t="inlineStr">
        <is>
          <t>U295</t>
        </is>
      </c>
      <c r="F179" s="55" t="inlineStr">
        <is>
          <t>高市大同店</t>
        </is>
      </c>
      <c r="G179" s="55" t="inlineStr">
        <is>
          <t>高雄市</t>
        </is>
      </c>
      <c r="H179" s="55" t="inlineStr">
        <is>
          <t>前金區</t>
        </is>
      </c>
      <c r="I179" s="54" t="n">
        <v>2</v>
      </c>
      <c r="J179" s="73" t="n">
        <v>44629</v>
      </c>
    </row>
    <row r="180" ht="15.6" customHeight="1" s="127">
      <c r="D180" s="53" t="n">
        <v>178</v>
      </c>
      <c r="E180" s="54" t="n">
        <v>2955</v>
      </c>
      <c r="F180" s="55" t="inlineStr">
        <is>
          <t>南投投家店</t>
        </is>
      </c>
      <c r="G180" s="55" t="inlineStr">
        <is>
          <t>南投縣</t>
        </is>
      </c>
      <c r="H180" s="55" t="inlineStr">
        <is>
          <t>草屯鎮</t>
        </is>
      </c>
      <c r="I180" s="54" t="n">
        <v>2</v>
      </c>
      <c r="J180" s="73" t="n">
        <v>44629</v>
      </c>
    </row>
    <row r="181" ht="15.6" customHeight="1" s="127">
      <c r="D181" s="53" t="n">
        <v>179</v>
      </c>
      <c r="E181" s="54" t="n">
        <v>3735</v>
      </c>
      <c r="F181" s="55" t="inlineStr">
        <is>
          <t>北市宏普店</t>
        </is>
      </c>
      <c r="G181" s="55" t="inlineStr">
        <is>
          <t>台北市</t>
        </is>
      </c>
      <c r="H181" s="55" t="inlineStr">
        <is>
          <t>內湖區</t>
        </is>
      </c>
      <c r="I181" s="54" t="n">
        <v>2</v>
      </c>
      <c r="J181" s="73" t="n">
        <v>44630</v>
      </c>
    </row>
    <row r="182" ht="15.6" customHeight="1" s="127">
      <c r="D182" s="53" t="n">
        <v>180</v>
      </c>
      <c r="E182" s="54" t="n">
        <v>3836</v>
      </c>
      <c r="F182" s="55" t="inlineStr">
        <is>
          <t>北市湖玉店</t>
        </is>
      </c>
      <c r="G182" s="55" t="inlineStr">
        <is>
          <t>台北市</t>
        </is>
      </c>
      <c r="H182" s="55" t="inlineStr">
        <is>
          <t>內湖區</t>
        </is>
      </c>
      <c r="I182" s="54" t="n">
        <v>2</v>
      </c>
      <c r="J182" s="73" t="n">
        <v>44630</v>
      </c>
    </row>
    <row r="183" ht="15.6" customHeight="1" s="127">
      <c r="D183" s="53" t="n">
        <v>181</v>
      </c>
      <c r="E183" s="54" t="n">
        <v>4160</v>
      </c>
      <c r="F183" s="55" t="inlineStr">
        <is>
          <t>北市湖元店</t>
        </is>
      </c>
      <c r="G183" s="55" t="inlineStr">
        <is>
          <t>台北市</t>
        </is>
      </c>
      <c r="H183" s="55" t="inlineStr">
        <is>
          <t>內湖區</t>
        </is>
      </c>
      <c r="I183" s="54" t="n">
        <v>2</v>
      </c>
      <c r="J183" s="73" t="n">
        <v>44630</v>
      </c>
    </row>
    <row r="184" ht="15.6" customHeight="1" s="127">
      <c r="D184" s="53" t="n">
        <v>182</v>
      </c>
      <c r="E184" s="54" t="n">
        <v>3118</v>
      </c>
      <c r="F184" s="55" t="inlineStr">
        <is>
          <t>北市北功店</t>
        </is>
      </c>
      <c r="G184" s="55" t="inlineStr">
        <is>
          <t>台北市</t>
        </is>
      </c>
      <c r="H184" s="55" t="inlineStr">
        <is>
          <t>北投區</t>
        </is>
      </c>
      <c r="I184" s="54" t="n">
        <v>2</v>
      </c>
      <c r="J184" s="73" t="n">
        <v>44630</v>
      </c>
    </row>
    <row r="185" ht="15.6" customHeight="1" s="127">
      <c r="D185" s="53" t="n">
        <v>183</v>
      </c>
      <c r="E185" s="54" t="n">
        <v>2528</v>
      </c>
      <c r="F185" s="55" t="inlineStr">
        <is>
          <t>北市北天店</t>
        </is>
      </c>
      <c r="G185" s="55" t="inlineStr">
        <is>
          <t>台北市</t>
        </is>
      </c>
      <c r="H185" s="55" t="inlineStr">
        <is>
          <t>北投區</t>
        </is>
      </c>
      <c r="I185" s="54" t="n">
        <v>2</v>
      </c>
      <c r="J185" s="73" t="n">
        <v>44630</v>
      </c>
    </row>
    <row r="186" ht="15.6" customHeight="1" s="127">
      <c r="D186" s="53" t="n">
        <v>184</v>
      </c>
      <c r="E186" s="54" t="n">
        <v>2673</v>
      </c>
      <c r="F186" s="55" t="inlineStr">
        <is>
          <t>北市北崗店</t>
        </is>
      </c>
      <c r="G186" s="55" t="inlineStr">
        <is>
          <t>台北市</t>
        </is>
      </c>
      <c r="H186" s="55" t="inlineStr">
        <is>
          <t>北投區</t>
        </is>
      </c>
      <c r="I186" s="54" t="n">
        <v>2</v>
      </c>
      <c r="J186" s="73" t="n">
        <v>44630</v>
      </c>
    </row>
    <row r="187" ht="15.6" customHeight="1" s="127">
      <c r="D187" s="53" t="n">
        <v>185</v>
      </c>
      <c r="E187" s="54" t="n">
        <v>4824</v>
      </c>
      <c r="F187" s="55" t="inlineStr">
        <is>
          <t>新竹浸水店</t>
        </is>
      </c>
      <c r="G187" s="55" t="inlineStr">
        <is>
          <t>新竹市</t>
        </is>
      </c>
      <c r="H187" s="55" t="inlineStr">
        <is>
          <t>香山區</t>
        </is>
      </c>
      <c r="I187" s="54" t="n">
        <v>2</v>
      </c>
      <c r="J187" s="73" t="n">
        <v>44630</v>
      </c>
    </row>
    <row r="188" ht="15.6" customHeight="1" s="127">
      <c r="D188" s="53" t="n">
        <v>186</v>
      </c>
      <c r="E188" s="54" t="inlineStr">
        <is>
          <t>F617</t>
        </is>
      </c>
      <c r="F188" s="55" t="inlineStr">
        <is>
          <t>新竹香北店</t>
        </is>
      </c>
      <c r="G188" s="55" t="inlineStr">
        <is>
          <t>新竹市</t>
        </is>
      </c>
      <c r="H188" s="55" t="inlineStr">
        <is>
          <t>香山區</t>
        </is>
      </c>
      <c r="I188" s="54" t="n">
        <v>2</v>
      </c>
      <c r="J188" s="73" t="n">
        <v>44630</v>
      </c>
    </row>
    <row r="189" ht="15.6" customHeight="1" s="127">
      <c r="D189" s="53" t="n">
        <v>187</v>
      </c>
      <c r="E189" s="54" t="n">
        <v>2025</v>
      </c>
      <c r="F189" s="55" t="inlineStr">
        <is>
          <t>新竹林森店</t>
        </is>
      </c>
      <c r="G189" s="55" t="inlineStr">
        <is>
          <t>新竹市</t>
        </is>
      </c>
      <c r="H189" s="55" t="inlineStr">
        <is>
          <t>北區</t>
        </is>
      </c>
      <c r="I189" s="54" t="n">
        <v>2</v>
      </c>
      <c r="J189" s="73" t="n">
        <v>44630</v>
      </c>
    </row>
    <row r="190" ht="15.6" customHeight="1" s="127">
      <c r="D190" s="53" t="n">
        <v>188</v>
      </c>
      <c r="E190" s="54" t="n">
        <v>2242</v>
      </c>
      <c r="F190" s="55" t="inlineStr">
        <is>
          <t>新竹境福店</t>
        </is>
      </c>
      <c r="G190" s="55" t="inlineStr">
        <is>
          <t>新竹市</t>
        </is>
      </c>
      <c r="H190" s="55" t="inlineStr">
        <is>
          <t>北區</t>
        </is>
      </c>
      <c r="I190" s="54" t="n">
        <v>2</v>
      </c>
      <c r="J190" s="73" t="n">
        <v>44630</v>
      </c>
    </row>
    <row r="191" ht="15.6" customHeight="1" s="127">
      <c r="D191" s="53" t="n">
        <v>189</v>
      </c>
      <c r="E191" s="54" t="n">
        <v>2064</v>
      </c>
      <c r="F191" s="55" t="inlineStr">
        <is>
          <t>台中逢甲店</t>
        </is>
      </c>
      <c r="G191" s="55" t="inlineStr">
        <is>
          <t>台中市</t>
        </is>
      </c>
      <c r="H191" s="55" t="inlineStr">
        <is>
          <t>西屯區</t>
        </is>
      </c>
      <c r="I191" s="54" t="n">
        <v>3</v>
      </c>
      <c r="J191" s="73" t="n">
        <v>44630</v>
      </c>
    </row>
    <row r="192" ht="15.6" customHeight="1" s="127">
      <c r="D192" s="53" t="n">
        <v>190</v>
      </c>
      <c r="E192" s="54" t="n">
        <v>2594</v>
      </c>
      <c r="F192" s="55" t="inlineStr">
        <is>
          <t>台中中河店</t>
        </is>
      </c>
      <c r="G192" s="55" t="inlineStr">
        <is>
          <t>台中市</t>
        </is>
      </c>
      <c r="H192" s="55" t="inlineStr">
        <is>
          <t>西屯區</t>
        </is>
      </c>
      <c r="I192" s="54" t="n">
        <v>2</v>
      </c>
      <c r="J192" s="73" t="n">
        <v>44630</v>
      </c>
    </row>
    <row r="193" ht="15.6" customHeight="1" s="127">
      <c r="D193" s="53" t="n">
        <v>191</v>
      </c>
      <c r="E193" s="54" t="n">
        <v>3277</v>
      </c>
      <c r="F193" s="55" t="inlineStr">
        <is>
          <t>高市雅福店</t>
        </is>
      </c>
      <c r="G193" s="55" t="inlineStr">
        <is>
          <t>高雄市</t>
        </is>
      </c>
      <c r="H193" s="55" t="inlineStr">
        <is>
          <t>苓雅區</t>
        </is>
      </c>
      <c r="I193" s="54" t="n">
        <v>2</v>
      </c>
      <c r="J193" s="73" t="n">
        <v>44630</v>
      </c>
    </row>
    <row r="194" ht="15.6" customHeight="1" s="127">
      <c r="D194" s="53" t="n">
        <v>192</v>
      </c>
      <c r="E194" s="54" t="n">
        <v>3495</v>
      </c>
      <c r="F194" s="55" t="inlineStr">
        <is>
          <t>高市武慶店</t>
        </is>
      </c>
      <c r="G194" s="55" t="inlineStr">
        <is>
          <t>高雄市</t>
        </is>
      </c>
      <c r="H194" s="55" t="inlineStr">
        <is>
          <t>苓雅區</t>
        </is>
      </c>
      <c r="I194" s="54" t="n">
        <v>2</v>
      </c>
      <c r="J194" s="73" t="n">
        <v>44630</v>
      </c>
    </row>
    <row r="195" ht="15.6" customHeight="1" s="127">
      <c r="D195" s="53" t="n">
        <v>193</v>
      </c>
      <c r="E195" s="54" t="inlineStr">
        <is>
          <t>A311</t>
        </is>
      </c>
      <c r="F195" s="55" t="inlineStr">
        <is>
          <t>北市康樂二店</t>
        </is>
      </c>
      <c r="G195" s="55" t="inlineStr">
        <is>
          <t>台北市</t>
        </is>
      </c>
      <c r="H195" s="55" t="inlineStr">
        <is>
          <t>內湖區</t>
        </is>
      </c>
      <c r="I195" s="54" t="n">
        <v>2</v>
      </c>
      <c r="J195" s="73" t="n">
        <v>44631</v>
      </c>
    </row>
    <row r="196" ht="15.6" customHeight="1" s="127">
      <c r="D196" s="53" t="n">
        <v>194</v>
      </c>
      <c r="E196" s="54" t="n">
        <v>4592</v>
      </c>
      <c r="F196" s="55" t="inlineStr">
        <is>
          <t>內湖紫陽店</t>
        </is>
      </c>
      <c r="G196" s="55" t="inlineStr">
        <is>
          <t>台北市</t>
        </is>
      </c>
      <c r="H196" s="55" t="inlineStr">
        <is>
          <t>內湖區</t>
        </is>
      </c>
      <c r="I196" s="54" t="n">
        <v>2</v>
      </c>
      <c r="J196" s="73" t="n">
        <v>44631</v>
      </c>
    </row>
    <row r="197" ht="15.6" customHeight="1" s="127">
      <c r="D197" s="53" t="n">
        <v>195</v>
      </c>
      <c r="E197" s="54" t="n">
        <v>4951</v>
      </c>
      <c r="F197" s="55" t="inlineStr">
        <is>
          <t>北市西湖店</t>
        </is>
      </c>
      <c r="G197" s="55" t="inlineStr">
        <is>
          <t>台北市</t>
        </is>
      </c>
      <c r="H197" s="55" t="inlineStr">
        <is>
          <t>內湖區</t>
        </is>
      </c>
      <c r="I197" s="54" t="n">
        <v>2</v>
      </c>
      <c r="J197" s="73" t="n">
        <v>44631</v>
      </c>
    </row>
    <row r="198" ht="15.6" customHeight="1" s="127">
      <c r="D198" s="53" t="n">
        <v>196</v>
      </c>
      <c r="E198" s="54" t="n">
        <v>3607</v>
      </c>
      <c r="F198" s="55" t="inlineStr">
        <is>
          <t>北市北裕店</t>
        </is>
      </c>
      <c r="G198" s="55" t="inlineStr">
        <is>
          <t>台北市</t>
        </is>
      </c>
      <c r="H198" s="55" t="inlineStr">
        <is>
          <t>北投區</t>
        </is>
      </c>
      <c r="I198" s="54" t="n">
        <v>2</v>
      </c>
      <c r="J198" s="73" t="n">
        <v>44631</v>
      </c>
    </row>
    <row r="199" ht="15.6" customHeight="1" s="127">
      <c r="D199" s="53" t="n">
        <v>197</v>
      </c>
      <c r="E199" s="54" t="inlineStr">
        <is>
          <t>A186</t>
        </is>
      </c>
      <c r="F199" s="55" t="inlineStr">
        <is>
          <t>北市懷德店</t>
        </is>
      </c>
      <c r="G199" s="55" t="inlineStr">
        <is>
          <t>台北市</t>
        </is>
      </c>
      <c r="H199" s="55" t="inlineStr">
        <is>
          <t>北投區</t>
        </is>
      </c>
      <c r="I199" s="54" t="n">
        <v>2</v>
      </c>
      <c r="J199" s="73" t="n">
        <v>44631</v>
      </c>
    </row>
    <row r="200" ht="15.6" customHeight="1" s="127">
      <c r="D200" s="53" t="n">
        <v>198</v>
      </c>
      <c r="E200" s="54" t="n">
        <v>3034</v>
      </c>
      <c r="F200" s="55" t="inlineStr">
        <is>
          <t>北市關渡店</t>
        </is>
      </c>
      <c r="G200" s="55" t="inlineStr">
        <is>
          <t>台北市</t>
        </is>
      </c>
      <c r="H200" s="55" t="inlineStr">
        <is>
          <t>北投區</t>
        </is>
      </c>
      <c r="I200" s="54" t="n">
        <v>2</v>
      </c>
      <c r="J200" s="73" t="n">
        <v>44631</v>
      </c>
    </row>
    <row r="201" ht="15.6" customHeight="1" s="127">
      <c r="D201" s="53" t="n">
        <v>199</v>
      </c>
      <c r="E201" s="54" t="n">
        <v>3931</v>
      </c>
      <c r="F201" s="55" t="inlineStr">
        <is>
          <t>新竹月光店</t>
        </is>
      </c>
      <c r="G201" s="55" t="inlineStr">
        <is>
          <t>新竹市</t>
        </is>
      </c>
      <c r="H201" s="55" t="inlineStr">
        <is>
          <t>香山區</t>
        </is>
      </c>
      <c r="I201" s="54" t="n">
        <v>2</v>
      </c>
      <c r="J201" s="73" t="n">
        <v>44631</v>
      </c>
    </row>
    <row r="202" ht="15.6" customHeight="1" s="127">
      <c r="D202" s="53" t="n">
        <v>200</v>
      </c>
      <c r="E202" s="54" t="n">
        <v>4059</v>
      </c>
      <c r="F202" s="55" t="inlineStr">
        <is>
          <t>新竹美森店</t>
        </is>
      </c>
      <c r="G202" s="55" t="inlineStr">
        <is>
          <t>新竹市</t>
        </is>
      </c>
      <c r="H202" s="55" t="inlineStr">
        <is>
          <t>香山區</t>
        </is>
      </c>
      <c r="I202" s="54" t="n">
        <v>2</v>
      </c>
      <c r="J202" s="73" t="n">
        <v>44631</v>
      </c>
    </row>
    <row r="203" ht="15.6" customHeight="1" s="127">
      <c r="D203" s="53" t="n">
        <v>201</v>
      </c>
      <c r="E203" s="54" t="n">
        <v>4361</v>
      </c>
      <c r="F203" s="55" t="inlineStr">
        <is>
          <t>新竹草原店</t>
        </is>
      </c>
      <c r="G203" s="55" t="inlineStr">
        <is>
          <t>新竹市</t>
        </is>
      </c>
      <c r="H203" s="55" t="inlineStr">
        <is>
          <t>香山區</t>
        </is>
      </c>
      <c r="I203" s="54" t="n">
        <v>2</v>
      </c>
      <c r="J203" s="73" t="n">
        <v>44631</v>
      </c>
    </row>
    <row r="204" ht="15.6" customHeight="1" s="127">
      <c r="D204" s="53" t="n">
        <v>202</v>
      </c>
      <c r="E204" s="54" t="n">
        <v>4367</v>
      </c>
      <c r="F204" s="55" t="inlineStr">
        <is>
          <t>新竹香山店</t>
        </is>
      </c>
      <c r="G204" s="55" t="inlineStr">
        <is>
          <t>新竹市</t>
        </is>
      </c>
      <c r="H204" s="55" t="inlineStr">
        <is>
          <t>香山區</t>
        </is>
      </c>
      <c r="I204" s="54" t="n">
        <v>2</v>
      </c>
      <c r="J204" s="73" t="n">
        <v>44631</v>
      </c>
    </row>
    <row r="205" ht="15.6" customHeight="1" s="127">
      <c r="D205" s="53" t="n">
        <v>203</v>
      </c>
      <c r="E205" s="54" t="n">
        <v>4067</v>
      </c>
      <c r="F205" s="55" t="inlineStr">
        <is>
          <t>高市英祥店</t>
        </is>
      </c>
      <c r="G205" s="55" t="inlineStr">
        <is>
          <t>高雄市</t>
        </is>
      </c>
      <c r="H205" s="55" t="inlineStr">
        <is>
          <t>苓雅區</t>
        </is>
      </c>
      <c r="I205" s="54" t="n">
        <v>2</v>
      </c>
      <c r="J205" s="73" t="n">
        <v>44631</v>
      </c>
    </row>
    <row r="206" ht="15.6" customHeight="1" s="127">
      <c r="D206" s="53" t="n">
        <v>204</v>
      </c>
      <c r="E206" s="54" t="inlineStr">
        <is>
          <t>T280</t>
        </is>
      </c>
      <c r="F206" s="55" t="inlineStr">
        <is>
          <t>高市建工店</t>
        </is>
      </c>
      <c r="G206" s="55" t="inlineStr">
        <is>
          <t>高雄市</t>
        </is>
      </c>
      <c r="H206" s="55" t="inlineStr">
        <is>
          <t>三民區</t>
        </is>
      </c>
      <c r="I206" s="54" t="n">
        <v>2</v>
      </c>
      <c r="J206" s="73" t="n">
        <v>44631</v>
      </c>
    </row>
    <row r="207" ht="15.6" customHeight="1" s="127">
      <c r="D207" s="53" t="n">
        <v>205</v>
      </c>
      <c r="E207" s="54" t="n">
        <v>4433</v>
      </c>
      <c r="F207" s="55" t="inlineStr">
        <is>
          <t>高市鼎盛店</t>
        </is>
      </c>
      <c r="G207" s="55" t="inlineStr">
        <is>
          <t>高雄市</t>
        </is>
      </c>
      <c r="H207" s="55" t="inlineStr">
        <is>
          <t>三民區</t>
        </is>
      </c>
      <c r="I207" s="54" t="n">
        <v>2</v>
      </c>
      <c r="J207" s="73" t="n">
        <v>44631</v>
      </c>
    </row>
    <row r="208" ht="15.6" customHeight="1" s="127">
      <c r="D208" s="53" t="n">
        <v>206</v>
      </c>
      <c r="E208" s="54" t="n">
        <v>4763</v>
      </c>
      <c r="F208" s="55" t="inlineStr">
        <is>
          <t>三民長明店</t>
        </is>
      </c>
      <c r="G208" s="55" t="inlineStr">
        <is>
          <t>高雄市</t>
        </is>
      </c>
      <c r="H208" s="55" t="inlineStr">
        <is>
          <t>三民區</t>
        </is>
      </c>
      <c r="I208" s="54" t="n">
        <v>2</v>
      </c>
      <c r="J208" s="73" t="n">
        <v>44631</v>
      </c>
    </row>
    <row r="209" ht="15.6" customHeight="1" s="127">
      <c r="D209" s="53" t="n">
        <v>207</v>
      </c>
      <c r="E209" s="54" t="n">
        <v>4053</v>
      </c>
      <c r="F209" s="55" t="inlineStr">
        <is>
          <t>北市亞緹店</t>
        </is>
      </c>
      <c r="G209" s="55" t="inlineStr">
        <is>
          <t>台北市</t>
        </is>
      </c>
      <c r="H209" s="55" t="inlineStr">
        <is>
          <t>內湖區</t>
        </is>
      </c>
      <c r="I209" s="54" t="n">
        <v>2</v>
      </c>
      <c r="J209" s="73" t="n">
        <v>44634</v>
      </c>
    </row>
    <row r="210" ht="15.6" customHeight="1" s="127">
      <c r="D210" s="53" t="n">
        <v>208</v>
      </c>
      <c r="E210" s="54" t="n">
        <v>4097</v>
      </c>
      <c r="F210" s="55" t="inlineStr">
        <is>
          <t>北市金碧店</t>
        </is>
      </c>
      <c r="G210" s="55" t="inlineStr">
        <is>
          <t>台北市</t>
        </is>
      </c>
      <c r="H210" s="55" t="inlineStr">
        <is>
          <t>內湖區</t>
        </is>
      </c>
      <c r="I210" s="54" t="n">
        <v>2</v>
      </c>
      <c r="J210" s="73" t="n">
        <v>44634</v>
      </c>
    </row>
    <row r="211" ht="15.6" customHeight="1" s="127">
      <c r="D211" s="53" t="n">
        <v>209</v>
      </c>
      <c r="E211" s="54" t="n">
        <v>4158</v>
      </c>
      <c r="F211" s="55" t="inlineStr">
        <is>
          <t>北市新明店</t>
        </is>
      </c>
      <c r="G211" s="55" t="inlineStr">
        <is>
          <t>台北市</t>
        </is>
      </c>
      <c r="H211" s="55" t="inlineStr">
        <is>
          <t>內湖區</t>
        </is>
      </c>
      <c r="I211" s="54" t="n">
        <v>2</v>
      </c>
      <c r="J211" s="73" t="n">
        <v>44634</v>
      </c>
    </row>
    <row r="212" ht="15.6" customHeight="1" s="127">
      <c r="D212" s="53" t="n">
        <v>210</v>
      </c>
      <c r="E212" s="54" t="n">
        <v>4931</v>
      </c>
      <c r="F212" s="55" t="inlineStr">
        <is>
          <t>中山合江店</t>
        </is>
      </c>
      <c r="G212" s="55" t="inlineStr">
        <is>
          <t>台北市</t>
        </is>
      </c>
      <c r="H212" s="55" t="inlineStr">
        <is>
          <t>中山區</t>
        </is>
      </c>
      <c r="I212" s="54" t="n">
        <v>2</v>
      </c>
      <c r="J212" s="73" t="n">
        <v>44634</v>
      </c>
    </row>
    <row r="213" ht="15.6" customHeight="1" s="127">
      <c r="D213" s="53" t="n">
        <v>211</v>
      </c>
      <c r="E213" s="54" t="n">
        <v>4752</v>
      </c>
      <c r="F213" s="55" t="inlineStr">
        <is>
          <t>中山錦東店</t>
        </is>
      </c>
      <c r="G213" s="55" t="inlineStr">
        <is>
          <t>台北市</t>
        </is>
      </c>
      <c r="H213" s="55" t="inlineStr">
        <is>
          <t>中山區</t>
        </is>
      </c>
      <c r="I213" s="54" t="n">
        <v>2</v>
      </c>
      <c r="J213" s="73" t="n">
        <v>44634</v>
      </c>
    </row>
    <row r="214" ht="15.6" customHeight="1" s="127">
      <c r="D214" s="53" t="n">
        <v>212</v>
      </c>
      <c r="E214" s="54" t="n">
        <v>3078</v>
      </c>
      <c r="F214" s="55" t="inlineStr">
        <is>
          <t>新竹竹恩店</t>
        </is>
      </c>
      <c r="G214" s="55" t="inlineStr">
        <is>
          <t>新竹市</t>
        </is>
      </c>
      <c r="H214" s="55" t="inlineStr">
        <is>
          <t>東區</t>
        </is>
      </c>
      <c r="I214" s="54" t="n">
        <v>2</v>
      </c>
      <c r="J214" s="73" t="n">
        <v>44634</v>
      </c>
    </row>
    <row r="215" ht="15.6" customHeight="1" s="127">
      <c r="D215" s="53" t="n">
        <v>213</v>
      </c>
      <c r="E215" s="54" t="n">
        <v>3240</v>
      </c>
      <c r="F215" s="55" t="inlineStr">
        <is>
          <t>新竹竹賓店</t>
        </is>
      </c>
      <c r="G215" s="55" t="inlineStr">
        <is>
          <t>新竹市</t>
        </is>
      </c>
      <c r="H215" s="55" t="inlineStr">
        <is>
          <t>東區</t>
        </is>
      </c>
      <c r="I215" s="54" t="n">
        <v>2</v>
      </c>
      <c r="J215" s="73" t="n">
        <v>44634</v>
      </c>
    </row>
    <row r="216" ht="15.6" customHeight="1" s="127">
      <c r="D216" s="53" t="n">
        <v>214</v>
      </c>
      <c r="E216" s="54" t="n">
        <v>3436</v>
      </c>
      <c r="F216" s="55" t="inlineStr">
        <is>
          <t>新竹竹沐店</t>
        </is>
      </c>
      <c r="G216" s="55" t="inlineStr">
        <is>
          <t>新竹市</t>
        </is>
      </c>
      <c r="H216" s="55" t="inlineStr">
        <is>
          <t>東區</t>
        </is>
      </c>
      <c r="I216" s="54" t="n">
        <v>2</v>
      </c>
      <c r="J216" s="73" t="n">
        <v>44634</v>
      </c>
    </row>
    <row r="217" ht="15.6" customHeight="1" s="127">
      <c r="D217" s="53" t="n">
        <v>215</v>
      </c>
      <c r="E217" s="54" t="n">
        <v>3927</v>
      </c>
      <c r="F217" s="55" t="inlineStr">
        <is>
          <t>烏日溪南店</t>
        </is>
      </c>
      <c r="G217" s="55" t="inlineStr">
        <is>
          <t>台中市</t>
        </is>
      </c>
      <c r="H217" s="55" t="inlineStr">
        <is>
          <t>烏日區</t>
        </is>
      </c>
      <c r="I217" s="54" t="n">
        <v>2</v>
      </c>
      <c r="J217" s="73" t="n">
        <v>44634</v>
      </c>
    </row>
    <row r="218" ht="15.6" customHeight="1" s="127">
      <c r="D218" s="53" t="n">
        <v>216</v>
      </c>
      <c r="E218" s="54" t="n">
        <v>4517</v>
      </c>
      <c r="F218" s="55" t="inlineStr">
        <is>
          <t>龍井茄投店</t>
        </is>
      </c>
      <c r="G218" s="55" t="inlineStr">
        <is>
          <t>台中市</t>
        </is>
      </c>
      <c r="H218" s="55" t="inlineStr">
        <is>
          <t>龍井區</t>
        </is>
      </c>
      <c r="I218" s="54" t="n">
        <v>2</v>
      </c>
      <c r="J218" s="73" t="n">
        <v>44634</v>
      </c>
    </row>
    <row r="219" ht="15.6" customHeight="1" s="127">
      <c r="D219" s="53" t="n">
        <v>217</v>
      </c>
      <c r="E219" s="54" t="n">
        <v>3912</v>
      </c>
      <c r="F219" s="55" t="inlineStr">
        <is>
          <t>烏日成中店</t>
        </is>
      </c>
      <c r="G219" s="55" t="inlineStr">
        <is>
          <t>台中市</t>
        </is>
      </c>
      <c r="H219" s="55" t="inlineStr">
        <is>
          <t>烏日區</t>
        </is>
      </c>
      <c r="I219" s="54" t="n">
        <v>2</v>
      </c>
      <c r="J219" s="73" t="n">
        <v>44634</v>
      </c>
    </row>
    <row r="220" ht="15.6" customHeight="1" s="127">
      <c r="D220" s="53" t="n">
        <v>218</v>
      </c>
      <c r="E220" s="54" t="n">
        <v>4742</v>
      </c>
      <c r="F220" s="55" t="inlineStr">
        <is>
          <t>烏日學田店</t>
        </is>
      </c>
      <c r="G220" s="55" t="inlineStr">
        <is>
          <t>台中市</t>
        </is>
      </c>
      <c r="H220" s="55" t="inlineStr">
        <is>
          <t>烏日區</t>
        </is>
      </c>
      <c r="I220" s="54" t="n">
        <v>2</v>
      </c>
      <c r="J220" s="73" t="n">
        <v>44634</v>
      </c>
    </row>
    <row r="221" ht="15.6" customHeight="1" s="127">
      <c r="D221" s="53" t="n">
        <v>219</v>
      </c>
      <c r="E221" s="54" t="n">
        <v>4151</v>
      </c>
      <c r="F221" s="55" t="inlineStr">
        <is>
          <t>高市鼎金店</t>
        </is>
      </c>
      <c r="G221" s="55" t="inlineStr">
        <is>
          <t>高雄市</t>
        </is>
      </c>
      <c r="H221" s="55" t="inlineStr">
        <is>
          <t>三民區</t>
        </is>
      </c>
      <c r="I221" s="54" t="n">
        <v>2</v>
      </c>
      <c r="J221" s="73" t="n">
        <v>44634</v>
      </c>
    </row>
    <row r="222" ht="15.6" customHeight="1" s="127">
      <c r="D222" s="53" t="n">
        <v>220</v>
      </c>
      <c r="E222" s="54" t="n">
        <v>4235</v>
      </c>
      <c r="F222" s="55" t="inlineStr">
        <is>
          <t>高市大港店</t>
        </is>
      </c>
      <c r="G222" s="55" t="inlineStr">
        <is>
          <t>高雄市</t>
        </is>
      </c>
      <c r="H222" s="55" t="inlineStr">
        <is>
          <t>三民區</t>
        </is>
      </c>
      <c r="I222" s="54" t="n">
        <v>2</v>
      </c>
      <c r="J222" s="73" t="n">
        <v>44634</v>
      </c>
    </row>
    <row r="223" ht="15.6" customHeight="1" s="127">
      <c r="D223" s="53" t="n">
        <v>221</v>
      </c>
      <c r="E223" s="54" t="n">
        <v>4314</v>
      </c>
      <c r="F223" s="55" t="inlineStr">
        <is>
          <t>高市元隆店</t>
        </is>
      </c>
      <c r="G223" s="55" t="inlineStr">
        <is>
          <t>高雄市</t>
        </is>
      </c>
      <c r="H223" s="55" t="inlineStr">
        <is>
          <t>三民區</t>
        </is>
      </c>
      <c r="I223" s="54" t="n">
        <v>2</v>
      </c>
      <c r="J223" s="73" t="n">
        <v>44634</v>
      </c>
    </row>
    <row r="224" ht="15.6" customHeight="1" s="127">
      <c r="D224" s="53" t="n">
        <v>222</v>
      </c>
      <c r="E224" s="54" t="n">
        <v>4161</v>
      </c>
      <c r="F224" s="55" t="inlineStr">
        <is>
          <t>北市湖月店</t>
        </is>
      </c>
      <c r="G224" s="55" t="inlineStr">
        <is>
          <t>台北市</t>
        </is>
      </c>
      <c r="H224" s="55" t="inlineStr">
        <is>
          <t>內湖區</t>
        </is>
      </c>
      <c r="I224" s="54" t="n">
        <v>2</v>
      </c>
      <c r="J224" s="73" t="n">
        <v>44635</v>
      </c>
    </row>
    <row r="225" ht="15.6" customHeight="1" s="127">
      <c r="D225" s="53" t="n">
        <v>223</v>
      </c>
      <c r="E225" s="54" t="n">
        <v>4211</v>
      </c>
      <c r="F225" s="55" t="inlineStr">
        <is>
          <t>北市湖康店</t>
        </is>
      </c>
      <c r="G225" s="55" t="inlineStr">
        <is>
          <t>台北市</t>
        </is>
      </c>
      <c r="H225" s="55" t="inlineStr">
        <is>
          <t>內湖區</t>
        </is>
      </c>
      <c r="I225" s="54" t="n">
        <v>2</v>
      </c>
      <c r="J225" s="73" t="n">
        <v>44635</v>
      </c>
    </row>
    <row r="226" ht="15.6" customHeight="1" s="127">
      <c r="D226" s="53" t="n">
        <v>224</v>
      </c>
      <c r="E226" s="54" t="n">
        <v>4754</v>
      </c>
      <c r="F226" s="55" t="inlineStr">
        <is>
          <t>內湖安康店</t>
        </is>
      </c>
      <c r="G226" s="55" t="inlineStr">
        <is>
          <t>台北市</t>
        </is>
      </c>
      <c r="H226" s="55" t="inlineStr">
        <is>
          <t>內湖區</t>
        </is>
      </c>
      <c r="I226" s="54" t="n">
        <v>2</v>
      </c>
      <c r="J226" s="73" t="n">
        <v>44635</v>
      </c>
    </row>
    <row r="227" ht="15.6" customHeight="1" s="127">
      <c r="D227" s="53" t="n">
        <v>225</v>
      </c>
      <c r="E227" s="54" t="n">
        <v>4551</v>
      </c>
      <c r="F227" s="55" t="inlineStr">
        <is>
          <t>中山榮耀店</t>
        </is>
      </c>
      <c r="G227" s="55" t="inlineStr">
        <is>
          <t>台北市</t>
        </is>
      </c>
      <c r="H227" s="55" t="inlineStr">
        <is>
          <t>中山區</t>
        </is>
      </c>
      <c r="I227" s="54" t="n">
        <v>2</v>
      </c>
      <c r="J227" s="73" t="n">
        <v>44635</v>
      </c>
    </row>
    <row r="228" ht="15.6" customHeight="1" s="127">
      <c r="D228" s="53" t="n">
        <v>226</v>
      </c>
      <c r="E228" s="54" t="inlineStr">
        <is>
          <t>B098</t>
        </is>
      </c>
      <c r="F228" s="55" t="inlineStr">
        <is>
          <t>北市中原二店</t>
        </is>
      </c>
      <c r="G228" s="55" t="inlineStr">
        <is>
          <t>台北市</t>
        </is>
      </c>
      <c r="H228" s="55" t="inlineStr">
        <is>
          <t>中山區</t>
        </is>
      </c>
      <c r="I228" s="54" t="n">
        <v>2</v>
      </c>
      <c r="J228" s="73" t="n">
        <v>44635</v>
      </c>
    </row>
    <row r="229" ht="15.6" customHeight="1" s="127">
      <c r="D229" s="53" t="n">
        <v>227</v>
      </c>
      <c r="E229" s="54" t="n">
        <v>2051</v>
      </c>
      <c r="F229" s="55" t="inlineStr">
        <is>
          <t>北市新喜店</t>
        </is>
      </c>
      <c r="G229" s="55" t="inlineStr">
        <is>
          <t>台北市</t>
        </is>
      </c>
      <c r="H229" s="55" t="inlineStr">
        <is>
          <t>中山區</t>
        </is>
      </c>
      <c r="I229" s="54" t="n">
        <v>2</v>
      </c>
      <c r="J229" s="73" t="n">
        <v>44635</v>
      </c>
    </row>
    <row r="230" ht="15.6" customHeight="1" s="127">
      <c r="D230" s="53" t="n">
        <v>228</v>
      </c>
      <c r="E230" s="54" t="n">
        <v>2952</v>
      </c>
      <c r="F230" s="55" t="inlineStr">
        <is>
          <t>新竹竹群店</t>
        </is>
      </c>
      <c r="G230" s="55" t="inlineStr">
        <is>
          <t>新竹市</t>
        </is>
      </c>
      <c r="H230" s="55" t="inlineStr">
        <is>
          <t>東區</t>
        </is>
      </c>
      <c r="I230" s="54" t="n">
        <v>2</v>
      </c>
      <c r="J230" s="73" t="n">
        <v>44635</v>
      </c>
    </row>
    <row r="231" ht="15.6" customHeight="1" s="127">
      <c r="D231" s="53" t="n">
        <v>229</v>
      </c>
      <c r="E231" s="54" t="n">
        <v>4645</v>
      </c>
      <c r="F231" s="55" t="inlineStr">
        <is>
          <t>新竹大蓮店</t>
        </is>
      </c>
      <c r="G231" s="55" t="inlineStr">
        <is>
          <t>新竹市</t>
        </is>
      </c>
      <c r="H231" s="55" t="inlineStr">
        <is>
          <t>東區</t>
        </is>
      </c>
      <c r="I231" s="54" t="n">
        <v>2</v>
      </c>
      <c r="J231" s="73" t="n">
        <v>44635</v>
      </c>
    </row>
    <row r="232" ht="15.6" customHeight="1" s="127">
      <c r="D232" s="53" t="n">
        <v>230</v>
      </c>
      <c r="E232" s="54" t="inlineStr">
        <is>
          <t>F712</t>
        </is>
      </c>
      <c r="F232" s="55" t="inlineStr">
        <is>
          <t>新竹民權店</t>
        </is>
      </c>
      <c r="G232" s="55" t="inlineStr">
        <is>
          <t>新竹市</t>
        </is>
      </c>
      <c r="H232" s="55" t="inlineStr">
        <is>
          <t>東區</t>
        </is>
      </c>
      <c r="I232" s="54" t="n">
        <v>2</v>
      </c>
      <c r="J232" s="73" t="n">
        <v>44635</v>
      </c>
    </row>
    <row r="233" ht="15.6" customHeight="1" s="127">
      <c r="D233" s="53" t="n">
        <v>231</v>
      </c>
      <c r="E233" s="54" t="n">
        <v>2656</v>
      </c>
      <c r="F233" s="55" t="inlineStr">
        <is>
          <t>中縣中溪店</t>
        </is>
      </c>
      <c r="G233" s="55" t="inlineStr">
        <is>
          <t>台中市</t>
        </is>
      </c>
      <c r="H233" s="55" t="inlineStr">
        <is>
          <t>烏日區</t>
        </is>
      </c>
      <c r="I233" s="54" t="n">
        <v>2</v>
      </c>
      <c r="J233" s="73" t="n">
        <v>44635</v>
      </c>
    </row>
    <row r="234" ht="15.6" customHeight="1" s="127">
      <c r="D234" s="53" t="n">
        <v>232</v>
      </c>
      <c r="E234" s="54" t="n">
        <v>2734</v>
      </c>
      <c r="F234" s="55" t="inlineStr">
        <is>
          <t>中縣中連店</t>
        </is>
      </c>
      <c r="G234" s="55" t="inlineStr">
        <is>
          <t>台中市</t>
        </is>
      </c>
      <c r="H234" s="55" t="inlineStr">
        <is>
          <t>烏日區</t>
        </is>
      </c>
      <c r="I234" s="54" t="n">
        <v>2</v>
      </c>
      <c r="J234" s="73" t="n">
        <v>44635</v>
      </c>
    </row>
    <row r="235" ht="15.6" customHeight="1" s="127">
      <c r="D235" s="53" t="n">
        <v>233</v>
      </c>
      <c r="E235" s="54" t="n">
        <v>2863</v>
      </c>
      <c r="F235" s="55" t="inlineStr">
        <is>
          <t>中縣中武店</t>
        </is>
      </c>
      <c r="G235" s="55" t="inlineStr">
        <is>
          <t>台中市</t>
        </is>
      </c>
      <c r="H235" s="55" t="inlineStr">
        <is>
          <t>烏日區</t>
        </is>
      </c>
      <c r="I235" s="54" t="n">
        <v>2</v>
      </c>
      <c r="J235" s="73" t="n">
        <v>44635</v>
      </c>
    </row>
    <row r="236" ht="15.6" customHeight="1" s="127">
      <c r="D236" s="53" t="n">
        <v>234</v>
      </c>
      <c r="E236" s="54" t="n">
        <v>3377</v>
      </c>
      <c r="F236" s="55" t="inlineStr">
        <is>
          <t>中縣中分店</t>
        </is>
      </c>
      <c r="G236" s="55" t="inlineStr">
        <is>
          <t>台中市</t>
        </is>
      </c>
      <c r="H236" s="55" t="inlineStr">
        <is>
          <t>烏日區</t>
        </is>
      </c>
      <c r="I236" s="54" t="n">
        <v>2</v>
      </c>
      <c r="J236" s="73" t="n">
        <v>44635</v>
      </c>
    </row>
    <row r="237" ht="15.6" customHeight="1" s="127">
      <c r="D237" s="53" t="n">
        <v>235</v>
      </c>
      <c r="E237" s="54" t="n">
        <v>2641</v>
      </c>
      <c r="F237" s="55" t="inlineStr">
        <is>
          <t>高市高進店</t>
        </is>
      </c>
      <c r="G237" s="55" t="inlineStr">
        <is>
          <t>高雄市</t>
        </is>
      </c>
      <c r="H237" s="55" t="inlineStr">
        <is>
          <t>三民區</t>
        </is>
      </c>
      <c r="I237" s="54" t="n">
        <v>2</v>
      </c>
      <c r="J237" s="73" t="n">
        <v>44635</v>
      </c>
    </row>
    <row r="238" ht="15.6" customHeight="1" s="127">
      <c r="D238" s="53" t="n">
        <v>236</v>
      </c>
      <c r="E238" s="54" t="n">
        <v>4085</v>
      </c>
      <c r="F238" s="55" t="inlineStr">
        <is>
          <t>高市鼎力店</t>
        </is>
      </c>
      <c r="G238" s="55" t="inlineStr">
        <is>
          <t>高雄市</t>
        </is>
      </c>
      <c r="H238" s="55" t="inlineStr">
        <is>
          <t>三民區</t>
        </is>
      </c>
      <c r="I238" s="54" t="n">
        <v>2</v>
      </c>
      <c r="J238" s="73" t="n">
        <v>44635</v>
      </c>
    </row>
    <row r="239" ht="15.6" customHeight="1" s="127">
      <c r="D239" s="53" t="n">
        <v>237</v>
      </c>
      <c r="E239" s="54" t="n">
        <v>4847</v>
      </c>
      <c r="F239" s="55" t="inlineStr">
        <is>
          <t>六合夜市店</t>
        </is>
      </c>
      <c r="G239" s="55" t="inlineStr">
        <is>
          <t>高雄市</t>
        </is>
      </c>
      <c r="H239" s="55" t="inlineStr">
        <is>
          <t>新興區</t>
        </is>
      </c>
      <c r="I239" s="54" t="n">
        <v>2</v>
      </c>
      <c r="J239" s="73" t="n">
        <v>44635</v>
      </c>
    </row>
    <row r="240" ht="15.6" customHeight="1" s="127">
      <c r="D240" s="53" t="n">
        <v>238</v>
      </c>
      <c r="E240" s="54" t="n">
        <v>4935</v>
      </c>
      <c r="F240" s="55" t="inlineStr">
        <is>
          <t>內湖安泰店</t>
        </is>
      </c>
      <c r="G240" s="55" t="inlineStr">
        <is>
          <t>台北市</t>
        </is>
      </c>
      <c r="H240" s="55" t="inlineStr">
        <is>
          <t>內湖區</t>
        </is>
      </c>
      <c r="I240" s="54" t="n">
        <v>2</v>
      </c>
      <c r="J240" s="73" t="n">
        <v>44636</v>
      </c>
    </row>
    <row r="241" ht="15.6" customHeight="1" s="127">
      <c r="D241" s="53" t="n">
        <v>239</v>
      </c>
      <c r="E241" s="54" t="n">
        <v>4893</v>
      </c>
      <c r="F241" s="55" t="inlineStr">
        <is>
          <t>內湖湖人店</t>
        </is>
      </c>
      <c r="G241" s="55" t="inlineStr">
        <is>
          <t>台北市</t>
        </is>
      </c>
      <c r="H241" s="55" t="inlineStr">
        <is>
          <t>內湖區</t>
        </is>
      </c>
      <c r="I241" s="54" t="n">
        <v>2</v>
      </c>
      <c r="J241" s="73" t="n">
        <v>44636</v>
      </c>
    </row>
    <row r="242" ht="15.6" customHeight="1" s="127">
      <c r="D242" s="53" t="n">
        <v>240</v>
      </c>
      <c r="E242" s="54" t="inlineStr">
        <is>
          <t>C388</t>
        </is>
      </c>
      <c r="F242" s="55" t="inlineStr">
        <is>
          <t>北縣水源店</t>
        </is>
      </c>
      <c r="G242" s="55" t="inlineStr">
        <is>
          <t>新北市</t>
        </is>
      </c>
      <c r="H242" s="55" t="inlineStr">
        <is>
          <t>中和區</t>
        </is>
      </c>
      <c r="I242" s="54" t="n">
        <v>2</v>
      </c>
      <c r="J242" s="73" t="n">
        <v>44636</v>
      </c>
    </row>
    <row r="243" ht="15.6" customHeight="1" s="127">
      <c r="D243" s="53" t="n">
        <v>241</v>
      </c>
      <c r="E243" s="54" t="n">
        <v>4957</v>
      </c>
      <c r="F243" s="55" t="inlineStr">
        <is>
          <t>中山美妍店</t>
        </is>
      </c>
      <c r="G243" s="55" t="inlineStr">
        <is>
          <t>台北市</t>
        </is>
      </c>
      <c r="H243" s="55" t="inlineStr">
        <is>
          <t>中山區</t>
        </is>
      </c>
      <c r="I243" s="54" t="n">
        <v>2</v>
      </c>
      <c r="J243" s="73" t="n">
        <v>44636</v>
      </c>
    </row>
    <row r="244" ht="15.6" customHeight="1" s="127">
      <c r="D244" s="53" t="n">
        <v>242</v>
      </c>
      <c r="E244" s="54" t="inlineStr">
        <is>
          <t>B876</t>
        </is>
      </c>
      <c r="F244" s="55" t="inlineStr">
        <is>
          <t>北市馬偕店</t>
        </is>
      </c>
      <c r="G244" s="55" t="inlineStr">
        <is>
          <t>台北市</t>
        </is>
      </c>
      <c r="H244" s="55" t="inlineStr">
        <is>
          <t>中山區</t>
        </is>
      </c>
      <c r="I244" s="54" t="n">
        <v>2</v>
      </c>
      <c r="J244" s="73" t="n">
        <v>44636</v>
      </c>
    </row>
    <row r="245" ht="15.6" customHeight="1" s="127">
      <c r="D245" s="53" t="n">
        <v>243</v>
      </c>
      <c r="E245" s="54" t="inlineStr">
        <is>
          <t>B048</t>
        </is>
      </c>
      <c r="F245" s="55" t="inlineStr">
        <is>
          <t>北市民生店</t>
        </is>
      </c>
      <c r="G245" s="55" t="inlineStr">
        <is>
          <t>台北市</t>
        </is>
      </c>
      <c r="H245" s="55" t="inlineStr">
        <is>
          <t>中山區</t>
        </is>
      </c>
      <c r="I245" s="54" t="n">
        <v>2</v>
      </c>
      <c r="J245" s="73" t="n">
        <v>44636</v>
      </c>
    </row>
    <row r="246" ht="15.6" customHeight="1" s="127">
      <c r="D246" s="53" t="n">
        <v>244</v>
      </c>
      <c r="E246" s="54" t="n">
        <v>3449</v>
      </c>
      <c r="F246" s="55" t="inlineStr">
        <is>
          <t>北市山擎店</t>
        </is>
      </c>
      <c r="G246" s="55" t="inlineStr">
        <is>
          <t>台北市</t>
        </is>
      </c>
      <c r="H246" s="55" t="inlineStr">
        <is>
          <t>中山區</t>
        </is>
      </c>
      <c r="I246" s="54" t="n">
        <v>2</v>
      </c>
      <c r="J246" s="73" t="n">
        <v>44636</v>
      </c>
    </row>
    <row r="247" ht="15.6" customHeight="1" s="127">
      <c r="D247" s="53" t="n">
        <v>245</v>
      </c>
      <c r="E247" s="54" t="inlineStr">
        <is>
          <t>F621</t>
        </is>
      </c>
      <c r="F247" s="55" t="inlineStr">
        <is>
          <t>新竹金城店</t>
        </is>
      </c>
      <c r="G247" s="55" t="inlineStr">
        <is>
          <t>新竹市</t>
        </is>
      </c>
      <c r="H247" s="55" t="inlineStr">
        <is>
          <t>東區</t>
        </is>
      </c>
      <c r="I247" s="54" t="n">
        <v>2</v>
      </c>
      <c r="J247" s="73" t="n">
        <v>44636</v>
      </c>
    </row>
    <row r="248" ht="15.6" customHeight="1" s="127">
      <c r="D248" s="53" t="n">
        <v>246</v>
      </c>
      <c r="E248" s="54" t="inlineStr">
        <is>
          <t>F699</t>
        </is>
      </c>
      <c r="F248" s="55" t="inlineStr">
        <is>
          <t>新竹錦華店</t>
        </is>
      </c>
      <c r="G248" s="55" t="inlineStr">
        <is>
          <t>新竹市</t>
        </is>
      </c>
      <c r="H248" s="55" t="inlineStr">
        <is>
          <t>東區</t>
        </is>
      </c>
      <c r="I248" s="54" t="n">
        <v>2</v>
      </c>
      <c r="J248" s="73" t="n">
        <v>44636</v>
      </c>
    </row>
    <row r="249" ht="15.6" customHeight="1" s="127">
      <c r="D249" s="53" t="n">
        <v>247</v>
      </c>
      <c r="E249" s="54" t="n">
        <v>2539</v>
      </c>
      <c r="F249" s="55" t="inlineStr">
        <is>
          <t>台中中大店</t>
        </is>
      </c>
      <c r="G249" s="55" t="inlineStr">
        <is>
          <t>台中市</t>
        </is>
      </c>
      <c r="H249" s="55" t="inlineStr">
        <is>
          <t>南區</t>
        </is>
      </c>
      <c r="I249" s="54" t="n">
        <v>2</v>
      </c>
      <c r="J249" s="73" t="n">
        <v>44636</v>
      </c>
    </row>
    <row r="250" ht="15.6" customHeight="1" s="127">
      <c r="D250" s="53" t="n">
        <v>248</v>
      </c>
      <c r="E250" s="54" t="n">
        <v>2595</v>
      </c>
      <c r="F250" s="55" t="inlineStr">
        <is>
          <t>中縣中佳店</t>
        </is>
      </c>
      <c r="G250" s="55" t="inlineStr">
        <is>
          <t>台中市</t>
        </is>
      </c>
      <c r="H250" s="55" t="inlineStr">
        <is>
          <t>烏日區</t>
        </is>
      </c>
      <c r="I250" s="54" t="n">
        <v>2</v>
      </c>
      <c r="J250" s="73" t="n">
        <v>44636</v>
      </c>
    </row>
    <row r="251" ht="15.6" customHeight="1" s="127">
      <c r="D251" s="53" t="n">
        <v>249</v>
      </c>
      <c r="E251" s="54" t="n">
        <v>2998</v>
      </c>
      <c r="F251" s="55" t="inlineStr">
        <is>
          <t>台中中慶店</t>
        </is>
      </c>
      <c r="G251" s="55" t="inlineStr">
        <is>
          <t>台中市</t>
        </is>
      </c>
      <c r="H251" s="55" t="inlineStr">
        <is>
          <t>南區</t>
        </is>
      </c>
      <c r="I251" s="54" t="n">
        <v>2</v>
      </c>
      <c r="J251" s="73" t="n">
        <v>44636</v>
      </c>
    </row>
    <row r="252" ht="15.6" customHeight="1" s="127">
      <c r="D252" s="53" t="n">
        <v>250</v>
      </c>
      <c r="E252" s="54" t="n">
        <v>2832</v>
      </c>
      <c r="F252" s="55" t="inlineStr">
        <is>
          <t>台中中鑽店</t>
        </is>
      </c>
      <c r="G252" s="55" t="inlineStr">
        <is>
          <t>台中市</t>
        </is>
      </c>
      <c r="H252" s="55" t="inlineStr">
        <is>
          <t>南區</t>
        </is>
      </c>
      <c r="I252" s="54" t="n">
        <v>2</v>
      </c>
      <c r="J252" s="73" t="n">
        <v>44636</v>
      </c>
    </row>
    <row r="253" ht="15.6" customHeight="1" s="127">
      <c r="D253" s="53" t="n">
        <v>251</v>
      </c>
      <c r="E253" s="54" t="inlineStr">
        <is>
          <t>S373</t>
        </is>
      </c>
      <c r="F253" s="55" t="inlineStr">
        <is>
          <t>鳳山鳳福店</t>
        </is>
      </c>
      <c r="G253" s="55" t="inlineStr">
        <is>
          <t>高雄市</t>
        </is>
      </c>
      <c r="H253" s="55" t="inlineStr">
        <is>
          <t>鳳山區</t>
        </is>
      </c>
      <c r="I253" s="54" t="n">
        <v>2</v>
      </c>
      <c r="J253" s="73" t="n">
        <v>44636</v>
      </c>
    </row>
    <row r="254" ht="15.6" customHeight="1" s="127">
      <c r="D254" s="53" t="n">
        <v>252</v>
      </c>
      <c r="E254" s="54" t="inlineStr">
        <is>
          <t>S380</t>
        </is>
      </c>
      <c r="F254" s="55" t="inlineStr">
        <is>
          <t>鳳山高鳳店</t>
        </is>
      </c>
      <c r="G254" s="55" t="inlineStr">
        <is>
          <t>高雄市</t>
        </is>
      </c>
      <c r="H254" s="55" t="inlineStr">
        <is>
          <t>鳳山區</t>
        </is>
      </c>
      <c r="I254" s="54" t="n">
        <v>2</v>
      </c>
      <c r="J254" s="73" t="n">
        <v>44636</v>
      </c>
    </row>
    <row r="255" ht="15.6" customHeight="1" s="127">
      <c r="D255" s="53" t="n">
        <v>253</v>
      </c>
      <c r="E255" s="54" t="n">
        <v>2047</v>
      </c>
      <c r="F255" s="55" t="inlineStr">
        <is>
          <t>鳳山博愛店</t>
        </is>
      </c>
      <c r="G255" s="55" t="inlineStr">
        <is>
          <t>高雄市</t>
        </is>
      </c>
      <c r="H255" s="55" t="inlineStr">
        <is>
          <t>鳳山區</t>
        </is>
      </c>
      <c r="I255" s="54" t="n">
        <v>2</v>
      </c>
      <c r="J255" s="73" t="n">
        <v>44636</v>
      </c>
    </row>
    <row r="256" ht="15.6" customHeight="1" s="127">
      <c r="D256" s="53" t="n">
        <v>254</v>
      </c>
      <c r="E256" s="54" t="inlineStr">
        <is>
          <t>C192</t>
        </is>
      </c>
      <c r="F256" s="55" t="inlineStr">
        <is>
          <t>北縣福美店</t>
        </is>
      </c>
      <c r="G256" s="55" t="inlineStr">
        <is>
          <t>新北市</t>
        </is>
      </c>
      <c r="H256" s="55" t="inlineStr">
        <is>
          <t>中和區</t>
        </is>
      </c>
      <c r="I256" s="54" t="n">
        <v>2</v>
      </c>
      <c r="J256" s="73" t="n">
        <v>44637</v>
      </c>
    </row>
    <row r="257" ht="15.6" customHeight="1" s="127">
      <c r="D257" s="53" t="n">
        <v>255</v>
      </c>
      <c r="E257" s="54" t="inlineStr">
        <is>
          <t>C660</t>
        </is>
      </c>
      <c r="F257" s="55" t="inlineStr">
        <is>
          <t>北縣嘉和店</t>
        </is>
      </c>
      <c r="G257" s="55" t="inlineStr">
        <is>
          <t>新北市</t>
        </is>
      </c>
      <c r="H257" s="55" t="inlineStr">
        <is>
          <t>中和區</t>
        </is>
      </c>
      <c r="I257" s="54" t="n">
        <v>2</v>
      </c>
      <c r="J257" s="73" t="n">
        <v>44637</v>
      </c>
    </row>
    <row r="258" ht="15.6" customHeight="1" s="127">
      <c r="D258" s="53" t="n">
        <v>256</v>
      </c>
      <c r="E258" s="54" t="n">
        <v>3899</v>
      </c>
      <c r="F258" s="55" t="inlineStr">
        <is>
          <t>北市永捷店</t>
        </is>
      </c>
      <c r="G258" s="55" t="inlineStr">
        <is>
          <t>台北市</t>
        </is>
      </c>
      <c r="H258" s="55" t="inlineStr">
        <is>
          <t>中山區</t>
        </is>
      </c>
      <c r="I258" s="54" t="n">
        <v>2</v>
      </c>
      <c r="J258" s="73" t="n">
        <v>44637</v>
      </c>
    </row>
    <row r="259" ht="15.6" customHeight="1" s="127">
      <c r="D259" s="53" t="n">
        <v>257</v>
      </c>
      <c r="E259" s="54" t="n">
        <v>4055</v>
      </c>
      <c r="F259" s="55" t="inlineStr">
        <is>
          <t>北市長松店</t>
        </is>
      </c>
      <c r="G259" s="55" t="inlineStr">
        <is>
          <t>台北市</t>
        </is>
      </c>
      <c r="H259" s="55" t="inlineStr">
        <is>
          <t>中山區</t>
        </is>
      </c>
      <c r="I259" s="54" t="n">
        <v>2</v>
      </c>
      <c r="J259" s="73" t="n">
        <v>44637</v>
      </c>
    </row>
    <row r="260" ht="15.6" customHeight="1" s="127">
      <c r="D260" s="53" t="n">
        <v>258</v>
      </c>
      <c r="E260" s="54" t="n">
        <v>4472</v>
      </c>
      <c r="F260" s="55" t="inlineStr">
        <is>
          <t>中山逸仙店</t>
        </is>
      </c>
      <c r="G260" s="55" t="inlineStr">
        <is>
          <t>台北市</t>
        </is>
      </c>
      <c r="H260" s="55" t="inlineStr">
        <is>
          <t>中山區</t>
        </is>
      </c>
      <c r="I260" s="54" t="n">
        <v>2</v>
      </c>
      <c r="J260" s="73" t="n">
        <v>44637</v>
      </c>
    </row>
    <row r="261" ht="15.6" customHeight="1" s="127">
      <c r="D261" s="53" t="n">
        <v>259</v>
      </c>
      <c r="E261" s="54" t="inlineStr">
        <is>
          <t>F246</t>
        </is>
      </c>
      <c r="F261" s="55" t="inlineStr">
        <is>
          <t>新竹西大店</t>
        </is>
      </c>
      <c r="G261" s="55" t="inlineStr">
        <is>
          <t>新竹市</t>
        </is>
      </c>
      <c r="H261" s="55" t="inlineStr">
        <is>
          <t>東區</t>
        </is>
      </c>
      <c r="I261" s="54" t="n">
        <v>2</v>
      </c>
      <c r="J261" s="73" t="n">
        <v>44637</v>
      </c>
    </row>
    <row r="262" ht="15.6" customHeight="1" s="127">
      <c r="D262" s="53" t="n">
        <v>260</v>
      </c>
      <c r="E262" s="54" t="inlineStr">
        <is>
          <t>F367</t>
        </is>
      </c>
      <c r="F262" s="55" t="inlineStr">
        <is>
          <t>新竹民族店</t>
        </is>
      </c>
      <c r="G262" s="55" t="inlineStr">
        <is>
          <t>新竹市</t>
        </is>
      </c>
      <c r="H262" s="55" t="inlineStr">
        <is>
          <t>東區</t>
        </is>
      </c>
      <c r="I262" s="54" t="n">
        <v>2</v>
      </c>
      <c r="J262" s="73" t="n">
        <v>44637</v>
      </c>
    </row>
    <row r="263" ht="15.6" customHeight="1" s="127">
      <c r="D263" s="53" t="n">
        <v>261</v>
      </c>
      <c r="E263" s="54" t="n">
        <v>4757</v>
      </c>
      <c r="F263" s="55" t="inlineStr">
        <is>
          <t>新竹水仙店</t>
        </is>
      </c>
      <c r="G263" s="55" t="inlineStr">
        <is>
          <t>新竹市</t>
        </is>
      </c>
      <c r="H263" s="55" t="inlineStr">
        <is>
          <t>東區</t>
        </is>
      </c>
      <c r="I263" s="54" t="n">
        <v>2</v>
      </c>
      <c r="J263" s="73" t="n">
        <v>44637</v>
      </c>
    </row>
    <row r="264" ht="15.6" customHeight="1" s="127">
      <c r="D264" s="53" t="n">
        <v>262</v>
      </c>
      <c r="E264" s="54" t="n">
        <v>4760</v>
      </c>
      <c r="F264" s="55" t="inlineStr">
        <is>
          <t>新竹廣場店</t>
        </is>
      </c>
      <c r="G264" s="55" t="inlineStr">
        <is>
          <t>新竹市</t>
        </is>
      </c>
      <c r="H264" s="55" t="inlineStr">
        <is>
          <t>東區</t>
        </is>
      </c>
      <c r="I264" s="54" t="n">
        <v>2</v>
      </c>
      <c r="J264" s="73" t="n">
        <v>44637</v>
      </c>
    </row>
    <row r="265" ht="15.6" customHeight="1" s="127">
      <c r="D265" s="53" t="n">
        <v>263</v>
      </c>
      <c r="E265" s="54" t="inlineStr">
        <is>
          <t>G951</t>
        </is>
      </c>
      <c r="F265" s="55" t="inlineStr">
        <is>
          <t>太平新福店</t>
        </is>
      </c>
      <c r="G265" s="55" t="inlineStr">
        <is>
          <t>台中市</t>
        </is>
      </c>
      <c r="H265" s="55" t="inlineStr">
        <is>
          <t>太平區</t>
        </is>
      </c>
      <c r="I265" s="54" t="n">
        <v>2</v>
      </c>
      <c r="J265" s="73" t="n">
        <v>44637</v>
      </c>
    </row>
    <row r="266" ht="15.6" customHeight="1" s="127">
      <c r="D266" s="53" t="n">
        <v>264</v>
      </c>
      <c r="E266" s="54" t="n">
        <v>4733</v>
      </c>
      <c r="F266" s="55" t="inlineStr">
        <is>
          <t>台中福順店</t>
        </is>
      </c>
      <c r="G266" s="55" t="inlineStr">
        <is>
          <t>台中市</t>
        </is>
      </c>
      <c r="H266" s="55" t="inlineStr">
        <is>
          <t>南區</t>
        </is>
      </c>
      <c r="I266" s="54" t="n">
        <v>2</v>
      </c>
      <c r="J266" s="73" t="n">
        <v>44637</v>
      </c>
    </row>
    <row r="267" ht="15.6" customHeight="1" s="127">
      <c r="D267" s="53" t="n">
        <v>265</v>
      </c>
      <c r="E267" s="54" t="n">
        <v>4253</v>
      </c>
      <c r="F267" s="55" t="inlineStr">
        <is>
          <t>鳳山工協店</t>
        </is>
      </c>
      <c r="G267" s="55" t="inlineStr">
        <is>
          <t>高雄市</t>
        </is>
      </c>
      <c r="H267" s="55" t="inlineStr">
        <is>
          <t>鳳山區</t>
        </is>
      </c>
      <c r="I267" s="54" t="n">
        <v>2</v>
      </c>
      <c r="J267" s="73" t="n">
        <v>44637</v>
      </c>
    </row>
    <row r="268" ht="15.6" customHeight="1" s="127">
      <c r="D268" s="53" t="n">
        <v>266</v>
      </c>
      <c r="E268" s="54" t="n">
        <v>4362</v>
      </c>
      <c r="F268" s="55" t="inlineStr">
        <is>
          <t>鳳山府前店</t>
        </is>
      </c>
      <c r="G268" s="55" t="inlineStr">
        <is>
          <t>高雄市</t>
        </is>
      </c>
      <c r="H268" s="55" t="inlineStr">
        <is>
          <t>鳳山區</t>
        </is>
      </c>
      <c r="I268" s="54" t="n">
        <v>2</v>
      </c>
      <c r="J268" s="73" t="n">
        <v>44637</v>
      </c>
    </row>
    <row r="269" ht="15.6" customHeight="1" s="127">
      <c r="D269" s="53" t="n">
        <v>267</v>
      </c>
      <c r="E269" s="54" t="n">
        <v>4348</v>
      </c>
      <c r="F269" s="55" t="inlineStr">
        <is>
          <t>鳳山文東店</t>
        </is>
      </c>
      <c r="G269" s="55" t="inlineStr">
        <is>
          <t>高雄市</t>
        </is>
      </c>
      <c r="H269" s="55" t="inlineStr">
        <is>
          <t>鳳山區</t>
        </is>
      </c>
      <c r="I269" s="54" t="n">
        <v>2</v>
      </c>
      <c r="J269" s="73" t="n">
        <v>44637</v>
      </c>
    </row>
    <row r="270" ht="15.6" customHeight="1" s="127">
      <c r="D270" s="53" t="n">
        <v>268</v>
      </c>
      <c r="E270" s="54" t="n">
        <v>2171</v>
      </c>
      <c r="F270" s="55" t="inlineStr">
        <is>
          <t>北縣興南店</t>
        </is>
      </c>
      <c r="G270" s="55" t="inlineStr">
        <is>
          <t>新北市</t>
        </is>
      </c>
      <c r="H270" s="55" t="inlineStr">
        <is>
          <t>中和區</t>
        </is>
      </c>
      <c r="I270" s="54" t="n">
        <v>2</v>
      </c>
      <c r="J270" s="73" t="n">
        <v>44638</v>
      </c>
    </row>
    <row r="271" ht="15.6" customHeight="1" s="127">
      <c r="D271" s="53" t="n">
        <v>269</v>
      </c>
      <c r="E271" s="54" t="n">
        <v>3913</v>
      </c>
      <c r="F271" s="55" t="inlineStr">
        <is>
          <t>中和和玉店</t>
        </is>
      </c>
      <c r="G271" s="55" t="inlineStr">
        <is>
          <t>新北市</t>
        </is>
      </c>
      <c r="H271" s="55" t="inlineStr">
        <is>
          <t>中和區</t>
        </is>
      </c>
      <c r="I271" s="54" t="n">
        <v>2</v>
      </c>
      <c r="J271" s="73" t="n">
        <v>44638</v>
      </c>
    </row>
    <row r="272" ht="15.6" customHeight="1" s="127">
      <c r="D272" s="53" t="n">
        <v>270</v>
      </c>
      <c r="E272" s="54" t="n">
        <v>4008</v>
      </c>
      <c r="F272" s="55" t="inlineStr">
        <is>
          <t>中和力德店</t>
        </is>
      </c>
      <c r="G272" s="55" t="inlineStr">
        <is>
          <t>新北市</t>
        </is>
      </c>
      <c r="H272" s="55" t="inlineStr">
        <is>
          <t>中和區</t>
        </is>
      </c>
      <c r="I272" s="54" t="n">
        <v>2</v>
      </c>
      <c r="J272" s="73" t="n">
        <v>44638</v>
      </c>
    </row>
    <row r="273" ht="15.6" customHeight="1" s="127">
      <c r="D273" s="53" t="n">
        <v>271</v>
      </c>
      <c r="E273" s="54" t="inlineStr">
        <is>
          <t>C052</t>
        </is>
      </c>
      <c r="F273" s="55" t="inlineStr">
        <is>
          <t>北縣連城店</t>
        </is>
      </c>
      <c r="G273" s="55" t="inlineStr">
        <is>
          <t>新北市</t>
        </is>
      </c>
      <c r="H273" s="55" t="inlineStr">
        <is>
          <t>中和區</t>
        </is>
      </c>
      <c r="I273" s="54" t="n">
        <v>2</v>
      </c>
      <c r="J273" s="73" t="n">
        <v>44638</v>
      </c>
    </row>
    <row r="274" ht="15.6" customHeight="1" s="127">
      <c r="D274" s="53" t="n">
        <v>272</v>
      </c>
      <c r="E274" s="54" t="inlineStr">
        <is>
          <t>C216</t>
        </is>
      </c>
      <c r="F274" s="55" t="inlineStr">
        <is>
          <t>北縣南勢店</t>
        </is>
      </c>
      <c r="G274" s="55" t="inlineStr">
        <is>
          <t>新北市</t>
        </is>
      </c>
      <c r="H274" s="55" t="inlineStr">
        <is>
          <t>中和區</t>
        </is>
      </c>
      <c r="I274" s="54" t="n">
        <v>2</v>
      </c>
      <c r="J274" s="73" t="n">
        <v>44638</v>
      </c>
    </row>
    <row r="275" ht="15.6" customHeight="1" s="127">
      <c r="D275" s="53" t="n">
        <v>273</v>
      </c>
      <c r="E275" s="54" t="n">
        <v>2407</v>
      </c>
      <c r="F275" s="55" t="inlineStr">
        <is>
          <t>北市山寧店</t>
        </is>
      </c>
      <c r="G275" s="55" t="inlineStr">
        <is>
          <t>台北市</t>
        </is>
      </c>
      <c r="H275" s="55" t="inlineStr">
        <is>
          <t>中山區</t>
        </is>
      </c>
      <c r="I275" s="54" t="n">
        <v>2</v>
      </c>
      <c r="J275" s="73" t="n">
        <v>44638</v>
      </c>
    </row>
    <row r="276" ht="15.6" customHeight="1" s="127">
      <c r="D276" s="53" t="n">
        <v>274</v>
      </c>
      <c r="E276" s="54" t="n">
        <v>2425</v>
      </c>
      <c r="F276" s="55" t="inlineStr">
        <is>
          <t>北市山華店</t>
        </is>
      </c>
      <c r="G276" s="55" t="inlineStr">
        <is>
          <t>台北市</t>
        </is>
      </c>
      <c r="H276" s="55" t="inlineStr">
        <is>
          <t>中山區</t>
        </is>
      </c>
      <c r="I276" s="54" t="n">
        <v>2</v>
      </c>
      <c r="J276" s="73" t="n">
        <v>44638</v>
      </c>
    </row>
    <row r="277" ht="15.6" customHeight="1" s="127">
      <c r="D277" s="53" t="n">
        <v>275</v>
      </c>
      <c r="E277" s="54" t="n">
        <v>4123</v>
      </c>
      <c r="F277" s="55" t="inlineStr">
        <is>
          <t>新竹凱旋店</t>
        </is>
      </c>
      <c r="G277" s="55" t="inlineStr">
        <is>
          <t>新竹市</t>
        </is>
      </c>
      <c r="H277" s="55" t="inlineStr">
        <is>
          <t>東區</t>
        </is>
      </c>
      <c r="I277" s="54" t="n">
        <v>2</v>
      </c>
      <c r="J277" s="73" t="n">
        <v>44638</v>
      </c>
    </row>
    <row r="278" ht="15.6" customHeight="1" s="127">
      <c r="D278" s="53" t="n">
        <v>276</v>
      </c>
      <c r="E278" s="54" t="n">
        <v>4343</v>
      </c>
      <c r="F278" s="55" t="inlineStr">
        <is>
          <t>新竹文旅店</t>
        </is>
      </c>
      <c r="G278" s="55" t="inlineStr">
        <is>
          <t>新竹市</t>
        </is>
      </c>
      <c r="H278" s="55" t="inlineStr">
        <is>
          <t>東區</t>
        </is>
      </c>
      <c r="I278" s="54" t="n">
        <v>2</v>
      </c>
      <c r="J278" s="73" t="n">
        <v>44638</v>
      </c>
    </row>
    <row r="279" ht="15.6" customHeight="1" s="127">
      <c r="D279" s="53" t="n">
        <v>277</v>
      </c>
      <c r="E279" s="54" t="n">
        <v>4305</v>
      </c>
      <c r="F279" s="55" t="inlineStr">
        <is>
          <t>新竹虹鑫店</t>
        </is>
      </c>
      <c r="G279" s="55" t="inlineStr">
        <is>
          <t>新竹市</t>
        </is>
      </c>
      <c r="H279" s="55" t="inlineStr">
        <is>
          <t>東區</t>
        </is>
      </c>
      <c r="I279" s="54" t="n">
        <v>2</v>
      </c>
      <c r="J279" s="73" t="n">
        <v>44638</v>
      </c>
    </row>
    <row r="280" ht="15.6" customHeight="1" s="127">
      <c r="D280" s="53" t="n">
        <v>278</v>
      </c>
      <c r="E280" s="54" t="n">
        <v>3964</v>
      </c>
      <c r="F280" s="55" t="inlineStr">
        <is>
          <t>台中衛斯理店</t>
        </is>
      </c>
      <c r="G280" s="55" t="inlineStr">
        <is>
          <t>台中市</t>
        </is>
      </c>
      <c r="H280" s="55" t="inlineStr">
        <is>
          <t>南區</t>
        </is>
      </c>
      <c r="I280" s="54" t="n">
        <v>2</v>
      </c>
      <c r="J280" s="73" t="n">
        <v>44638</v>
      </c>
    </row>
    <row r="281" ht="15.6" customHeight="1" s="127">
      <c r="D281" s="53" t="n">
        <v>279</v>
      </c>
      <c r="E281" s="54" t="n">
        <v>4559</v>
      </c>
      <c r="F281" s="55" t="inlineStr">
        <is>
          <t>太平樂安店</t>
        </is>
      </c>
      <c r="G281" s="55" t="inlineStr">
        <is>
          <t>台中市</t>
        </is>
      </c>
      <c r="H281" s="55" t="inlineStr">
        <is>
          <t>太平區</t>
        </is>
      </c>
      <c r="I281" s="54" t="n">
        <v>2</v>
      </c>
      <c r="J281" s="73" t="n">
        <v>44638</v>
      </c>
    </row>
    <row r="282" ht="15.6" customHeight="1" s="127">
      <c r="D282" s="53" t="n">
        <v>280</v>
      </c>
      <c r="E282" s="54" t="n">
        <v>3670</v>
      </c>
      <c r="F282" s="55" t="inlineStr">
        <is>
          <t>鳳山文鳳店</t>
        </is>
      </c>
      <c r="G282" s="55" t="inlineStr">
        <is>
          <t>高雄市</t>
        </is>
      </c>
      <c r="H282" s="55" t="inlineStr">
        <is>
          <t>鳳山區</t>
        </is>
      </c>
      <c r="I282" s="54" t="n">
        <v>2</v>
      </c>
      <c r="J282" s="73" t="n">
        <v>44638</v>
      </c>
    </row>
    <row r="283" ht="15.6" customHeight="1" s="127">
      <c r="D283" s="53" t="n">
        <v>281</v>
      </c>
      <c r="E283" s="54" t="n">
        <v>3690</v>
      </c>
      <c r="F283" s="55" t="inlineStr">
        <is>
          <t>鳳山鳳祥店</t>
        </is>
      </c>
      <c r="G283" s="55" t="inlineStr">
        <is>
          <t>高雄市</t>
        </is>
      </c>
      <c r="H283" s="55" t="inlineStr">
        <is>
          <t>鳳山區</t>
        </is>
      </c>
      <c r="I283" s="54" t="n">
        <v>2</v>
      </c>
      <c r="J283" s="73" t="n">
        <v>44638</v>
      </c>
    </row>
    <row r="284" ht="15.6" customHeight="1" s="127">
      <c r="D284" s="53" t="n">
        <v>282</v>
      </c>
      <c r="E284" s="54" t="n">
        <v>4174</v>
      </c>
      <c r="F284" s="55" t="inlineStr">
        <is>
          <t>鳳山鳳頂店</t>
        </is>
      </c>
      <c r="G284" s="55" t="inlineStr">
        <is>
          <t>高雄市</t>
        </is>
      </c>
      <c r="H284" s="55" t="inlineStr">
        <is>
          <t>鳳山區</t>
        </is>
      </c>
      <c r="I284" s="54" t="n">
        <v>2</v>
      </c>
      <c r="J284" s="73" t="n">
        <v>44638</v>
      </c>
    </row>
    <row r="285" ht="15.6" customHeight="1" s="127">
      <c r="D285" s="53" t="n">
        <v>283</v>
      </c>
      <c r="E285" s="54" t="n">
        <v>4087</v>
      </c>
      <c r="F285" s="55" t="inlineStr">
        <is>
          <t>新竹東美店</t>
        </is>
      </c>
      <c r="G285" s="55" t="inlineStr">
        <is>
          <t>新竹市</t>
        </is>
      </c>
      <c r="H285" s="55" t="inlineStr">
        <is>
          <t>東區</t>
        </is>
      </c>
      <c r="I285" s="54" t="n">
        <v>2</v>
      </c>
      <c r="J285" s="73" t="n">
        <v>44639</v>
      </c>
    </row>
    <row r="286" ht="15.6" customHeight="1" s="127">
      <c r="D286" s="53" t="n">
        <v>284</v>
      </c>
      <c r="E286" s="54" t="inlineStr">
        <is>
          <t>B044</t>
        </is>
      </c>
      <c r="F286" s="55" t="inlineStr">
        <is>
          <t>北市中山店</t>
        </is>
      </c>
      <c r="G286" s="55" t="inlineStr">
        <is>
          <t>台北市</t>
        </is>
      </c>
      <c r="H286" s="55" t="inlineStr">
        <is>
          <t>中山區</t>
        </is>
      </c>
      <c r="I286" s="54" t="n">
        <v>2</v>
      </c>
      <c r="J286" s="73" t="n">
        <v>44641</v>
      </c>
    </row>
    <row r="287" ht="15.6" customHeight="1" s="127">
      <c r="D287" s="53" t="n">
        <v>285</v>
      </c>
      <c r="E287" s="54" t="inlineStr">
        <is>
          <t>F154</t>
        </is>
      </c>
      <c r="F287" s="55" t="inlineStr">
        <is>
          <t>新竹南大三店</t>
        </is>
      </c>
      <c r="G287" s="55" t="inlineStr">
        <is>
          <t>新竹市</t>
        </is>
      </c>
      <c r="H287" s="55" t="inlineStr">
        <is>
          <t>東區</t>
        </is>
      </c>
      <c r="I287" s="54" t="n">
        <v>2</v>
      </c>
      <c r="J287" s="73" t="n">
        <v>44641</v>
      </c>
    </row>
    <row r="288" ht="15.6" customHeight="1" s="127">
      <c r="D288" s="53" t="n">
        <v>286</v>
      </c>
      <c r="E288" s="54" t="n">
        <v>4970</v>
      </c>
      <c r="F288" s="55" t="inlineStr">
        <is>
          <t>中和一品苑</t>
        </is>
      </c>
      <c r="G288" s="55" t="inlineStr">
        <is>
          <t>新北市</t>
        </is>
      </c>
      <c r="H288" s="55" t="inlineStr">
        <is>
          <t>中和區</t>
        </is>
      </c>
      <c r="I288" s="54" t="n">
        <v>2</v>
      </c>
      <c r="J288" s="73" t="n">
        <v>44641</v>
      </c>
    </row>
    <row r="289" ht="15.6" customHeight="1" s="127">
      <c r="D289" s="53" t="n">
        <v>287</v>
      </c>
      <c r="E289" s="54" t="n">
        <v>2398</v>
      </c>
      <c r="F289" s="55" t="inlineStr">
        <is>
          <t>北縣和泰店</t>
        </is>
      </c>
      <c r="G289" s="55" t="inlineStr">
        <is>
          <t>新北市</t>
        </is>
      </c>
      <c r="H289" s="55" t="inlineStr">
        <is>
          <t>中和區</t>
        </is>
      </c>
      <c r="I289" s="54" t="n">
        <v>2</v>
      </c>
      <c r="J289" s="73" t="n">
        <v>44641</v>
      </c>
    </row>
    <row r="290" ht="15.6" customHeight="1" s="127">
      <c r="D290" s="53" t="n">
        <v>288</v>
      </c>
      <c r="E290" s="54" t="n">
        <v>2570</v>
      </c>
      <c r="F290" s="55" t="inlineStr">
        <is>
          <t>北縣和圓店</t>
        </is>
      </c>
      <c r="G290" s="55" t="inlineStr">
        <is>
          <t>新北市</t>
        </is>
      </c>
      <c r="H290" s="55" t="inlineStr">
        <is>
          <t>中和區</t>
        </is>
      </c>
      <c r="I290" s="54" t="n">
        <v>2</v>
      </c>
      <c r="J290" s="73" t="n">
        <v>44641</v>
      </c>
    </row>
    <row r="291" ht="15.6" customHeight="1" s="127">
      <c r="D291" s="53" t="n">
        <v>289</v>
      </c>
      <c r="E291" s="54" t="n">
        <v>3088</v>
      </c>
      <c r="F291" s="55" t="inlineStr">
        <is>
          <t>北市同蝶店</t>
        </is>
      </c>
      <c r="G291" s="55" t="inlineStr">
        <is>
          <t>台北市</t>
        </is>
      </c>
      <c r="H291" s="55" t="inlineStr">
        <is>
          <t>大同區</t>
        </is>
      </c>
      <c r="I291" s="54" t="n">
        <v>2</v>
      </c>
      <c r="J291" s="73" t="n">
        <v>44641</v>
      </c>
    </row>
    <row r="292" ht="15.6" customHeight="1" s="127">
      <c r="D292" s="53" t="n">
        <v>290</v>
      </c>
      <c r="E292" s="54" t="n">
        <v>3080</v>
      </c>
      <c r="F292" s="55" t="inlineStr">
        <is>
          <t>北市同安店</t>
        </is>
      </c>
      <c r="G292" s="55" t="inlineStr">
        <is>
          <t>台北市</t>
        </is>
      </c>
      <c r="H292" s="55" t="inlineStr">
        <is>
          <t>大同區</t>
        </is>
      </c>
      <c r="I292" s="54" t="n">
        <v>2</v>
      </c>
      <c r="J292" s="73" t="n">
        <v>44641</v>
      </c>
    </row>
    <row r="293" ht="15.6" customHeight="1" s="127">
      <c r="D293" s="53" t="n">
        <v>291</v>
      </c>
      <c r="E293" s="54" t="n">
        <v>3570</v>
      </c>
      <c r="F293" s="55" t="inlineStr">
        <is>
          <t>北市雙蝶店</t>
        </is>
      </c>
      <c r="G293" s="55" t="inlineStr">
        <is>
          <t>台北市</t>
        </is>
      </c>
      <c r="H293" s="55" t="inlineStr">
        <is>
          <t>大同區</t>
        </is>
      </c>
      <c r="I293" s="54" t="n">
        <v>2</v>
      </c>
      <c r="J293" s="73" t="n">
        <v>44641</v>
      </c>
    </row>
    <row r="294" ht="15.6" customHeight="1" s="127">
      <c r="D294" s="53" t="n">
        <v>292</v>
      </c>
      <c r="E294" s="54" t="n">
        <v>3856</v>
      </c>
      <c r="F294" s="55" t="inlineStr">
        <is>
          <t>新竹埔頂店</t>
        </is>
      </c>
      <c r="G294" s="55" t="inlineStr">
        <is>
          <t>新竹市</t>
        </is>
      </c>
      <c r="H294" s="55" t="inlineStr">
        <is>
          <t>東區</t>
        </is>
      </c>
      <c r="I294" s="54" t="n">
        <v>2</v>
      </c>
      <c r="J294" s="73" t="n">
        <v>44641</v>
      </c>
    </row>
    <row r="295" ht="15.6" customHeight="1" s="127">
      <c r="D295" s="53" t="n">
        <v>293</v>
      </c>
      <c r="E295" s="54" t="n">
        <v>3963</v>
      </c>
      <c r="F295" s="55" t="inlineStr">
        <is>
          <t>新竹竹青店</t>
        </is>
      </c>
      <c r="G295" s="55" t="inlineStr">
        <is>
          <t>新竹市</t>
        </is>
      </c>
      <c r="H295" s="55" t="inlineStr">
        <is>
          <t>東區</t>
        </is>
      </c>
      <c r="I295" s="54" t="n">
        <v>2</v>
      </c>
      <c r="J295" s="73" t="n">
        <v>44641</v>
      </c>
    </row>
    <row r="296" ht="15.6" customHeight="1" s="127">
      <c r="D296" s="53" t="n">
        <v>294</v>
      </c>
      <c r="E296" s="54" t="n">
        <v>3602</v>
      </c>
      <c r="F296" s="55" t="inlineStr">
        <is>
          <t>太平光德店</t>
        </is>
      </c>
      <c r="G296" s="55" t="inlineStr">
        <is>
          <t>台中市</t>
        </is>
      </c>
      <c r="H296" s="55" t="inlineStr">
        <is>
          <t>太平區</t>
        </is>
      </c>
      <c r="I296" s="54" t="n">
        <v>2</v>
      </c>
      <c r="J296" s="73" t="n">
        <v>44641</v>
      </c>
    </row>
    <row r="297" ht="15.6" customHeight="1" s="127">
      <c r="D297" s="53" t="n">
        <v>295</v>
      </c>
      <c r="E297" s="54" t="n">
        <v>3682</v>
      </c>
      <c r="F297" s="55" t="inlineStr">
        <is>
          <t>太平永成店</t>
        </is>
      </c>
      <c r="G297" s="55" t="inlineStr">
        <is>
          <t>台中市</t>
        </is>
      </c>
      <c r="H297" s="55" t="inlineStr">
        <is>
          <t>太平區</t>
        </is>
      </c>
      <c r="I297" s="54" t="n">
        <v>2</v>
      </c>
      <c r="J297" s="73" t="n">
        <v>44641</v>
      </c>
    </row>
    <row r="298" ht="15.6" customHeight="1" s="127">
      <c r="D298" s="53" t="n">
        <v>296</v>
      </c>
      <c r="E298" s="54" t="n">
        <v>3888</v>
      </c>
      <c r="F298" s="55" t="inlineStr">
        <is>
          <t>太平永平店</t>
        </is>
      </c>
      <c r="G298" s="55" t="inlineStr">
        <is>
          <t>台中市</t>
        </is>
      </c>
      <c r="H298" s="55" t="inlineStr">
        <is>
          <t>太平區</t>
        </is>
      </c>
      <c r="I298" s="54" t="n">
        <v>2</v>
      </c>
      <c r="J298" s="73" t="n">
        <v>44641</v>
      </c>
    </row>
    <row r="299" ht="15.6" customHeight="1" s="127">
      <c r="D299" s="53" t="n">
        <v>297</v>
      </c>
      <c r="E299" s="54" t="n">
        <v>4395</v>
      </c>
      <c r="F299" s="55" t="inlineStr">
        <is>
          <t>太平澄清店</t>
        </is>
      </c>
      <c r="G299" s="55" t="inlineStr">
        <is>
          <t>台中市</t>
        </is>
      </c>
      <c r="H299" s="55" t="inlineStr">
        <is>
          <t>太平區</t>
        </is>
      </c>
      <c r="I299" s="54" t="n">
        <v>2</v>
      </c>
      <c r="J299" s="73" t="n">
        <v>44641</v>
      </c>
    </row>
    <row r="300" ht="15.6" customHeight="1" s="127">
      <c r="D300" s="53" t="n">
        <v>298</v>
      </c>
      <c r="E300" s="54" t="n">
        <v>2760</v>
      </c>
      <c r="F300" s="55" t="inlineStr">
        <is>
          <t>鳳山高行店</t>
        </is>
      </c>
      <c r="G300" s="55" t="inlineStr">
        <is>
          <t>高雄市</t>
        </is>
      </c>
      <c r="H300" s="55" t="inlineStr">
        <is>
          <t>鳳山區</t>
        </is>
      </c>
      <c r="I300" s="54" t="n">
        <v>2</v>
      </c>
      <c r="J300" s="73" t="n">
        <v>44641</v>
      </c>
    </row>
    <row r="301" ht="15.6" customHeight="1" s="127">
      <c r="D301" s="53" t="n">
        <v>299</v>
      </c>
      <c r="E301" s="54" t="n">
        <v>3282</v>
      </c>
      <c r="F301" s="55" t="inlineStr">
        <is>
          <t>鳳山鳳育店</t>
        </is>
      </c>
      <c r="G301" s="55" t="inlineStr">
        <is>
          <t>高雄市</t>
        </is>
      </c>
      <c r="H301" s="55" t="inlineStr">
        <is>
          <t>鳳山區</t>
        </is>
      </c>
      <c r="I301" s="54" t="n">
        <v>2</v>
      </c>
      <c r="J301" s="73" t="n">
        <v>44641</v>
      </c>
    </row>
    <row r="302" ht="15.6" customHeight="1" s="127">
      <c r="D302" s="53" t="n">
        <v>300</v>
      </c>
      <c r="E302" s="54" t="inlineStr">
        <is>
          <t>C894</t>
        </is>
      </c>
      <c r="F302" s="55" t="inlineStr">
        <is>
          <t>北縣遠東店</t>
        </is>
      </c>
      <c r="G302" s="55" t="inlineStr">
        <is>
          <t>新北市</t>
        </is>
      </c>
      <c r="H302" s="55" t="inlineStr">
        <is>
          <t>中和區</t>
        </is>
      </c>
      <c r="I302" s="54" t="n">
        <v>2</v>
      </c>
      <c r="J302" s="73" t="n">
        <v>44642</v>
      </c>
    </row>
    <row r="303" ht="15.6" customHeight="1" s="127">
      <c r="D303" s="53" t="n">
        <v>301</v>
      </c>
      <c r="E303" s="54" t="n">
        <v>2180</v>
      </c>
      <c r="F303" s="55" t="inlineStr">
        <is>
          <t>北縣員山二店</t>
        </is>
      </c>
      <c r="G303" s="55" t="inlineStr">
        <is>
          <t>新北市</t>
        </is>
      </c>
      <c r="H303" s="55" t="inlineStr">
        <is>
          <t>中和區</t>
        </is>
      </c>
      <c r="I303" s="54" t="n">
        <v>2</v>
      </c>
      <c r="J303" s="73" t="n">
        <v>44642</v>
      </c>
    </row>
    <row r="304" ht="15.6" customHeight="1" s="127">
      <c r="D304" s="53" t="n">
        <v>302</v>
      </c>
      <c r="E304" s="54" t="n">
        <v>4020</v>
      </c>
      <c r="F304" s="55" t="inlineStr">
        <is>
          <t>中和連勝店</t>
        </is>
      </c>
      <c r="G304" s="55" t="inlineStr">
        <is>
          <t>新北市</t>
        </is>
      </c>
      <c r="H304" s="55" t="inlineStr">
        <is>
          <t>中和區</t>
        </is>
      </c>
      <c r="I304" s="54" t="n">
        <v>2</v>
      </c>
      <c r="J304" s="73" t="n">
        <v>44642</v>
      </c>
    </row>
    <row r="305" ht="15.6" customHeight="1" s="127">
      <c r="D305" s="53" t="n">
        <v>303</v>
      </c>
      <c r="E305" s="54" t="inlineStr">
        <is>
          <t>D010</t>
        </is>
      </c>
      <c r="F305" s="55" t="inlineStr">
        <is>
          <t>北市延平店</t>
        </is>
      </c>
      <c r="G305" s="55" t="inlineStr">
        <is>
          <t>台北市</t>
        </is>
      </c>
      <c r="H305" s="55" t="inlineStr">
        <is>
          <t>大同區</t>
        </is>
      </c>
      <c r="I305" s="54" t="n">
        <v>2</v>
      </c>
      <c r="J305" s="73" t="n">
        <v>44642</v>
      </c>
    </row>
    <row r="306" ht="15.6" customHeight="1" s="127">
      <c r="D306" s="53" t="n">
        <v>304</v>
      </c>
      <c r="E306" s="54" t="n">
        <v>2792</v>
      </c>
      <c r="F306" s="55" t="inlineStr">
        <is>
          <t>北市同達店</t>
        </is>
      </c>
      <c r="G306" s="55" t="inlineStr">
        <is>
          <t>台北市</t>
        </is>
      </c>
      <c r="H306" s="55" t="inlineStr">
        <is>
          <t>大同區</t>
        </is>
      </c>
      <c r="I306" s="54" t="n">
        <v>2</v>
      </c>
      <c r="J306" s="73" t="n">
        <v>44642</v>
      </c>
    </row>
    <row r="307" ht="15.6" customHeight="1" s="127">
      <c r="D307" s="53" t="n">
        <v>305</v>
      </c>
      <c r="E307" s="54" t="n">
        <v>2845</v>
      </c>
      <c r="F307" s="55" t="inlineStr">
        <is>
          <t>北市同京店</t>
        </is>
      </c>
      <c r="G307" s="55" t="inlineStr">
        <is>
          <t>台北市</t>
        </is>
      </c>
      <c r="H307" s="55" t="inlineStr">
        <is>
          <t>大同區</t>
        </is>
      </c>
      <c r="I307" s="54" t="n">
        <v>2</v>
      </c>
      <c r="J307" s="73" t="n">
        <v>44642</v>
      </c>
    </row>
    <row r="308" ht="15.6" customHeight="1" s="127">
      <c r="D308" s="53" t="n">
        <v>306</v>
      </c>
      <c r="E308" s="54" t="n">
        <v>3686</v>
      </c>
      <c r="F308" s="55" t="inlineStr">
        <is>
          <t>北市圓捷店</t>
        </is>
      </c>
      <c r="G308" s="55" t="inlineStr">
        <is>
          <t>台北市</t>
        </is>
      </c>
      <c r="H308" s="55" t="inlineStr">
        <is>
          <t>大同區</t>
        </is>
      </c>
      <c r="I308" s="54" t="n">
        <v>2</v>
      </c>
      <c r="J308" s="73" t="n">
        <v>44642</v>
      </c>
    </row>
    <row r="309" ht="15.6" customHeight="1" s="127">
      <c r="D309" s="53" t="n">
        <v>307</v>
      </c>
      <c r="E309" s="54" t="n">
        <v>2987</v>
      </c>
      <c r="F309" s="55" t="inlineStr">
        <is>
          <t>新竹竹高店</t>
        </is>
      </c>
      <c r="G309" s="55" t="inlineStr">
        <is>
          <t>新竹市</t>
        </is>
      </c>
      <c r="H309" s="55" t="inlineStr">
        <is>
          <t>東區</t>
        </is>
      </c>
      <c r="I309" s="54" t="n">
        <v>2</v>
      </c>
      <c r="J309" s="73" t="n">
        <v>44642</v>
      </c>
    </row>
    <row r="310" ht="15.6" customHeight="1" s="127">
      <c r="D310" s="53" t="n">
        <v>308</v>
      </c>
      <c r="E310" s="54" t="n">
        <v>3699</v>
      </c>
      <c r="F310" s="55" t="inlineStr">
        <is>
          <t>新竹竹亮店</t>
        </is>
      </c>
      <c r="G310" s="55" t="inlineStr">
        <is>
          <t>新竹市</t>
        </is>
      </c>
      <c r="H310" s="55" t="inlineStr">
        <is>
          <t>東區</t>
        </is>
      </c>
      <c r="I310" s="54" t="n">
        <v>2</v>
      </c>
      <c r="J310" s="73" t="n">
        <v>44642</v>
      </c>
    </row>
    <row r="311" ht="15.6" customHeight="1" s="127">
      <c r="D311" s="53" t="n">
        <v>309</v>
      </c>
      <c r="E311" s="54" t="inlineStr">
        <is>
          <t>G807</t>
        </is>
      </c>
      <c r="F311" s="55" t="inlineStr">
        <is>
          <t>大里東榮店</t>
        </is>
      </c>
      <c r="G311" s="55" t="inlineStr">
        <is>
          <t>台中市</t>
        </is>
      </c>
      <c r="H311" s="55" t="inlineStr">
        <is>
          <t>大里區</t>
        </is>
      </c>
      <c r="I311" s="54" t="n">
        <v>2</v>
      </c>
      <c r="J311" s="73" t="n">
        <v>44642</v>
      </c>
    </row>
    <row r="312" ht="15.6" customHeight="1" s="127">
      <c r="D312" s="53" t="n">
        <v>310</v>
      </c>
      <c r="E312" s="54" t="n">
        <v>2493</v>
      </c>
      <c r="F312" s="55" t="inlineStr">
        <is>
          <t>太平中業店</t>
        </is>
      </c>
      <c r="G312" s="55" t="inlineStr">
        <is>
          <t>台中市</t>
        </is>
      </c>
      <c r="H312" s="55" t="inlineStr">
        <is>
          <t>太平區</t>
        </is>
      </c>
      <c r="I312" s="54" t="n">
        <v>2</v>
      </c>
      <c r="J312" s="73" t="n">
        <v>44642</v>
      </c>
    </row>
    <row r="313" ht="15.6" customHeight="1" s="127">
      <c r="D313" s="53" t="n">
        <v>311</v>
      </c>
      <c r="E313" s="54" t="n">
        <v>2706</v>
      </c>
      <c r="F313" s="55" t="inlineStr">
        <is>
          <t>太平中光店</t>
        </is>
      </c>
      <c r="G313" s="55" t="inlineStr">
        <is>
          <t>台中市</t>
        </is>
      </c>
      <c r="H313" s="55" t="inlineStr">
        <is>
          <t>太平區</t>
        </is>
      </c>
      <c r="I313" s="54" t="n">
        <v>2</v>
      </c>
      <c r="J313" s="73" t="n">
        <v>44642</v>
      </c>
    </row>
    <row r="314" ht="15.6" customHeight="1" s="127">
      <c r="D314" s="53" t="n">
        <v>312</v>
      </c>
      <c r="E314" s="54" t="n">
        <v>4738</v>
      </c>
      <c r="F314" s="55" t="inlineStr">
        <is>
          <t>大寮工業店</t>
        </is>
      </c>
      <c r="G314" s="55" t="inlineStr">
        <is>
          <t>高雄市</t>
        </is>
      </c>
      <c r="H314" s="55" t="inlineStr">
        <is>
          <t>大寮區</t>
        </is>
      </c>
      <c r="I314" s="54" t="n">
        <v>2</v>
      </c>
      <c r="J314" s="73" t="n">
        <v>44642</v>
      </c>
    </row>
    <row r="315" ht="15.6" customHeight="1" s="127">
      <c r="D315" s="53" t="n">
        <v>313</v>
      </c>
      <c r="E315" s="54" t="inlineStr">
        <is>
          <t>S884</t>
        </is>
      </c>
      <c r="F315" s="55" t="inlineStr">
        <is>
          <t>高縣後庄店</t>
        </is>
      </c>
      <c r="G315" s="55" t="inlineStr">
        <is>
          <t>高雄市</t>
        </is>
      </c>
      <c r="H315" s="55" t="inlineStr">
        <is>
          <t>大寮區</t>
        </is>
      </c>
      <c r="I315" s="54" t="n">
        <v>2</v>
      </c>
      <c r="J315" s="73" t="n">
        <v>44642</v>
      </c>
    </row>
    <row r="316" ht="15.6" customHeight="1" s="127">
      <c r="D316" s="53" t="n">
        <v>314</v>
      </c>
      <c r="E316" s="54" t="n">
        <v>4277</v>
      </c>
      <c r="F316" s="55" t="inlineStr">
        <is>
          <t>大寮興會結店</t>
        </is>
      </c>
      <c r="G316" s="55" t="inlineStr">
        <is>
          <t>高雄市</t>
        </is>
      </c>
      <c r="H316" s="55" t="inlineStr">
        <is>
          <t>大寮區</t>
        </is>
      </c>
      <c r="I316" s="54" t="n">
        <v>2</v>
      </c>
      <c r="J316" s="73" t="n">
        <v>44642</v>
      </c>
    </row>
    <row r="317" ht="15.6" customHeight="1" s="127">
      <c r="D317" s="53" t="n">
        <v>315</v>
      </c>
      <c r="E317" s="54" t="inlineStr">
        <is>
          <t>C672</t>
        </is>
      </c>
      <c r="F317" s="55" t="inlineStr">
        <is>
          <t>北縣橋安店</t>
        </is>
      </c>
      <c r="G317" s="55" t="inlineStr">
        <is>
          <t>新北市</t>
        </is>
      </c>
      <c r="H317" s="55" t="inlineStr">
        <is>
          <t>中和區</t>
        </is>
      </c>
      <c r="I317" s="54" t="n">
        <v>2</v>
      </c>
      <c r="J317" s="73" t="n">
        <v>44643</v>
      </c>
    </row>
    <row r="318" ht="15.6" customHeight="1" s="127">
      <c r="D318" s="53" t="n">
        <v>316</v>
      </c>
      <c r="E318" s="54" t="n">
        <v>3318</v>
      </c>
      <c r="F318" s="55" t="inlineStr">
        <is>
          <t>北縣自治店</t>
        </is>
      </c>
      <c r="G318" s="55" t="inlineStr">
        <is>
          <t>新北市</t>
        </is>
      </c>
      <c r="H318" s="55" t="inlineStr">
        <is>
          <t>中和區</t>
        </is>
      </c>
      <c r="I318" s="54" t="n">
        <v>2</v>
      </c>
      <c r="J318" s="73" t="n">
        <v>44643</v>
      </c>
    </row>
    <row r="319" ht="15.6" customHeight="1" s="127">
      <c r="D319" s="53" t="n">
        <v>317</v>
      </c>
      <c r="E319" s="54" t="n">
        <v>4770</v>
      </c>
      <c r="F319" s="55" t="inlineStr">
        <is>
          <t>中和嘉德店</t>
        </is>
      </c>
      <c r="G319" s="55" t="inlineStr">
        <is>
          <t>新北市</t>
        </is>
      </c>
      <c r="H319" s="55" t="inlineStr">
        <is>
          <t>中和區</t>
        </is>
      </c>
      <c r="I319" s="54" t="n">
        <v>2</v>
      </c>
      <c r="J319" s="73" t="n">
        <v>44643</v>
      </c>
    </row>
    <row r="320" ht="15.6" customHeight="1" s="127">
      <c r="D320" s="53" t="n">
        <v>318</v>
      </c>
      <c r="E320" s="54" t="n">
        <v>2389</v>
      </c>
      <c r="F320" s="55" t="inlineStr">
        <is>
          <t>北市同吉店</t>
        </is>
      </c>
      <c r="G320" s="55" t="inlineStr">
        <is>
          <t>台北市</t>
        </is>
      </c>
      <c r="H320" s="55" t="inlineStr">
        <is>
          <t>大同區</t>
        </is>
      </c>
      <c r="I320" s="54" t="n">
        <v>2</v>
      </c>
      <c r="J320" s="73" t="n">
        <v>44643</v>
      </c>
    </row>
    <row r="321" ht="15.6" customHeight="1" s="127">
      <c r="D321" s="53" t="n">
        <v>319</v>
      </c>
      <c r="E321" s="54" t="n">
        <v>2707</v>
      </c>
      <c r="F321" s="55" t="inlineStr">
        <is>
          <t>北市同密店</t>
        </is>
      </c>
      <c r="G321" s="55" t="inlineStr">
        <is>
          <t>台北市</t>
        </is>
      </c>
      <c r="H321" s="55" t="inlineStr">
        <is>
          <t>大同區</t>
        </is>
      </c>
      <c r="I321" s="54" t="n">
        <v>2</v>
      </c>
      <c r="J321" s="73" t="n">
        <v>44643</v>
      </c>
    </row>
    <row r="322" ht="15.6" customHeight="1" s="127">
      <c r="D322" s="53" t="n">
        <v>320</v>
      </c>
      <c r="E322" s="54" t="n">
        <v>3633</v>
      </c>
      <c r="F322" s="55" t="inlineStr">
        <is>
          <t>北市延年店</t>
        </is>
      </c>
      <c r="G322" s="55" t="inlineStr">
        <is>
          <t>台北市</t>
        </is>
      </c>
      <c r="H322" s="55" t="inlineStr">
        <is>
          <t>大同區</t>
        </is>
      </c>
      <c r="I322" s="54" t="n">
        <v>2</v>
      </c>
      <c r="J322" s="73" t="n">
        <v>44643</v>
      </c>
    </row>
    <row r="323" ht="15.6" customHeight="1" s="127">
      <c r="D323" s="53" t="n">
        <v>321</v>
      </c>
      <c r="E323" s="54" t="n">
        <v>4232</v>
      </c>
      <c r="F323" s="55" t="inlineStr">
        <is>
          <t>北市同承店</t>
        </is>
      </c>
      <c r="G323" s="55" t="inlineStr">
        <is>
          <t>台北市</t>
        </is>
      </c>
      <c r="H323" s="55" t="inlineStr">
        <is>
          <t>大同區</t>
        </is>
      </c>
      <c r="I323" s="54" t="n">
        <v>2</v>
      </c>
      <c r="J323" s="73" t="n">
        <v>44643</v>
      </c>
    </row>
    <row r="324" ht="15.6" customHeight="1" s="127">
      <c r="D324" s="53" t="n">
        <v>322</v>
      </c>
      <c r="E324" s="54" t="n">
        <v>2635</v>
      </c>
      <c r="F324" s="55" t="inlineStr">
        <is>
          <t>新竹竹橋店</t>
        </is>
      </c>
      <c r="G324" s="55" t="inlineStr">
        <is>
          <t>新竹市</t>
        </is>
      </c>
      <c r="H324" s="55" t="inlineStr">
        <is>
          <t>東區</t>
        </is>
      </c>
      <c r="I324" s="54" t="n">
        <v>2</v>
      </c>
      <c r="J324" s="73" t="n">
        <v>44643</v>
      </c>
    </row>
    <row r="325" ht="15.6" customHeight="1" s="127">
      <c r="D325" s="53" t="n">
        <v>323</v>
      </c>
      <c r="E325" s="54" t="n">
        <v>2765</v>
      </c>
      <c r="F325" s="55" t="inlineStr">
        <is>
          <t>新竹竹峰店</t>
        </is>
      </c>
      <c r="G325" s="55" t="inlineStr">
        <is>
          <t>新竹市</t>
        </is>
      </c>
      <c r="H325" s="55" t="inlineStr">
        <is>
          <t>東區</t>
        </is>
      </c>
      <c r="I325" s="54" t="n">
        <v>2</v>
      </c>
      <c r="J325" s="73" t="n">
        <v>44643</v>
      </c>
    </row>
    <row r="326" ht="15.6" customHeight="1" s="127">
      <c r="D326" s="53" t="n">
        <v>324</v>
      </c>
      <c r="E326" s="54" t="n">
        <v>2965</v>
      </c>
      <c r="F326" s="55" t="inlineStr">
        <is>
          <t>新竹竹旺店</t>
        </is>
      </c>
      <c r="G326" s="55" t="inlineStr">
        <is>
          <t>新竹市</t>
        </is>
      </c>
      <c r="H326" s="55" t="inlineStr">
        <is>
          <t>東區</t>
        </is>
      </c>
      <c r="I326" s="54" t="n">
        <v>2</v>
      </c>
      <c r="J326" s="73" t="n">
        <v>44643</v>
      </c>
    </row>
    <row r="327" ht="15.6" customHeight="1" s="127">
      <c r="D327" s="53" t="n">
        <v>325</v>
      </c>
      <c r="E327" s="54" t="n">
        <v>2901</v>
      </c>
      <c r="F327" s="55" t="inlineStr">
        <is>
          <t>新竹竹神店</t>
        </is>
      </c>
      <c r="G327" s="55" t="inlineStr">
        <is>
          <t>新竹市</t>
        </is>
      </c>
      <c r="H327" s="55" t="inlineStr">
        <is>
          <t>東區</t>
        </is>
      </c>
      <c r="I327" s="54" t="n">
        <v>2</v>
      </c>
      <c r="J327" s="73" t="n">
        <v>44643</v>
      </c>
    </row>
    <row r="328" ht="15.6" customHeight="1" s="127">
      <c r="D328" s="53" t="n">
        <v>326</v>
      </c>
      <c r="E328" s="54" t="n">
        <v>3901</v>
      </c>
      <c r="F328" s="55" t="inlineStr">
        <is>
          <t>大里吉祥店</t>
        </is>
      </c>
      <c r="G328" s="55" t="inlineStr">
        <is>
          <t>台中市</t>
        </is>
      </c>
      <c r="H328" s="55" t="inlineStr">
        <is>
          <t>大里區</t>
        </is>
      </c>
      <c r="I328" s="54" t="n">
        <v>2</v>
      </c>
      <c r="J328" s="73" t="n">
        <v>44643</v>
      </c>
    </row>
    <row r="329" ht="15.6" customHeight="1" s="127">
      <c r="D329" s="53" t="n">
        <v>327</v>
      </c>
      <c r="E329" s="54" t="n">
        <v>4481</v>
      </c>
      <c r="F329" s="55" t="inlineStr">
        <is>
          <t>大里精采店</t>
        </is>
      </c>
      <c r="G329" s="55" t="inlineStr">
        <is>
          <t>台中市</t>
        </is>
      </c>
      <c r="H329" s="55" t="inlineStr">
        <is>
          <t>大里區</t>
        </is>
      </c>
      <c r="I329" s="54" t="n">
        <v>2</v>
      </c>
      <c r="J329" s="73" t="n">
        <v>44643</v>
      </c>
    </row>
    <row r="330" ht="15.6" customHeight="1" s="127">
      <c r="D330" s="53" t="n">
        <v>328</v>
      </c>
      <c r="E330" s="54" t="n">
        <v>4779</v>
      </c>
      <c r="F330" s="55" t="inlineStr">
        <is>
          <t>大里塗城店</t>
        </is>
      </c>
      <c r="G330" s="55" t="inlineStr">
        <is>
          <t>台中市</t>
        </is>
      </c>
      <c r="H330" s="55" t="inlineStr">
        <is>
          <t>大里區</t>
        </is>
      </c>
      <c r="I330" s="54" t="n">
        <v>2</v>
      </c>
      <c r="J330" s="73" t="n">
        <v>44643</v>
      </c>
    </row>
    <row r="331" ht="15.6" customHeight="1" s="127">
      <c r="D331" s="53" t="n">
        <v>329</v>
      </c>
      <c r="E331" s="54" t="n">
        <v>4830</v>
      </c>
      <c r="F331" s="55" t="inlineStr">
        <is>
          <t>大里永隆店</t>
        </is>
      </c>
      <c r="G331" s="55" t="inlineStr">
        <is>
          <t>台中市</t>
        </is>
      </c>
      <c r="H331" s="55" t="inlineStr">
        <is>
          <t>大里區</t>
        </is>
      </c>
      <c r="I331" s="54" t="n">
        <v>2</v>
      </c>
      <c r="J331" s="73" t="n">
        <v>44643</v>
      </c>
    </row>
    <row r="332" ht="15.6" customHeight="1" s="127">
      <c r="D332" s="53" t="n">
        <v>330</v>
      </c>
      <c r="E332" s="54" t="n">
        <v>4173</v>
      </c>
      <c r="F332" s="55" t="inlineStr">
        <is>
          <t>大寮江山店</t>
        </is>
      </c>
      <c r="G332" s="55" t="inlineStr">
        <is>
          <t>高雄市</t>
        </is>
      </c>
      <c r="H332" s="55" t="inlineStr">
        <is>
          <t>大寮區</t>
        </is>
      </c>
      <c r="I332" s="54" t="n">
        <v>2</v>
      </c>
      <c r="J332" s="73" t="n">
        <v>44643</v>
      </c>
    </row>
    <row r="333" ht="15.6" customHeight="1" s="127">
      <c r="D333" s="53" t="n">
        <v>331</v>
      </c>
      <c r="E333" s="54" t="n">
        <v>4245</v>
      </c>
      <c r="F333" s="55" t="inlineStr">
        <is>
          <t>大寮新林店</t>
        </is>
      </c>
      <c r="G333" s="55" t="inlineStr">
        <is>
          <t>高雄市</t>
        </is>
      </c>
      <c r="H333" s="55" t="inlineStr">
        <is>
          <t>大寮區</t>
        </is>
      </c>
      <c r="I333" s="54" t="n">
        <v>2</v>
      </c>
      <c r="J333" s="73" t="n">
        <v>44643</v>
      </c>
    </row>
    <row r="334" ht="15.6" customHeight="1" s="127">
      <c r="D334" s="53" t="n">
        <v>332</v>
      </c>
      <c r="E334" s="54" t="inlineStr">
        <is>
          <t>F133</t>
        </is>
      </c>
      <c r="F334" s="55" t="inlineStr">
        <is>
          <t>新竹武昌店</t>
        </is>
      </c>
      <c r="G334" s="55" t="inlineStr">
        <is>
          <t>新竹市</t>
        </is>
      </c>
      <c r="H334" s="55" t="inlineStr">
        <is>
          <t>東區</t>
        </is>
      </c>
      <c r="I334" s="54" t="n">
        <v>2</v>
      </c>
      <c r="J334" s="73" t="n">
        <v>44644</v>
      </c>
    </row>
    <row r="335" ht="15.6" customHeight="1" s="127">
      <c r="D335" s="53" t="n">
        <v>333</v>
      </c>
      <c r="E335" s="54" t="inlineStr">
        <is>
          <t>C742</t>
        </is>
      </c>
      <c r="F335" s="55" t="inlineStr">
        <is>
          <t>北縣平安店</t>
        </is>
      </c>
      <c r="G335" s="55" t="inlineStr">
        <is>
          <t>新北市</t>
        </is>
      </c>
      <c r="H335" s="55" t="inlineStr">
        <is>
          <t>中和區</t>
        </is>
      </c>
      <c r="I335" s="54" t="n">
        <v>2</v>
      </c>
      <c r="J335" s="73" t="n">
        <v>44644</v>
      </c>
    </row>
    <row r="336" ht="15.6" customHeight="1" s="127">
      <c r="D336" s="53" t="n">
        <v>334</v>
      </c>
      <c r="E336" s="54" t="n">
        <v>2911</v>
      </c>
      <c r="F336" s="55" t="inlineStr">
        <is>
          <t>北縣和大店</t>
        </is>
      </c>
      <c r="G336" s="55" t="inlineStr">
        <is>
          <t>新北市</t>
        </is>
      </c>
      <c r="H336" s="55" t="inlineStr">
        <is>
          <t>中和區</t>
        </is>
      </c>
      <c r="I336" s="54" t="n">
        <v>2</v>
      </c>
      <c r="J336" s="73" t="n">
        <v>44644</v>
      </c>
    </row>
    <row r="337" ht="15.6" customHeight="1" s="127">
      <c r="D337" s="53" t="n">
        <v>335</v>
      </c>
      <c r="E337" s="54" t="n">
        <v>3569</v>
      </c>
      <c r="F337" s="55" t="inlineStr">
        <is>
          <t>北縣飛和店</t>
        </is>
      </c>
      <c r="G337" s="55" t="inlineStr">
        <is>
          <t>新北市</t>
        </is>
      </c>
      <c r="H337" s="55" t="inlineStr">
        <is>
          <t>中和區</t>
        </is>
      </c>
      <c r="I337" s="54" t="n">
        <v>2</v>
      </c>
      <c r="J337" s="73" t="n">
        <v>44644</v>
      </c>
    </row>
    <row r="338" ht="15.6" customHeight="1" s="127">
      <c r="D338" s="53" t="n">
        <v>336</v>
      </c>
      <c r="E338" s="54" t="inlineStr">
        <is>
          <t>D070</t>
        </is>
      </c>
      <c r="F338" s="55" t="inlineStr">
        <is>
          <t>北縣重新店</t>
        </is>
      </c>
      <c r="G338" s="55" t="inlineStr">
        <is>
          <t>新北市</t>
        </is>
      </c>
      <c r="H338" s="55" t="inlineStr">
        <is>
          <t>三重區</t>
        </is>
      </c>
      <c r="I338" s="54" t="n">
        <v>2</v>
      </c>
      <c r="J338" s="73" t="n">
        <v>44644</v>
      </c>
    </row>
    <row r="339" ht="15.6" customHeight="1" s="127">
      <c r="D339" s="53" t="n">
        <v>337</v>
      </c>
      <c r="E339" s="54" t="n">
        <v>4084</v>
      </c>
      <c r="F339" s="55" t="inlineStr">
        <is>
          <t>三重美集店</t>
        </is>
      </c>
      <c r="G339" s="55" t="inlineStr">
        <is>
          <t>新北市</t>
        </is>
      </c>
      <c r="H339" s="55" t="inlineStr">
        <is>
          <t>三重區</t>
        </is>
      </c>
      <c r="I339" s="54" t="n">
        <v>2</v>
      </c>
      <c r="J339" s="73" t="n">
        <v>44644</v>
      </c>
    </row>
    <row r="340" ht="15.6" customHeight="1" s="127">
      <c r="D340" s="53" t="n">
        <v>338</v>
      </c>
      <c r="E340" s="54" t="n">
        <v>4260</v>
      </c>
      <c r="F340" s="55" t="inlineStr">
        <is>
          <t>三重重高店</t>
        </is>
      </c>
      <c r="G340" s="55" t="inlineStr">
        <is>
          <t>新北市</t>
        </is>
      </c>
      <c r="H340" s="55" t="inlineStr">
        <is>
          <t>三重區</t>
        </is>
      </c>
      <c r="I340" s="54" t="n">
        <v>2</v>
      </c>
      <c r="J340" s="73" t="n">
        <v>44644</v>
      </c>
    </row>
    <row r="341" ht="15.6" customHeight="1" s="127">
      <c r="D341" s="53" t="n">
        <v>339</v>
      </c>
      <c r="E341" s="54" t="n">
        <v>2589</v>
      </c>
      <c r="F341" s="55" t="inlineStr">
        <is>
          <t>新竹竹利店</t>
        </is>
      </c>
      <c r="G341" s="55" t="inlineStr">
        <is>
          <t>新竹市</t>
        </is>
      </c>
      <c r="H341" s="55" t="inlineStr">
        <is>
          <t>東區</t>
        </is>
      </c>
      <c r="I341" s="54" t="n">
        <v>2</v>
      </c>
      <c r="J341" s="73" t="n">
        <v>44644</v>
      </c>
    </row>
    <row r="342" ht="15.6" customHeight="1" s="127">
      <c r="D342" s="53" t="n">
        <v>340</v>
      </c>
      <c r="E342" s="54" t="n">
        <v>2561</v>
      </c>
      <c r="F342" s="55" t="inlineStr">
        <is>
          <t>新竹竹國店</t>
        </is>
      </c>
      <c r="G342" s="55" t="inlineStr">
        <is>
          <t>新竹市</t>
        </is>
      </c>
      <c r="H342" s="55" t="inlineStr">
        <is>
          <t>東區</t>
        </is>
      </c>
      <c r="I342" s="54" t="n">
        <v>2</v>
      </c>
      <c r="J342" s="73" t="n">
        <v>44644</v>
      </c>
    </row>
    <row r="343" ht="15.6" customHeight="1" s="127">
      <c r="D343" s="53" t="n">
        <v>341</v>
      </c>
      <c r="E343" s="54" t="n">
        <v>3765</v>
      </c>
      <c r="F343" s="55" t="inlineStr">
        <is>
          <t>大里竹子坑店</t>
        </is>
      </c>
      <c r="G343" s="55" t="inlineStr">
        <is>
          <t>台中市</t>
        </is>
      </c>
      <c r="H343" s="55" t="inlineStr">
        <is>
          <t>大里區</t>
        </is>
      </c>
      <c r="I343" s="54" t="n">
        <v>2</v>
      </c>
      <c r="J343" s="73" t="n">
        <v>44644</v>
      </c>
    </row>
    <row r="344" ht="15.6" customHeight="1" s="127">
      <c r="D344" s="53" t="n">
        <v>342</v>
      </c>
      <c r="E344" s="54" t="n">
        <v>3831</v>
      </c>
      <c r="F344" s="55" t="inlineStr">
        <is>
          <t>大里光正店</t>
        </is>
      </c>
      <c r="G344" s="55" t="inlineStr">
        <is>
          <t>台中市</t>
        </is>
      </c>
      <c r="H344" s="55" t="inlineStr">
        <is>
          <t>大里區</t>
        </is>
      </c>
      <c r="I344" s="54" t="n">
        <v>2</v>
      </c>
      <c r="J344" s="73" t="n">
        <v>44644</v>
      </c>
    </row>
    <row r="345" ht="15.6" customHeight="1" s="127">
      <c r="D345" s="53" t="n">
        <v>343</v>
      </c>
      <c r="E345" s="54" t="n">
        <v>4003</v>
      </c>
      <c r="F345" s="55" t="inlineStr">
        <is>
          <t>大寮正順店</t>
        </is>
      </c>
      <c r="G345" s="55" t="inlineStr">
        <is>
          <t>高雄市</t>
        </is>
      </c>
      <c r="H345" s="55" t="inlineStr">
        <is>
          <t>大寮區</t>
        </is>
      </c>
      <c r="I345" s="54" t="n">
        <v>2</v>
      </c>
      <c r="J345" s="73" t="n">
        <v>44644</v>
      </c>
    </row>
    <row r="346" ht="15.6" customHeight="1" s="127">
      <c r="D346" s="53" t="n">
        <v>344</v>
      </c>
      <c r="E346" s="54" t="n">
        <v>3401</v>
      </c>
      <c r="F346" s="55" t="inlineStr">
        <is>
          <t>高縣高金店</t>
        </is>
      </c>
      <c r="G346" s="55" t="inlineStr">
        <is>
          <t>高雄市</t>
        </is>
      </c>
      <c r="H346" s="55" t="inlineStr">
        <is>
          <t>大寮區</t>
        </is>
      </c>
      <c r="I346" s="54" t="n">
        <v>2</v>
      </c>
      <c r="J346" s="73" t="n">
        <v>44644</v>
      </c>
    </row>
    <row r="347" ht="15.6" customHeight="1" s="127">
      <c r="D347" s="53" t="n">
        <v>345</v>
      </c>
      <c r="E347" s="54" t="n">
        <v>3992</v>
      </c>
      <c r="F347" s="55" t="inlineStr">
        <is>
          <t>大寮鑫鳳林店</t>
        </is>
      </c>
      <c r="G347" s="55" t="inlineStr">
        <is>
          <t>高雄市</t>
        </is>
      </c>
      <c r="H347" s="55" t="inlineStr">
        <is>
          <t>大寮區</t>
        </is>
      </c>
      <c r="I347" s="54" t="n">
        <v>2</v>
      </c>
      <c r="J347" s="73" t="n">
        <v>44644</v>
      </c>
    </row>
    <row r="348" ht="15.6" customHeight="1" s="127">
      <c r="D348" s="53" t="n">
        <v>346</v>
      </c>
      <c r="E348" s="54" t="n">
        <v>3049</v>
      </c>
      <c r="F348" s="55" t="inlineStr">
        <is>
          <t>高市高育店</t>
        </is>
      </c>
      <c r="G348" s="55" t="inlineStr">
        <is>
          <t>高雄市</t>
        </is>
      </c>
      <c r="H348" s="55" t="inlineStr">
        <is>
          <t>左營區</t>
        </is>
      </c>
      <c r="I348" s="54" t="n">
        <v>2</v>
      </c>
      <c r="J348" s="73" t="n">
        <v>44644</v>
      </c>
    </row>
    <row r="349" ht="15.6" customHeight="1" s="127">
      <c r="D349" s="53" t="n">
        <v>347</v>
      </c>
      <c r="E349" s="54" t="inlineStr">
        <is>
          <t>D642</t>
        </is>
      </c>
      <c r="F349" s="55" t="inlineStr">
        <is>
          <t>北縣樹正店</t>
        </is>
      </c>
      <c r="G349" s="55" t="inlineStr">
        <is>
          <t>新北市</t>
        </is>
      </c>
      <c r="H349" s="55" t="inlineStr">
        <is>
          <t>樹林區</t>
        </is>
      </c>
      <c r="I349" s="54" t="n">
        <v>2</v>
      </c>
      <c r="J349" s="73" t="n">
        <v>44645</v>
      </c>
    </row>
    <row r="350" ht="15.6" customHeight="1" s="127">
      <c r="D350" s="53" t="n">
        <v>348</v>
      </c>
      <c r="E350" s="54" t="n">
        <v>2128</v>
      </c>
      <c r="F350" s="55" t="inlineStr">
        <is>
          <t>北縣樹俊店</t>
        </is>
      </c>
      <c r="G350" s="55" t="inlineStr">
        <is>
          <t>新北市</t>
        </is>
      </c>
      <c r="H350" s="55" t="inlineStr">
        <is>
          <t>樹林區</t>
        </is>
      </c>
      <c r="I350" s="54" t="n">
        <v>2</v>
      </c>
      <c r="J350" s="73" t="n">
        <v>44645</v>
      </c>
    </row>
    <row r="351" ht="15.6" customHeight="1" s="127">
      <c r="D351" s="53" t="n">
        <v>349</v>
      </c>
      <c r="E351" s="54" t="n">
        <v>2291</v>
      </c>
      <c r="F351" s="55" t="inlineStr">
        <is>
          <t>北縣樹興店</t>
        </is>
      </c>
      <c r="G351" s="55" t="inlineStr">
        <is>
          <t>新北市</t>
        </is>
      </c>
      <c r="H351" s="55" t="inlineStr">
        <is>
          <t>樹林區</t>
        </is>
      </c>
      <c r="I351" s="54" t="n">
        <v>2</v>
      </c>
      <c r="J351" s="73" t="n">
        <v>44645</v>
      </c>
    </row>
    <row r="352" ht="15.6" customHeight="1" s="127">
      <c r="D352" s="53" t="n">
        <v>350</v>
      </c>
      <c r="E352" s="54" t="n">
        <v>2273</v>
      </c>
      <c r="F352" s="55" t="inlineStr">
        <is>
          <t>北縣樹太店</t>
        </is>
      </c>
      <c r="G352" s="55" t="inlineStr">
        <is>
          <t>新北市</t>
        </is>
      </c>
      <c r="H352" s="55" t="inlineStr">
        <is>
          <t>樹林區</t>
        </is>
      </c>
      <c r="I352" s="54" t="n">
        <v>2</v>
      </c>
      <c r="J352" s="73" t="n">
        <v>44645</v>
      </c>
    </row>
    <row r="353" ht="15.6" customHeight="1" s="127">
      <c r="D353" s="53" t="n">
        <v>351</v>
      </c>
      <c r="E353" s="54" t="inlineStr">
        <is>
          <t>D350</t>
        </is>
      </c>
      <c r="F353" s="55" t="inlineStr">
        <is>
          <t>北縣仁和店</t>
        </is>
      </c>
      <c r="G353" s="55" t="inlineStr">
        <is>
          <t>新北市</t>
        </is>
      </c>
      <c r="H353" s="55" t="inlineStr">
        <is>
          <t>三重區</t>
        </is>
      </c>
      <c r="I353" s="54" t="n">
        <v>2</v>
      </c>
      <c r="J353" s="73" t="n">
        <v>44645</v>
      </c>
    </row>
    <row r="354" ht="15.6" customHeight="1" s="127">
      <c r="D354" s="53" t="n">
        <v>352</v>
      </c>
      <c r="E354" s="54" t="n">
        <v>2349</v>
      </c>
      <c r="F354" s="55" t="inlineStr">
        <is>
          <t>北縣重永店</t>
        </is>
      </c>
      <c r="G354" s="55" t="inlineStr">
        <is>
          <t>新北市</t>
        </is>
      </c>
      <c r="H354" s="55" t="inlineStr">
        <is>
          <t>三重區</t>
        </is>
      </c>
      <c r="I354" s="54" t="n">
        <v>2</v>
      </c>
      <c r="J354" s="73" t="n">
        <v>44645</v>
      </c>
    </row>
    <row r="355" ht="15.6" customHeight="1" s="127">
      <c r="D355" s="53" t="n">
        <v>353</v>
      </c>
      <c r="E355" s="75" t="n">
        <v>4784</v>
      </c>
      <c r="F355" s="76" t="inlineStr">
        <is>
          <t>三重五順店</t>
        </is>
      </c>
      <c r="G355" s="76" t="inlineStr">
        <is>
          <t>新北市</t>
        </is>
      </c>
      <c r="H355" s="76" t="inlineStr">
        <is>
          <t>三重區</t>
        </is>
      </c>
      <c r="I355" s="54" t="n">
        <v>2</v>
      </c>
      <c r="J355" s="73" t="n">
        <v>44645</v>
      </c>
    </row>
    <row r="356" ht="15.6" customHeight="1" s="127">
      <c r="D356" s="53" t="n">
        <v>354</v>
      </c>
      <c r="E356" s="54" t="n">
        <v>2510</v>
      </c>
      <c r="F356" s="55" t="inlineStr">
        <is>
          <t>新竹竹森店</t>
        </is>
      </c>
      <c r="G356" s="55" t="inlineStr">
        <is>
          <t>新竹市</t>
        </is>
      </c>
      <c r="H356" s="55" t="inlineStr">
        <is>
          <t>東區</t>
        </is>
      </c>
      <c r="I356" s="54" t="n">
        <v>2</v>
      </c>
      <c r="J356" s="73" t="n">
        <v>44645</v>
      </c>
    </row>
    <row r="357" ht="15.6" customHeight="1" s="127">
      <c r="D357" s="53" t="n">
        <v>355</v>
      </c>
      <c r="E357" s="54" t="n">
        <v>2552</v>
      </c>
      <c r="F357" s="55" t="inlineStr">
        <is>
          <t>新竹竹化店</t>
        </is>
      </c>
      <c r="G357" s="55" t="inlineStr">
        <is>
          <t>新竹市</t>
        </is>
      </c>
      <c r="H357" s="55" t="inlineStr">
        <is>
          <t>東區</t>
        </is>
      </c>
      <c r="I357" s="54" t="n">
        <v>2</v>
      </c>
      <c r="J357" s="73" t="n">
        <v>44645</v>
      </c>
    </row>
    <row r="358" ht="15.6" customHeight="1" s="127">
      <c r="D358" s="53" t="n">
        <v>356</v>
      </c>
      <c r="E358" s="54" t="n">
        <v>4169</v>
      </c>
      <c r="F358" s="55" t="inlineStr">
        <is>
          <t>大寮潮龍店</t>
        </is>
      </c>
      <c r="G358" s="55" t="inlineStr">
        <is>
          <t>高雄市</t>
        </is>
      </c>
      <c r="H358" s="55" t="inlineStr">
        <is>
          <t>大寮區</t>
        </is>
      </c>
      <c r="I358" s="54" t="n">
        <v>2</v>
      </c>
      <c r="J358" s="73" t="n">
        <v>44645</v>
      </c>
    </row>
    <row r="359" ht="15.6" customHeight="1" s="127">
      <c r="D359" s="53" t="n">
        <v>357</v>
      </c>
      <c r="E359" s="54" t="n">
        <v>2781</v>
      </c>
      <c r="F359" s="55" t="inlineStr">
        <is>
          <t>高縣高庄店</t>
        </is>
      </c>
      <c r="G359" s="55" t="inlineStr">
        <is>
          <t>高雄市</t>
        </is>
      </c>
      <c r="H359" s="55" t="inlineStr">
        <is>
          <t>大寮區</t>
        </is>
      </c>
      <c r="I359" s="54" t="n">
        <v>2</v>
      </c>
      <c r="J359" s="73" t="n">
        <v>44645</v>
      </c>
    </row>
    <row r="360" ht="15.6" customHeight="1" s="127">
      <c r="D360" s="53" t="n">
        <v>358</v>
      </c>
      <c r="E360" s="54" t="n">
        <v>3356</v>
      </c>
      <c r="F360" s="55" t="inlineStr">
        <is>
          <t>高縣翁園店</t>
        </is>
      </c>
      <c r="G360" s="55" t="inlineStr">
        <is>
          <t>高雄市</t>
        </is>
      </c>
      <c r="H360" s="55" t="inlineStr">
        <is>
          <t>大寮區</t>
        </is>
      </c>
      <c r="I360" s="54" t="n">
        <v>2</v>
      </c>
      <c r="J360" s="73" t="n">
        <v>44645</v>
      </c>
    </row>
    <row r="361" ht="15.6" customHeight="1" s="127">
      <c r="D361" s="53" t="n">
        <v>359</v>
      </c>
      <c r="E361" s="54" t="n">
        <v>2259</v>
      </c>
      <c r="F361" s="55" t="inlineStr">
        <is>
          <t>北縣重鈴店</t>
        </is>
      </c>
      <c r="G361" s="55" t="inlineStr">
        <is>
          <t>新北市</t>
        </is>
      </c>
      <c r="H361" s="55" t="inlineStr">
        <is>
          <t>三重區</t>
        </is>
      </c>
      <c r="I361" s="54" t="n">
        <v>2</v>
      </c>
      <c r="J361" s="73" t="n">
        <v>44649</v>
      </c>
    </row>
    <row r="362" ht="15.6" customHeight="1" s="127">
      <c r="D362" s="53" t="n">
        <v>360</v>
      </c>
      <c r="E362" s="54" t="n">
        <v>3337</v>
      </c>
      <c r="F362" s="55" t="inlineStr">
        <is>
          <t>竹縣東竹店</t>
        </is>
      </c>
      <c r="G362" s="55" t="inlineStr">
        <is>
          <t>新竹縣</t>
        </is>
      </c>
      <c r="H362" s="55" t="inlineStr">
        <is>
          <t>竹東鎮</t>
        </is>
      </c>
      <c r="I362" s="54" t="n">
        <v>2</v>
      </c>
      <c r="J362" s="73" t="n">
        <v>44649</v>
      </c>
    </row>
    <row r="363" ht="15.6" customHeight="1" s="127">
      <c r="D363" s="53" t="n">
        <v>361</v>
      </c>
      <c r="E363" s="54" t="n">
        <v>2846</v>
      </c>
      <c r="F363" s="55" t="inlineStr">
        <is>
          <t>南縣南工店</t>
        </is>
      </c>
      <c r="G363" s="55" t="inlineStr">
        <is>
          <t>台南市</t>
        </is>
      </c>
      <c r="H363" s="55" t="inlineStr">
        <is>
          <t>仁德區</t>
        </is>
      </c>
      <c r="I363" s="54" t="n">
        <v>2</v>
      </c>
      <c r="J363" s="73" t="n">
        <v>44650</v>
      </c>
    </row>
    <row r="364" ht="15.6" customHeight="1" s="127">
      <c r="D364" s="53" t="n">
        <v>362</v>
      </c>
      <c r="E364" s="54" t="n">
        <v>2602</v>
      </c>
      <c r="F364" s="55" t="inlineStr">
        <is>
          <t>苗縣苗苑店</t>
        </is>
      </c>
      <c r="G364" s="55" t="inlineStr">
        <is>
          <t>苗栗縣</t>
        </is>
      </c>
      <c r="H364" s="55" t="inlineStr">
        <is>
          <t>苑裡鎮</t>
        </is>
      </c>
      <c r="I364" s="54" t="n">
        <v>2</v>
      </c>
      <c r="J364" s="73" t="n">
        <v>44652</v>
      </c>
    </row>
    <row r="365" ht="15.6" customHeight="1" s="127">
      <c r="D365" s="53" t="n">
        <v>363</v>
      </c>
      <c r="E365" s="54" t="n">
        <v>2457</v>
      </c>
      <c r="F365" s="55" t="inlineStr">
        <is>
          <t>北市正泉店</t>
        </is>
      </c>
      <c r="G365" s="55" t="inlineStr">
        <is>
          <t>台北市</t>
        </is>
      </c>
      <c r="H365" s="55" t="inlineStr">
        <is>
          <t>中正區</t>
        </is>
      </c>
      <c r="I365" s="54" t="n">
        <v>2</v>
      </c>
      <c r="J365" s="73" t="n">
        <v>44662</v>
      </c>
    </row>
    <row r="366" ht="15.6" customHeight="1" s="127">
      <c r="D366" s="53" t="n">
        <v>364</v>
      </c>
      <c r="E366" s="54" t="n">
        <v>2636</v>
      </c>
      <c r="F366" s="55" t="inlineStr">
        <is>
          <t>南投投源店</t>
        </is>
      </c>
      <c r="G366" s="55" t="inlineStr">
        <is>
          <t>南投縣</t>
        </is>
      </c>
      <c r="H366" s="55" t="inlineStr">
        <is>
          <t>草屯鎮</t>
        </is>
      </c>
      <c r="I366" s="54" t="n">
        <v>2</v>
      </c>
      <c r="J366" s="73" t="n">
        <v>44663</v>
      </c>
    </row>
    <row r="367" ht="15.6" customHeight="1" s="127">
      <c r="D367" s="53" t="n">
        <v>365</v>
      </c>
      <c r="E367" s="54" t="n">
        <v>2380</v>
      </c>
      <c r="F367" s="55" t="inlineStr">
        <is>
          <t>北縣永富店</t>
        </is>
      </c>
      <c r="G367" s="55" t="inlineStr">
        <is>
          <t>新北市</t>
        </is>
      </c>
      <c r="H367" s="55" t="inlineStr">
        <is>
          <t>永和區</t>
        </is>
      </c>
      <c r="I367" s="54" t="n">
        <v>2</v>
      </c>
      <c r="J367" s="73" t="n">
        <v>44669</v>
      </c>
    </row>
    <row r="368" ht="15.6" customHeight="1" s="127">
      <c r="D368" s="53" t="n">
        <v>366</v>
      </c>
      <c r="E368" s="54" t="n">
        <v>2941</v>
      </c>
      <c r="F368" s="55" t="inlineStr">
        <is>
          <t>北縣永任店</t>
        </is>
      </c>
      <c r="G368" s="55" t="inlineStr">
        <is>
          <t>新北市</t>
        </is>
      </c>
      <c r="H368" s="55" t="inlineStr">
        <is>
          <t>永和區</t>
        </is>
      </c>
      <c r="I368" s="54" t="n">
        <v>2</v>
      </c>
      <c r="J368" s="73" t="n">
        <v>44669</v>
      </c>
    </row>
    <row r="369" ht="15.6" customHeight="1" s="127">
      <c r="D369" s="53" t="n">
        <v>367</v>
      </c>
      <c r="E369" s="54" t="n">
        <v>3840</v>
      </c>
      <c r="F369" s="55" t="inlineStr">
        <is>
          <t>北縣天龍店</t>
        </is>
      </c>
      <c r="G369" s="55" t="inlineStr">
        <is>
          <t>新北市</t>
        </is>
      </c>
      <c r="H369" s="55" t="inlineStr">
        <is>
          <t>三重區</t>
        </is>
      </c>
      <c r="I369" s="54" t="n">
        <v>2</v>
      </c>
      <c r="J369" s="73" t="n">
        <v>44669</v>
      </c>
    </row>
    <row r="370" ht="15.6" customHeight="1" s="127">
      <c r="D370" s="53" t="n">
        <v>368</v>
      </c>
      <c r="E370" s="54" t="n">
        <v>4029</v>
      </c>
      <c r="F370" s="55" t="inlineStr">
        <is>
          <t>三重龍濱店</t>
        </is>
      </c>
      <c r="G370" s="55" t="inlineStr">
        <is>
          <t>新北市</t>
        </is>
      </c>
      <c r="H370" s="55" t="inlineStr">
        <is>
          <t>三重區</t>
        </is>
      </c>
      <c r="I370" s="54" t="n">
        <v>2</v>
      </c>
      <c r="J370" s="73" t="n">
        <v>44669</v>
      </c>
    </row>
    <row r="371" ht="15.6" customHeight="1" s="127">
      <c r="D371" s="53" t="n">
        <v>369</v>
      </c>
      <c r="E371" s="54" t="n">
        <v>4560</v>
      </c>
      <c r="F371" s="55" t="inlineStr">
        <is>
          <t>三重大院店</t>
        </is>
      </c>
      <c r="G371" s="55" t="inlineStr">
        <is>
          <t>新北市</t>
        </is>
      </c>
      <c r="H371" s="55" t="inlineStr">
        <is>
          <t>三重區</t>
        </is>
      </c>
      <c r="I371" s="54" t="n">
        <v>2</v>
      </c>
      <c r="J371" s="73" t="n">
        <v>44669</v>
      </c>
    </row>
    <row r="372" ht="15.6" customHeight="1" s="127">
      <c r="D372" s="53" t="n">
        <v>370</v>
      </c>
      <c r="E372" s="54" t="n">
        <v>4841</v>
      </c>
      <c r="F372" s="55" t="inlineStr">
        <is>
          <t>湖口波羅店</t>
        </is>
      </c>
      <c r="G372" s="55" t="inlineStr">
        <is>
          <t>新竹縣</t>
        </is>
      </c>
      <c r="H372" s="55" t="inlineStr">
        <is>
          <t>湖口鄉</t>
        </is>
      </c>
      <c r="I372" s="54" t="n">
        <v>2</v>
      </c>
      <c r="J372" s="73" t="n">
        <v>44669</v>
      </c>
    </row>
    <row r="373" ht="15.6" customHeight="1" s="127">
      <c r="D373" s="53" t="n">
        <v>371</v>
      </c>
      <c r="E373" s="54" t="n">
        <v>4079</v>
      </c>
      <c r="F373" s="55" t="inlineStr">
        <is>
          <t>湖口鳳凰店</t>
        </is>
      </c>
      <c r="G373" s="55" t="inlineStr">
        <is>
          <t>新竹縣</t>
        </is>
      </c>
      <c r="H373" s="55" t="inlineStr">
        <is>
          <t>湖口鄉</t>
        </is>
      </c>
      <c r="I373" s="54" t="n">
        <v>2</v>
      </c>
      <c r="J373" s="73" t="n">
        <v>44669</v>
      </c>
    </row>
    <row r="374" ht="15.6" customHeight="1" s="127">
      <c r="D374" s="53" t="n">
        <v>372</v>
      </c>
      <c r="E374" s="54" t="n">
        <v>3163</v>
      </c>
      <c r="F374" s="55" t="inlineStr">
        <is>
          <t>竹縣竹賀店</t>
        </is>
      </c>
      <c r="G374" s="55" t="inlineStr">
        <is>
          <t>新竹縣</t>
        </is>
      </c>
      <c r="H374" s="55" t="inlineStr">
        <is>
          <t>湖口鄉</t>
        </is>
      </c>
      <c r="I374" s="54" t="n">
        <v>2</v>
      </c>
      <c r="J374" s="73" t="n">
        <v>44669</v>
      </c>
    </row>
    <row r="375" ht="15.6" customHeight="1" s="127">
      <c r="D375" s="53" t="n">
        <v>373</v>
      </c>
      <c r="E375" s="54" t="n">
        <v>3540</v>
      </c>
      <c r="F375" s="55" t="inlineStr">
        <is>
          <t>中縣雅環店</t>
        </is>
      </c>
      <c r="G375" s="55" t="inlineStr">
        <is>
          <t>台中市</t>
        </is>
      </c>
      <c r="H375" s="55" t="inlineStr">
        <is>
          <t>大雅區</t>
        </is>
      </c>
      <c r="I375" s="54" t="n">
        <v>2</v>
      </c>
      <c r="J375" s="73" t="n">
        <v>44669</v>
      </c>
    </row>
    <row r="376" ht="15.6" customHeight="1" s="127">
      <c r="D376" s="53" t="n">
        <v>374</v>
      </c>
      <c r="E376" s="54" t="n">
        <v>4821</v>
      </c>
      <c r="F376" s="55" t="inlineStr">
        <is>
          <t>大雅月祥店</t>
        </is>
      </c>
      <c r="G376" s="55" t="inlineStr">
        <is>
          <t>台中市</t>
        </is>
      </c>
      <c r="H376" s="55" t="inlineStr">
        <is>
          <t>大雅區</t>
        </is>
      </c>
      <c r="I376" s="54" t="n">
        <v>2</v>
      </c>
      <c r="J376" s="73" t="n">
        <v>44669</v>
      </c>
    </row>
    <row r="377" ht="15.6" customHeight="1" s="127">
      <c r="D377" s="53" t="n">
        <v>375</v>
      </c>
      <c r="E377" s="54" t="n">
        <v>3135</v>
      </c>
      <c r="F377" s="55" t="inlineStr">
        <is>
          <t>中縣中勇店</t>
        </is>
      </c>
      <c r="G377" s="55" t="inlineStr">
        <is>
          <t>台中市</t>
        </is>
      </c>
      <c r="H377" s="55" t="inlineStr">
        <is>
          <t>大雅區</t>
        </is>
      </c>
      <c r="I377" s="54" t="n">
        <v>2</v>
      </c>
      <c r="J377" s="73" t="n">
        <v>44669</v>
      </c>
    </row>
    <row r="378" ht="15.6" customHeight="1" s="127">
      <c r="D378" s="53" t="n">
        <v>376</v>
      </c>
      <c r="E378" s="54" t="n">
        <v>4165</v>
      </c>
      <c r="F378" s="55" t="inlineStr">
        <is>
          <t>高市合群店</t>
        </is>
      </c>
      <c r="G378" s="55" t="inlineStr">
        <is>
          <t>高雄市</t>
        </is>
      </c>
      <c r="H378" s="55" t="inlineStr">
        <is>
          <t>左營區</t>
        </is>
      </c>
      <c r="I378" s="54" t="n">
        <v>2</v>
      </c>
      <c r="J378" s="73" t="n">
        <v>44669</v>
      </c>
    </row>
    <row r="379" ht="15.6" customHeight="1" s="127">
      <c r="D379" s="53" t="n">
        <v>377</v>
      </c>
      <c r="E379" s="54" t="n">
        <v>2999</v>
      </c>
      <c r="F379" s="55" t="inlineStr">
        <is>
          <t>高市高富店</t>
        </is>
      </c>
      <c r="G379" s="55" t="inlineStr">
        <is>
          <t>高雄市</t>
        </is>
      </c>
      <c r="H379" s="55" t="inlineStr">
        <is>
          <t>左營區</t>
        </is>
      </c>
      <c r="I379" s="54" t="n">
        <v>3</v>
      </c>
      <c r="J379" s="73" t="n">
        <v>44669</v>
      </c>
    </row>
    <row r="380" ht="15.6" customHeight="1" s="127">
      <c r="D380" s="53" t="n">
        <v>378</v>
      </c>
      <c r="E380" s="54" t="n">
        <v>3082</v>
      </c>
      <c r="F380" s="55" t="inlineStr">
        <is>
          <t>北縣永遠店</t>
        </is>
      </c>
      <c r="G380" s="55" t="inlineStr">
        <is>
          <t>新北市</t>
        </is>
      </c>
      <c r="H380" s="55" t="inlineStr">
        <is>
          <t>永和區</t>
        </is>
      </c>
      <c r="I380" s="54" t="n">
        <v>2</v>
      </c>
      <c r="J380" s="73" t="n">
        <v>44670</v>
      </c>
    </row>
    <row r="381" ht="15.6" customHeight="1" s="127">
      <c r="D381" s="53" t="n">
        <v>379</v>
      </c>
      <c r="E381" s="54" t="n">
        <v>3968</v>
      </c>
      <c r="F381" s="55" t="inlineStr">
        <is>
          <t>永和永寧店</t>
        </is>
      </c>
      <c r="G381" s="55" t="inlineStr">
        <is>
          <t>新北市</t>
        </is>
      </c>
      <c r="H381" s="55" t="inlineStr">
        <is>
          <t>永和區</t>
        </is>
      </c>
      <c r="I381" s="54" t="n">
        <v>2</v>
      </c>
      <c r="J381" s="73" t="n">
        <v>44670</v>
      </c>
    </row>
    <row r="382" ht="15.6" customHeight="1" s="127">
      <c r="D382" s="53" t="n">
        <v>380</v>
      </c>
      <c r="E382" s="54" t="n">
        <v>2209</v>
      </c>
      <c r="F382" s="55" t="inlineStr">
        <is>
          <t>北縣重強店</t>
        </is>
      </c>
      <c r="G382" s="55" t="inlineStr">
        <is>
          <t>新北市</t>
        </is>
      </c>
      <c r="H382" s="55" t="inlineStr">
        <is>
          <t>三重區</t>
        </is>
      </c>
      <c r="I382" s="54" t="n">
        <v>2</v>
      </c>
      <c r="J382" s="73" t="n">
        <v>44670</v>
      </c>
    </row>
    <row r="383" ht="15.6" customHeight="1" s="127">
      <c r="D383" s="53" t="n">
        <v>381</v>
      </c>
      <c r="E383" s="54" t="n">
        <v>2543</v>
      </c>
      <c r="F383" s="55" t="inlineStr">
        <is>
          <t>北縣重大店</t>
        </is>
      </c>
      <c r="G383" s="55" t="inlineStr">
        <is>
          <t>新北市</t>
        </is>
      </c>
      <c r="H383" s="55" t="inlineStr">
        <is>
          <t>三重區</t>
        </is>
      </c>
      <c r="I383" s="54" t="n">
        <v>2</v>
      </c>
      <c r="J383" s="73" t="n">
        <v>44670</v>
      </c>
    </row>
    <row r="384" ht="15.6" customHeight="1" s="127">
      <c r="D384" s="53" t="n">
        <v>382</v>
      </c>
      <c r="E384" s="54" t="n">
        <v>3362</v>
      </c>
      <c r="F384" s="55" t="inlineStr">
        <is>
          <t>北縣重武店</t>
        </is>
      </c>
      <c r="G384" s="55" t="inlineStr">
        <is>
          <t>新北市</t>
        </is>
      </c>
      <c r="H384" s="55" t="inlineStr">
        <is>
          <t>三重區</t>
        </is>
      </c>
      <c r="I384" s="54" t="n">
        <v>2</v>
      </c>
      <c r="J384" s="73" t="n">
        <v>44670</v>
      </c>
    </row>
    <row r="385" ht="15.6" customHeight="1" s="127">
      <c r="D385" s="53" t="n">
        <v>383</v>
      </c>
      <c r="E385" s="54" t="inlineStr">
        <is>
          <t>D028</t>
        </is>
      </c>
      <c r="F385" s="55" t="inlineStr">
        <is>
          <t>北縣正義店</t>
        </is>
      </c>
      <c r="G385" s="55" t="inlineStr">
        <is>
          <t>新北市</t>
        </is>
      </c>
      <c r="H385" s="55" t="inlineStr">
        <is>
          <t>三重區</t>
        </is>
      </c>
      <c r="I385" s="54" t="n">
        <v>2</v>
      </c>
      <c r="J385" s="73" t="n">
        <v>44670</v>
      </c>
    </row>
    <row r="386" ht="15.6" customHeight="1" s="127">
      <c r="D386" s="53" t="n">
        <v>384</v>
      </c>
      <c r="E386" s="54" t="n">
        <v>3579</v>
      </c>
      <c r="F386" s="55" t="inlineStr">
        <is>
          <t>竹縣東光店</t>
        </is>
      </c>
      <c r="G386" s="55" t="inlineStr">
        <is>
          <t>新竹縣</t>
        </is>
      </c>
      <c r="H386" s="55" t="inlineStr">
        <is>
          <t>湖口鄉</t>
        </is>
      </c>
      <c r="I386" s="54" t="n">
        <v>2</v>
      </c>
      <c r="J386" s="73" t="n">
        <v>44670</v>
      </c>
    </row>
    <row r="387" ht="15.6" customHeight="1" s="127">
      <c r="D387" s="53" t="n">
        <v>385</v>
      </c>
      <c r="E387" s="54" t="n">
        <v>3389</v>
      </c>
      <c r="F387" s="55" t="inlineStr">
        <is>
          <t>竹縣湖丰店</t>
        </is>
      </c>
      <c r="G387" s="55" t="inlineStr">
        <is>
          <t>新竹縣</t>
        </is>
      </c>
      <c r="H387" s="55" t="inlineStr">
        <is>
          <t>湖口鄉</t>
        </is>
      </c>
      <c r="I387" s="54" t="n">
        <v>2</v>
      </c>
      <c r="J387" s="73" t="n">
        <v>44670</v>
      </c>
    </row>
    <row r="388" ht="15.6" customHeight="1" s="127">
      <c r="D388" s="53" t="n">
        <v>386</v>
      </c>
      <c r="E388" s="54" t="n">
        <v>2675</v>
      </c>
      <c r="F388" s="55" t="inlineStr">
        <is>
          <t>竹縣竹祥店</t>
        </is>
      </c>
      <c r="G388" s="55" t="inlineStr">
        <is>
          <t>新竹縣</t>
        </is>
      </c>
      <c r="H388" s="55" t="inlineStr">
        <is>
          <t>湖口鄉</t>
        </is>
      </c>
      <c r="I388" s="54" t="n">
        <v>2</v>
      </c>
      <c r="J388" s="73" t="n">
        <v>44670</v>
      </c>
    </row>
    <row r="389" ht="15.6" customHeight="1" s="127">
      <c r="D389" s="53" t="n">
        <v>387</v>
      </c>
      <c r="E389" s="54" t="n">
        <v>3095</v>
      </c>
      <c r="F389" s="55" t="inlineStr">
        <is>
          <t>中縣中潭店</t>
        </is>
      </c>
      <c r="G389" s="55" t="inlineStr">
        <is>
          <t>台中市</t>
        </is>
      </c>
      <c r="H389" s="55" t="inlineStr">
        <is>
          <t>大雅區</t>
        </is>
      </c>
      <c r="I389" s="54" t="n">
        <v>2</v>
      </c>
      <c r="J389" s="73" t="n">
        <v>44670</v>
      </c>
    </row>
    <row r="390" ht="15.6" customHeight="1" s="127">
      <c r="D390" s="53" t="n">
        <v>388</v>
      </c>
      <c r="E390" s="54" t="n">
        <v>4961</v>
      </c>
      <c r="F390" s="55" t="inlineStr">
        <is>
          <t>大雅雅楓店</t>
        </is>
      </c>
      <c r="G390" s="55" t="inlineStr">
        <is>
          <t>台中市</t>
        </is>
      </c>
      <c r="H390" s="55" t="inlineStr">
        <is>
          <t>大雅區</t>
        </is>
      </c>
      <c r="I390" s="54" t="n">
        <v>2</v>
      </c>
      <c r="J390" s="73" t="n">
        <v>44670</v>
      </c>
    </row>
    <row r="391" ht="15.6" customHeight="1" s="127">
      <c r="D391" s="53" t="n">
        <v>389</v>
      </c>
      <c r="E391" s="54" t="n">
        <v>4665</v>
      </c>
      <c r="F391" s="55" t="inlineStr">
        <is>
          <t>外埔馬鳴埔店</t>
        </is>
      </c>
      <c r="G391" s="55" t="inlineStr">
        <is>
          <t>台中市</t>
        </is>
      </c>
      <c r="H391" s="55" t="inlineStr">
        <is>
          <t>外埔區</t>
        </is>
      </c>
      <c r="I391" s="54" t="n">
        <v>2</v>
      </c>
      <c r="J391" s="73" t="n">
        <v>44670</v>
      </c>
    </row>
    <row r="392" ht="15.6" customHeight="1" s="127">
      <c r="D392" s="53" t="n">
        <v>390</v>
      </c>
      <c r="E392" s="54" t="n">
        <v>3731</v>
      </c>
      <c r="F392" s="55" t="inlineStr">
        <is>
          <t>北市家聲店</t>
        </is>
      </c>
      <c r="G392" s="55" t="inlineStr">
        <is>
          <t>台北市</t>
        </is>
      </c>
      <c r="H392" s="55" t="inlineStr">
        <is>
          <t>松山區</t>
        </is>
      </c>
      <c r="I392" s="54" t="n">
        <v>3</v>
      </c>
      <c r="J392" s="73" t="n">
        <v>44671</v>
      </c>
    </row>
    <row r="393" ht="15.6" customHeight="1" s="127">
      <c r="D393" s="53" t="n">
        <v>391</v>
      </c>
      <c r="E393" s="54" t="n">
        <v>4234</v>
      </c>
      <c r="F393" s="55" t="inlineStr">
        <is>
          <t>北市新樸實店</t>
        </is>
      </c>
      <c r="G393" s="55" t="inlineStr">
        <is>
          <t>台北市</t>
        </is>
      </c>
      <c r="H393" s="55" t="inlineStr">
        <is>
          <t>松山區</t>
        </is>
      </c>
      <c r="I393" s="54" t="n">
        <v>3</v>
      </c>
      <c r="J393" s="73" t="n">
        <v>44671</v>
      </c>
    </row>
    <row r="394" ht="15.6" customHeight="1" s="127">
      <c r="D394" s="53" t="n">
        <v>392</v>
      </c>
      <c r="E394" s="54" t="inlineStr">
        <is>
          <t>C034</t>
        </is>
      </c>
      <c r="F394" s="55" t="inlineStr">
        <is>
          <t>北縣建國店</t>
        </is>
      </c>
      <c r="G394" s="55" t="inlineStr">
        <is>
          <t>新北市</t>
        </is>
      </c>
      <c r="H394" s="55" t="inlineStr">
        <is>
          <t>新店區</t>
        </is>
      </c>
      <c r="I394" s="54" t="n">
        <v>2</v>
      </c>
      <c r="J394" s="73" t="n">
        <v>44671</v>
      </c>
    </row>
    <row r="395" ht="15.6" customHeight="1" s="127">
      <c r="D395" s="53" t="n">
        <v>393</v>
      </c>
      <c r="E395" s="54" t="n">
        <v>4241</v>
      </c>
      <c r="F395" s="55" t="inlineStr">
        <is>
          <t>三重興義店</t>
        </is>
      </c>
      <c r="G395" s="55" t="inlineStr">
        <is>
          <t>新北市</t>
        </is>
      </c>
      <c r="H395" s="55" t="inlineStr">
        <is>
          <t>三重區</t>
        </is>
      </c>
      <c r="I395" s="54" t="n">
        <v>2</v>
      </c>
      <c r="J395" s="73" t="n">
        <v>44671</v>
      </c>
    </row>
    <row r="396" ht="15.6" customHeight="1" s="127">
      <c r="D396" s="53" t="n">
        <v>394</v>
      </c>
      <c r="E396" s="54" t="n">
        <v>4352</v>
      </c>
      <c r="F396" s="55" t="inlineStr">
        <is>
          <t>三重公園店</t>
        </is>
      </c>
      <c r="G396" s="55" t="inlineStr">
        <is>
          <t>新北市</t>
        </is>
      </c>
      <c r="H396" s="55" t="inlineStr">
        <is>
          <t>三重區</t>
        </is>
      </c>
      <c r="I396" s="54" t="n">
        <v>2</v>
      </c>
      <c r="J396" s="73" t="n">
        <v>44671</v>
      </c>
    </row>
    <row r="397" ht="15.6" customHeight="1" s="127">
      <c r="D397" s="53" t="n">
        <v>395</v>
      </c>
      <c r="E397" s="54" t="n">
        <v>4397</v>
      </c>
      <c r="F397" s="55" t="inlineStr">
        <is>
          <t>三重仁旺店</t>
        </is>
      </c>
      <c r="G397" s="55" t="inlineStr">
        <is>
          <t>新北市</t>
        </is>
      </c>
      <c r="H397" s="55" t="inlineStr">
        <is>
          <t>三重區</t>
        </is>
      </c>
      <c r="I397" s="54" t="n">
        <v>2</v>
      </c>
      <c r="J397" s="73" t="n">
        <v>44671</v>
      </c>
    </row>
    <row r="398" ht="15.6" customHeight="1" s="127">
      <c r="D398" s="53" t="n">
        <v>396</v>
      </c>
      <c r="E398" s="54" t="inlineStr">
        <is>
          <t>D346</t>
        </is>
      </c>
      <c r="F398" s="55" t="inlineStr">
        <is>
          <t>北縣三和二店</t>
        </is>
      </c>
      <c r="G398" s="55" t="inlineStr">
        <is>
          <t>新北市</t>
        </is>
      </c>
      <c r="H398" s="55" t="inlineStr">
        <is>
          <t>三重區</t>
        </is>
      </c>
      <c r="I398" s="54" t="n">
        <v>2</v>
      </c>
      <c r="J398" s="73" t="n">
        <v>44671</v>
      </c>
    </row>
    <row r="399" ht="15.6" customHeight="1" s="127">
      <c r="D399" s="53" t="n">
        <v>397</v>
      </c>
      <c r="E399" s="54" t="n">
        <v>4058</v>
      </c>
      <c r="F399" s="55" t="inlineStr">
        <is>
          <t>桃市民光店</t>
        </is>
      </c>
      <c r="G399" s="55" t="inlineStr">
        <is>
          <t>桃園市</t>
        </is>
      </c>
      <c r="H399" s="55" t="inlineStr">
        <is>
          <t>桃園區</t>
        </is>
      </c>
      <c r="I399" s="54" t="n">
        <v>2</v>
      </c>
      <c r="J399" s="73" t="n">
        <v>44671</v>
      </c>
    </row>
    <row r="400" ht="15.6" customHeight="1" s="127">
      <c r="D400" s="53" t="n">
        <v>398</v>
      </c>
      <c r="E400" s="54" t="n">
        <v>3549</v>
      </c>
      <c r="F400" s="55" t="inlineStr">
        <is>
          <t>桃縣楊翔店</t>
        </is>
      </c>
      <c r="G400" s="55" t="inlineStr">
        <is>
          <t>桃園市</t>
        </is>
      </c>
      <c r="H400" s="55" t="inlineStr">
        <is>
          <t>楊梅區</t>
        </is>
      </c>
      <c r="I400" s="54" t="n">
        <v>2</v>
      </c>
      <c r="J400" s="73" t="n">
        <v>44671</v>
      </c>
    </row>
    <row r="401" ht="15.6" customHeight="1" s="127">
      <c r="D401" s="53" t="n">
        <v>399</v>
      </c>
      <c r="E401" s="54" t="n">
        <v>3249</v>
      </c>
      <c r="F401" s="55" t="inlineStr">
        <is>
          <t>中縣常春藤店</t>
        </is>
      </c>
      <c r="G401" s="55" t="inlineStr">
        <is>
          <t>台中市</t>
        </is>
      </c>
      <c r="H401" s="55" t="inlineStr">
        <is>
          <t>潭子區</t>
        </is>
      </c>
      <c r="I401" s="54" t="n">
        <v>2</v>
      </c>
      <c r="J401" s="73" t="n">
        <v>44671</v>
      </c>
    </row>
    <row r="402" ht="15.6" customHeight="1" s="127">
      <c r="D402" s="53" t="n">
        <v>400</v>
      </c>
      <c r="E402" s="54" t="n">
        <v>4337</v>
      </c>
      <c r="F402" s="55" t="inlineStr">
        <is>
          <t>潭子曇晨店</t>
        </is>
      </c>
      <c r="G402" s="55" t="inlineStr">
        <is>
          <t>台中市</t>
        </is>
      </c>
      <c r="H402" s="55" t="inlineStr">
        <is>
          <t>潭子區</t>
        </is>
      </c>
      <c r="I402" s="54" t="n">
        <v>2</v>
      </c>
      <c r="J402" s="73" t="n">
        <v>44671</v>
      </c>
    </row>
    <row r="403" ht="15.6" customHeight="1" s="127">
      <c r="D403" s="53" t="n">
        <v>401</v>
      </c>
      <c r="E403" s="54" t="inlineStr">
        <is>
          <t>C117</t>
        </is>
      </c>
      <c r="F403" s="55" t="inlineStr">
        <is>
          <t>北縣建國二店</t>
        </is>
      </c>
      <c r="G403" s="55" t="inlineStr">
        <is>
          <t>新北市</t>
        </is>
      </c>
      <c r="H403" s="55" t="inlineStr">
        <is>
          <t>新店區</t>
        </is>
      </c>
      <c r="I403" s="54" t="n">
        <v>2</v>
      </c>
      <c r="J403" s="73" t="n">
        <v>44672</v>
      </c>
    </row>
    <row r="404" ht="15.6" customHeight="1" s="127">
      <c r="D404" s="53" t="n">
        <v>402</v>
      </c>
      <c r="E404" s="54" t="inlineStr">
        <is>
          <t>C769</t>
        </is>
      </c>
      <c r="F404" s="55" t="inlineStr">
        <is>
          <t>北縣新和店</t>
        </is>
      </c>
      <c r="G404" s="55" t="inlineStr">
        <is>
          <t>新北市</t>
        </is>
      </c>
      <c r="H404" s="55" t="inlineStr">
        <is>
          <t>新店區</t>
        </is>
      </c>
      <c r="I404" s="54" t="n">
        <v>2</v>
      </c>
      <c r="J404" s="73" t="n">
        <v>44672</v>
      </c>
    </row>
    <row r="405" ht="15.6" customHeight="1" s="127">
      <c r="D405" s="53" t="n">
        <v>403</v>
      </c>
      <c r="E405" s="54" t="n">
        <v>2353</v>
      </c>
      <c r="F405" s="55" t="inlineStr">
        <is>
          <t>北縣新元店</t>
        </is>
      </c>
      <c r="G405" s="55" t="inlineStr">
        <is>
          <t>新北市</t>
        </is>
      </c>
      <c r="H405" s="55" t="inlineStr">
        <is>
          <t>新店區</t>
        </is>
      </c>
      <c r="I405" s="54" t="n">
        <v>2</v>
      </c>
      <c r="J405" s="73" t="n">
        <v>44672</v>
      </c>
    </row>
    <row r="406" ht="15.6" customHeight="1" s="127">
      <c r="D406" s="53" t="n">
        <v>404</v>
      </c>
      <c r="E406" s="54" t="n">
        <v>3623</v>
      </c>
      <c r="F406" s="55" t="inlineStr">
        <is>
          <t>北縣重國店</t>
        </is>
      </c>
      <c r="G406" s="55" t="inlineStr">
        <is>
          <t>新北市</t>
        </is>
      </c>
      <c r="H406" s="55" t="inlineStr">
        <is>
          <t>三重區</t>
        </is>
      </c>
      <c r="I406" s="54" t="n">
        <v>2</v>
      </c>
      <c r="J406" s="73" t="n">
        <v>44672</v>
      </c>
    </row>
    <row r="407" ht="15.6" customHeight="1" s="127">
      <c r="D407" s="53" t="n">
        <v>405</v>
      </c>
      <c r="E407" s="54" t="n">
        <v>4388</v>
      </c>
      <c r="F407" s="55" t="inlineStr">
        <is>
          <t>三重薔薇店</t>
        </is>
      </c>
      <c r="G407" s="55" t="inlineStr">
        <is>
          <t>新北市</t>
        </is>
      </c>
      <c r="H407" s="55" t="inlineStr">
        <is>
          <t>三重區</t>
        </is>
      </c>
      <c r="I407" s="54" t="n">
        <v>2</v>
      </c>
      <c r="J407" s="73" t="n">
        <v>44672</v>
      </c>
    </row>
    <row r="408" ht="15.6" customHeight="1" s="127">
      <c r="D408" s="53" t="n">
        <v>406</v>
      </c>
      <c r="E408" s="54" t="inlineStr">
        <is>
          <t>D195</t>
        </is>
      </c>
      <c r="F408" s="55" t="inlineStr">
        <is>
          <t>北縣車路頭店</t>
        </is>
      </c>
      <c r="G408" s="55" t="inlineStr">
        <is>
          <t>新北市</t>
        </is>
      </c>
      <c r="H408" s="55" t="inlineStr">
        <is>
          <t>三重區</t>
        </is>
      </c>
      <c r="I408" s="54" t="n">
        <v>2</v>
      </c>
      <c r="J408" s="73" t="n">
        <v>44672</v>
      </c>
    </row>
    <row r="409" ht="15.6" customHeight="1" s="127">
      <c r="D409" s="53" t="n">
        <v>407</v>
      </c>
      <c r="E409" s="54" t="n">
        <v>4075</v>
      </c>
      <c r="F409" s="55" t="inlineStr">
        <is>
          <t>龍潭大池店</t>
        </is>
      </c>
      <c r="G409" s="55" t="inlineStr">
        <is>
          <t>桃園市</t>
        </is>
      </c>
      <c r="H409" s="55" t="inlineStr">
        <is>
          <t>龍潭區</t>
        </is>
      </c>
      <c r="I409" s="54" t="n">
        <v>2</v>
      </c>
      <c r="J409" s="73" t="n">
        <v>44672</v>
      </c>
    </row>
    <row r="410" ht="15.6" customHeight="1" s="127">
      <c r="D410" s="53" t="n">
        <v>408</v>
      </c>
      <c r="E410" s="54" t="n">
        <v>2788</v>
      </c>
      <c r="F410" s="55" t="inlineStr">
        <is>
          <t>桃縣桃天店</t>
        </is>
      </c>
      <c r="G410" s="55" t="inlineStr">
        <is>
          <t>桃園市</t>
        </is>
      </c>
      <c r="H410" s="55" t="inlineStr">
        <is>
          <t>大溪區</t>
        </is>
      </c>
      <c r="I410" s="54" t="n">
        <v>2</v>
      </c>
      <c r="J410" s="73" t="n">
        <v>44672</v>
      </c>
    </row>
    <row r="411" ht="15.6" customHeight="1" s="127">
      <c r="D411" s="53" t="n">
        <v>409</v>
      </c>
      <c r="E411" s="54" t="n">
        <v>4526</v>
      </c>
      <c r="F411" s="55" t="inlineStr">
        <is>
          <t>鼓山華泰店</t>
        </is>
      </c>
      <c r="G411" s="55" t="inlineStr">
        <is>
          <t>高雄市</t>
        </is>
      </c>
      <c r="H411" s="55" t="inlineStr">
        <is>
          <t>鼓山區</t>
        </is>
      </c>
      <c r="I411" s="54" t="n">
        <v>2</v>
      </c>
      <c r="J411" s="73" t="n">
        <v>44672</v>
      </c>
    </row>
    <row r="412" ht="15.6" customHeight="1" s="127">
      <c r="D412" s="53" t="n">
        <v>410</v>
      </c>
      <c r="E412" s="54" t="n">
        <v>4051</v>
      </c>
      <c r="F412" s="55" t="inlineStr">
        <is>
          <t>高市濱海店</t>
        </is>
      </c>
      <c r="G412" s="55" t="inlineStr">
        <is>
          <t>高雄市</t>
        </is>
      </c>
      <c r="H412" s="55" t="inlineStr">
        <is>
          <t>鼓山區</t>
        </is>
      </c>
      <c r="I412" s="54" t="n">
        <v>2</v>
      </c>
      <c r="J412" s="73" t="n">
        <v>44672</v>
      </c>
    </row>
    <row r="413" ht="15.6" customHeight="1" s="127">
      <c r="D413" s="53" t="n">
        <v>411</v>
      </c>
      <c r="E413" s="54" t="n">
        <v>3817</v>
      </c>
      <c r="F413" s="55" t="inlineStr">
        <is>
          <t>高市學亨店</t>
        </is>
      </c>
      <c r="G413" s="55" t="inlineStr">
        <is>
          <t>高雄市</t>
        </is>
      </c>
      <c r="H413" s="55" t="inlineStr">
        <is>
          <t>鼓山區</t>
        </is>
      </c>
      <c r="I413" s="54" t="n">
        <v>2</v>
      </c>
      <c r="J413" s="73" t="n">
        <v>44672</v>
      </c>
    </row>
    <row r="414" ht="15.6" customHeight="1" s="127">
      <c r="D414" s="53" t="n">
        <v>412</v>
      </c>
      <c r="E414" s="54" t="n">
        <v>3441</v>
      </c>
      <c r="F414" s="55" t="inlineStr">
        <is>
          <t>北縣新戰店</t>
        </is>
      </c>
      <c r="G414" s="55" t="inlineStr">
        <is>
          <t>新北市</t>
        </is>
      </c>
      <c r="H414" s="55" t="inlineStr">
        <is>
          <t>新店區</t>
        </is>
      </c>
      <c r="I414" s="54" t="n">
        <v>2</v>
      </c>
      <c r="J414" s="73" t="n">
        <v>44673</v>
      </c>
    </row>
    <row r="415" ht="15.6" customHeight="1" s="127">
      <c r="D415" s="53" t="n">
        <v>413</v>
      </c>
      <c r="E415" s="54" t="n">
        <v>3534</v>
      </c>
      <c r="F415" s="55" t="inlineStr">
        <is>
          <t>北縣新國店</t>
        </is>
      </c>
      <c r="G415" s="55" t="inlineStr">
        <is>
          <t>新北市</t>
        </is>
      </c>
      <c r="H415" s="55" t="inlineStr">
        <is>
          <t>新店區</t>
        </is>
      </c>
      <c r="I415" s="54" t="n">
        <v>2</v>
      </c>
      <c r="J415" s="73" t="n">
        <v>44673</v>
      </c>
    </row>
    <row r="416" ht="15.6" customHeight="1" s="127">
      <c r="D416" s="53" t="n">
        <v>414</v>
      </c>
      <c r="E416" s="54" t="n">
        <v>3973</v>
      </c>
      <c r="F416" s="55" t="inlineStr">
        <is>
          <t>新店天廈店</t>
        </is>
      </c>
      <c r="G416" s="55" t="inlineStr">
        <is>
          <t>新北市</t>
        </is>
      </c>
      <c r="H416" s="55" t="inlineStr">
        <is>
          <t>新店區</t>
        </is>
      </c>
      <c r="I416" s="54" t="n">
        <v>2</v>
      </c>
      <c r="J416" s="73" t="n">
        <v>44673</v>
      </c>
    </row>
    <row r="417" ht="15.6" customHeight="1" s="127">
      <c r="D417" s="53" t="n">
        <v>415</v>
      </c>
      <c r="E417" s="54" t="n">
        <v>4836</v>
      </c>
      <c r="F417" s="55" t="inlineStr">
        <is>
          <t>三重阿勇店</t>
        </is>
      </c>
      <c r="G417" s="55" t="inlineStr">
        <is>
          <t>新北市</t>
        </is>
      </c>
      <c r="H417" s="55" t="inlineStr">
        <is>
          <t>三重區</t>
        </is>
      </c>
      <c r="I417" s="54" t="n">
        <v>2</v>
      </c>
      <c r="J417" s="73" t="n">
        <v>44673</v>
      </c>
    </row>
    <row r="418" ht="15.6" customHeight="1" s="127">
      <c r="D418" s="53" t="n">
        <v>416</v>
      </c>
      <c r="E418" s="54" t="inlineStr">
        <is>
          <t>D390</t>
        </is>
      </c>
      <c r="F418" s="55" t="inlineStr">
        <is>
          <t>北縣中正北店</t>
        </is>
      </c>
      <c r="G418" s="55" t="inlineStr">
        <is>
          <t>新北市</t>
        </is>
      </c>
      <c r="H418" s="55" t="inlineStr">
        <is>
          <t>三重區</t>
        </is>
      </c>
      <c r="I418" s="54" t="n">
        <v>2</v>
      </c>
      <c r="J418" s="73" t="n">
        <v>44673</v>
      </c>
    </row>
    <row r="419" ht="15.6" customHeight="1" s="127">
      <c r="D419" s="53" t="n">
        <v>417</v>
      </c>
      <c r="E419" s="54" t="n">
        <v>4155</v>
      </c>
      <c r="F419" s="55" t="inlineStr">
        <is>
          <t>三重重賓店</t>
        </is>
      </c>
      <c r="G419" s="55" t="inlineStr">
        <is>
          <t>新北市</t>
        </is>
      </c>
      <c r="H419" s="55" t="inlineStr">
        <is>
          <t>三重區</t>
        </is>
      </c>
      <c r="I419" s="54" t="n">
        <v>2</v>
      </c>
      <c r="J419" s="73" t="n">
        <v>44673</v>
      </c>
    </row>
    <row r="420" ht="15.6" customHeight="1" s="127">
      <c r="D420" s="53" t="n">
        <v>418</v>
      </c>
      <c r="E420" s="54" t="n">
        <v>3910</v>
      </c>
      <c r="F420" s="55" t="inlineStr">
        <is>
          <t>新埔新田店</t>
        </is>
      </c>
      <c r="G420" s="55" t="inlineStr">
        <is>
          <t>新竹縣</t>
        </is>
      </c>
      <c r="H420" s="55" t="inlineStr">
        <is>
          <t>新埔鎮</t>
        </is>
      </c>
      <c r="I420" s="54" t="n">
        <v>2</v>
      </c>
      <c r="J420" s="73" t="n">
        <v>44673</v>
      </c>
    </row>
    <row r="421" ht="15.6" customHeight="1" s="127">
      <c r="D421" s="53" t="n">
        <v>419</v>
      </c>
      <c r="E421" s="54" t="n">
        <v>4416</v>
      </c>
      <c r="F421" s="55" t="inlineStr">
        <is>
          <t>苗縣頂尖店</t>
        </is>
      </c>
      <c r="G421" s="55" t="inlineStr">
        <is>
          <t>苗栗縣</t>
        </is>
      </c>
      <c r="H421" s="55" t="inlineStr">
        <is>
          <t>頭份市</t>
        </is>
      </c>
      <c r="I421" s="54" t="n">
        <v>2</v>
      </c>
      <c r="J421" s="73" t="n">
        <v>44673</v>
      </c>
    </row>
    <row r="422" ht="15.6" customHeight="1" s="127">
      <c r="D422" s="53" t="n">
        <v>420</v>
      </c>
      <c r="E422" s="54" t="n">
        <v>3126</v>
      </c>
      <c r="F422" s="55" t="inlineStr">
        <is>
          <t>高市高旅店</t>
        </is>
      </c>
      <c r="G422" s="55" t="inlineStr">
        <is>
          <t>高雄市</t>
        </is>
      </c>
      <c r="H422" s="55" t="inlineStr">
        <is>
          <t>小港區</t>
        </is>
      </c>
      <c r="I422" s="54" t="n">
        <v>2</v>
      </c>
      <c r="J422" s="73" t="n">
        <v>44694</v>
      </c>
    </row>
    <row r="423" ht="15.6" customHeight="1" s="127">
      <c r="D423" s="53" t="n">
        <v>421</v>
      </c>
      <c r="E423" s="54" t="n">
        <v>4527</v>
      </c>
      <c r="F423" s="55" t="inlineStr">
        <is>
          <t>文山大王店</t>
        </is>
      </c>
      <c r="G423" s="55" t="inlineStr">
        <is>
          <t>台北市</t>
        </is>
      </c>
      <c r="H423" s="55" t="inlineStr">
        <is>
          <t>文山區</t>
        </is>
      </c>
      <c r="I423" s="54" t="n">
        <v>2</v>
      </c>
      <c r="J423" s="73" t="n">
        <v>44697</v>
      </c>
    </row>
    <row r="424" ht="15.6" customHeight="1" s="127">
      <c r="D424" s="53" t="n">
        <v>422</v>
      </c>
      <c r="E424" s="54" t="inlineStr">
        <is>
          <t>C055</t>
        </is>
      </c>
      <c r="F424" s="55" t="inlineStr">
        <is>
          <t>北市木新二店</t>
        </is>
      </c>
      <c r="G424" s="55" t="inlineStr">
        <is>
          <t>台北市</t>
        </is>
      </c>
      <c r="H424" s="55" t="inlineStr">
        <is>
          <t>文山區</t>
        </is>
      </c>
      <c r="I424" s="54" t="n">
        <v>2</v>
      </c>
      <c r="J424" s="73" t="n">
        <v>44697</v>
      </c>
    </row>
    <row r="425" ht="15.6" customHeight="1" s="127">
      <c r="D425" s="53" t="n">
        <v>423</v>
      </c>
      <c r="E425" s="54" t="n">
        <v>4973</v>
      </c>
      <c r="F425" s="55" t="inlineStr">
        <is>
          <t>北市日出店</t>
        </is>
      </c>
      <c r="G425" s="55" t="inlineStr">
        <is>
          <t>台北市</t>
        </is>
      </c>
      <c r="H425" s="55" t="inlineStr">
        <is>
          <t>文山區</t>
        </is>
      </c>
      <c r="I425" s="54" t="n">
        <v>2</v>
      </c>
      <c r="J425" s="73" t="n">
        <v>44697</v>
      </c>
    </row>
    <row r="426" ht="15.6" customHeight="1" s="127">
      <c r="D426" s="53" t="n">
        <v>424</v>
      </c>
      <c r="E426" s="54" t="inlineStr">
        <is>
          <t>C348</t>
        </is>
      </c>
      <c r="F426" s="55" t="inlineStr">
        <is>
          <t>北市世新店</t>
        </is>
      </c>
      <c r="G426" s="55" t="inlineStr">
        <is>
          <t>台北市</t>
        </is>
      </c>
      <c r="H426" s="55" t="inlineStr">
        <is>
          <t>文山區</t>
        </is>
      </c>
      <c r="I426" s="54" t="n">
        <v>2</v>
      </c>
      <c r="J426" s="73" t="n">
        <v>44697</v>
      </c>
    </row>
    <row r="427" ht="15.6" customHeight="1" s="127">
      <c r="D427" s="53" t="n">
        <v>425</v>
      </c>
      <c r="E427" s="54" t="n">
        <v>4658</v>
      </c>
      <c r="F427" s="55" t="inlineStr">
        <is>
          <t>淡水英才店</t>
        </is>
      </c>
      <c r="G427" s="55" t="inlineStr">
        <is>
          <t>新北市</t>
        </is>
      </c>
      <c r="H427" s="55" t="inlineStr">
        <is>
          <t>淡水區</t>
        </is>
      </c>
      <c r="I427" s="54" t="n">
        <v>2</v>
      </c>
      <c r="J427" s="73" t="n">
        <v>44697</v>
      </c>
    </row>
    <row r="428" ht="15.6" customHeight="1" s="127">
      <c r="D428" s="53" t="n">
        <v>426</v>
      </c>
      <c r="E428" s="54" t="inlineStr">
        <is>
          <t>A171</t>
        </is>
      </c>
      <c r="F428" s="55" t="inlineStr">
        <is>
          <t>北縣金龍店</t>
        </is>
      </c>
      <c r="G428" s="55" t="inlineStr">
        <is>
          <t>新北市</t>
        </is>
      </c>
      <c r="H428" s="55" t="inlineStr">
        <is>
          <t>淡水區</t>
        </is>
      </c>
      <c r="I428" s="54" t="n">
        <v>2</v>
      </c>
      <c r="J428" s="73" t="n">
        <v>44697</v>
      </c>
    </row>
    <row r="429" ht="15.6" customHeight="1" s="127">
      <c r="D429" s="53" t="n">
        <v>427</v>
      </c>
      <c r="E429" s="54" t="n">
        <v>2318</v>
      </c>
      <c r="F429" s="55" t="inlineStr">
        <is>
          <t>北縣淡俊店</t>
        </is>
      </c>
      <c r="G429" s="55" t="inlineStr">
        <is>
          <t>新北市</t>
        </is>
      </c>
      <c r="H429" s="55" t="inlineStr">
        <is>
          <t>淡水區</t>
        </is>
      </c>
      <c r="I429" s="54" t="n">
        <v>2</v>
      </c>
      <c r="J429" s="73" t="n">
        <v>44697</v>
      </c>
    </row>
    <row r="430" ht="15.6" customHeight="1" s="127">
      <c r="D430" s="53" t="n">
        <v>428</v>
      </c>
      <c r="E430" s="54" t="n">
        <v>2897</v>
      </c>
      <c r="F430" s="55" t="inlineStr">
        <is>
          <t>北縣淡鑫店</t>
        </is>
      </c>
      <c r="G430" s="55" t="inlineStr">
        <is>
          <t>新北市</t>
        </is>
      </c>
      <c r="H430" s="55" t="inlineStr">
        <is>
          <t>淡水區</t>
        </is>
      </c>
      <c r="I430" s="54" t="n">
        <v>2</v>
      </c>
      <c r="J430" s="73" t="n">
        <v>44697</v>
      </c>
    </row>
    <row r="431" ht="15.6" customHeight="1" s="127">
      <c r="D431" s="53" t="n">
        <v>429</v>
      </c>
      <c r="E431" s="54" t="n">
        <v>3015</v>
      </c>
      <c r="F431" s="55" t="inlineStr">
        <is>
          <t>竹北竹慶店</t>
        </is>
      </c>
      <c r="G431" s="55" t="inlineStr">
        <is>
          <t>新竹縣</t>
        </is>
      </c>
      <c r="H431" s="55" t="inlineStr">
        <is>
          <t>竹北市</t>
        </is>
      </c>
      <c r="I431" s="54" t="n">
        <v>2</v>
      </c>
      <c r="J431" s="73" t="n">
        <v>44697</v>
      </c>
    </row>
    <row r="432" ht="15.6" customHeight="1" s="127">
      <c r="D432" s="53" t="n">
        <v>430</v>
      </c>
      <c r="E432" s="54" t="n">
        <v>2057</v>
      </c>
      <c r="F432" s="55" t="inlineStr">
        <is>
          <t>竹北東興店</t>
        </is>
      </c>
      <c r="G432" s="55" t="inlineStr">
        <is>
          <t>新竹縣</t>
        </is>
      </c>
      <c r="H432" s="55" t="inlineStr">
        <is>
          <t>竹北市</t>
        </is>
      </c>
      <c r="I432" s="54" t="n">
        <v>2</v>
      </c>
      <c r="J432" s="73" t="n">
        <v>44697</v>
      </c>
    </row>
    <row r="433" ht="15.6" customHeight="1" s="127">
      <c r="D433" s="53" t="n">
        <v>431</v>
      </c>
      <c r="E433" s="54" t="n">
        <v>4120</v>
      </c>
      <c r="F433" s="55" t="inlineStr">
        <is>
          <t>竹北水岸店</t>
        </is>
      </c>
      <c r="G433" s="55" t="inlineStr">
        <is>
          <t>新竹縣</t>
        </is>
      </c>
      <c r="H433" s="55" t="inlineStr">
        <is>
          <t>竹北市</t>
        </is>
      </c>
      <c r="I433" s="54" t="n">
        <v>2</v>
      </c>
      <c r="J433" s="73" t="n">
        <v>44697</v>
      </c>
    </row>
    <row r="434" ht="15.6" customHeight="1" s="127">
      <c r="D434" s="53" t="n">
        <v>432</v>
      </c>
      <c r="E434" s="54" t="inlineStr">
        <is>
          <t>H851</t>
        </is>
      </c>
      <c r="F434" s="55" t="inlineStr">
        <is>
          <t>台中東山二店</t>
        </is>
      </c>
      <c r="G434" s="55" t="inlineStr">
        <is>
          <t>台中市</t>
        </is>
      </c>
      <c r="H434" s="55" t="inlineStr">
        <is>
          <t>北屯區</t>
        </is>
      </c>
      <c r="I434" s="54" t="n">
        <v>2</v>
      </c>
      <c r="J434" s="73" t="n">
        <v>44697</v>
      </c>
    </row>
    <row r="435" ht="15.6" customHeight="1" s="127">
      <c r="D435" s="53" t="n">
        <v>433</v>
      </c>
      <c r="E435" s="54" t="n">
        <v>2329</v>
      </c>
      <c r="F435" s="55" t="inlineStr">
        <is>
          <t>台中中清店</t>
        </is>
      </c>
      <c r="G435" s="55" t="inlineStr">
        <is>
          <t>台中市</t>
        </is>
      </c>
      <c r="H435" s="55" t="inlineStr">
        <is>
          <t>北屯區</t>
        </is>
      </c>
      <c r="I435" s="54" t="n">
        <v>2</v>
      </c>
      <c r="J435" s="73" t="n">
        <v>44697</v>
      </c>
    </row>
    <row r="436" ht="15.6" customHeight="1" s="127">
      <c r="D436" s="53" t="n">
        <v>434</v>
      </c>
      <c r="E436" s="54" t="n">
        <v>3285</v>
      </c>
      <c r="F436" s="55" t="inlineStr">
        <is>
          <t>台中中軍店</t>
        </is>
      </c>
      <c r="G436" s="55" t="inlineStr">
        <is>
          <t>台中市</t>
        </is>
      </c>
      <c r="H436" s="55" t="inlineStr">
        <is>
          <t>北屯區</t>
        </is>
      </c>
      <c r="I436" s="54" t="n">
        <v>2</v>
      </c>
      <c r="J436" s="73" t="n">
        <v>44697</v>
      </c>
    </row>
    <row r="437" ht="15.6" customHeight="1" s="127">
      <c r="D437" s="53" t="n">
        <v>435</v>
      </c>
      <c r="E437" s="54" t="n">
        <v>3327</v>
      </c>
      <c r="F437" s="55" t="inlineStr">
        <is>
          <t>台中中竹店</t>
        </is>
      </c>
      <c r="G437" s="55" t="inlineStr">
        <is>
          <t>台中市</t>
        </is>
      </c>
      <c r="H437" s="55" t="inlineStr">
        <is>
          <t>北屯區</t>
        </is>
      </c>
      <c r="I437" s="54" t="n">
        <v>2</v>
      </c>
      <c r="J437" s="73" t="n">
        <v>44697</v>
      </c>
    </row>
    <row r="438" ht="15.6" customHeight="1" s="127">
      <c r="D438" s="53" t="n">
        <v>436</v>
      </c>
      <c r="E438" s="54" t="n">
        <v>4577</v>
      </c>
      <c r="F438" s="55" t="inlineStr">
        <is>
          <t>大社中里店</t>
        </is>
      </c>
      <c r="G438" s="55" t="inlineStr">
        <is>
          <t>高雄市</t>
        </is>
      </c>
      <c r="H438" s="55" t="inlineStr">
        <is>
          <t>大社區</t>
        </is>
      </c>
      <c r="I438" s="54" t="n">
        <v>2</v>
      </c>
      <c r="J438" s="73" t="n">
        <v>44697</v>
      </c>
    </row>
    <row r="439" ht="15.6" customHeight="1" s="127">
      <c r="D439" s="53" t="n">
        <v>437</v>
      </c>
      <c r="E439" s="54" t="n">
        <v>4530</v>
      </c>
      <c r="F439" s="55" t="inlineStr">
        <is>
          <t>大社翠屏店</t>
        </is>
      </c>
      <c r="G439" s="55" t="inlineStr">
        <is>
          <t>高雄市</t>
        </is>
      </c>
      <c r="H439" s="55" t="inlineStr">
        <is>
          <t>大社區</t>
        </is>
      </c>
      <c r="I439" s="54" t="n">
        <v>2</v>
      </c>
      <c r="J439" s="73" t="n">
        <v>44697</v>
      </c>
    </row>
    <row r="440" ht="15.6" customHeight="1" s="127">
      <c r="D440" s="53" t="n">
        <v>438</v>
      </c>
      <c r="E440" s="54" t="n">
        <v>3875</v>
      </c>
      <c r="F440" s="55" t="inlineStr">
        <is>
          <t>大社鑫龍店</t>
        </is>
      </c>
      <c r="G440" s="55" t="inlineStr">
        <is>
          <t>高雄市</t>
        </is>
      </c>
      <c r="H440" s="55" t="inlineStr">
        <is>
          <t>大社區</t>
        </is>
      </c>
      <c r="I440" s="54" t="n">
        <v>2</v>
      </c>
      <c r="J440" s="73" t="n">
        <v>44697</v>
      </c>
    </row>
    <row r="441" ht="15.6" customHeight="1" s="127">
      <c r="D441" s="53" t="n">
        <v>439</v>
      </c>
      <c r="E441" s="54" t="n">
        <v>2895</v>
      </c>
      <c r="F441" s="55" t="inlineStr">
        <is>
          <t>北市正東店</t>
        </is>
      </c>
      <c r="G441" s="55" t="inlineStr">
        <is>
          <t>台北市</t>
        </is>
      </c>
      <c r="H441" s="55" t="inlineStr">
        <is>
          <t>中正區</t>
        </is>
      </c>
      <c r="I441" s="54" t="n">
        <v>2</v>
      </c>
      <c r="J441" s="73" t="n">
        <v>44698</v>
      </c>
    </row>
    <row r="442" ht="15.6" customHeight="1" s="127">
      <c r="D442" s="53" t="n">
        <v>440</v>
      </c>
      <c r="E442" s="54" t="n">
        <v>3611</v>
      </c>
      <c r="F442" s="55" t="inlineStr">
        <is>
          <t>北市正慶店</t>
        </is>
      </c>
      <c r="G442" s="55" t="inlineStr">
        <is>
          <t>台北市</t>
        </is>
      </c>
      <c r="H442" s="55" t="inlineStr">
        <is>
          <t>中正區</t>
        </is>
      </c>
      <c r="I442" s="54" t="n">
        <v>2</v>
      </c>
      <c r="J442" s="73" t="n">
        <v>44698</v>
      </c>
    </row>
    <row r="443" ht="15.6" customHeight="1" s="127">
      <c r="D443" s="53" t="n">
        <v>441</v>
      </c>
      <c r="E443" s="54" t="n">
        <v>4739</v>
      </c>
      <c r="F443" s="55" t="inlineStr">
        <is>
          <t>淡水櫻花店</t>
        </is>
      </c>
      <c r="G443" s="55" t="inlineStr">
        <is>
          <t>新北市</t>
        </is>
      </c>
      <c r="H443" s="55" t="inlineStr">
        <is>
          <t>淡水區</t>
        </is>
      </c>
      <c r="I443" s="54" t="n">
        <v>2</v>
      </c>
      <c r="J443" s="73" t="n">
        <v>44698</v>
      </c>
    </row>
    <row r="444" ht="15.6" customHeight="1" s="127">
      <c r="D444" s="53" t="n">
        <v>442</v>
      </c>
      <c r="E444" s="54" t="n">
        <v>4081</v>
      </c>
      <c r="F444" s="55" t="inlineStr">
        <is>
          <t>淡水天元店</t>
        </is>
      </c>
      <c r="G444" s="55" t="inlineStr">
        <is>
          <t>新北市</t>
        </is>
      </c>
      <c r="H444" s="55" t="inlineStr">
        <is>
          <t>淡水區</t>
        </is>
      </c>
      <c r="I444" s="54" t="n">
        <v>2</v>
      </c>
      <c r="J444" s="73" t="n">
        <v>44698</v>
      </c>
    </row>
    <row r="445" ht="15.6" customHeight="1" s="127">
      <c r="D445" s="53" t="n">
        <v>443</v>
      </c>
      <c r="E445" s="54" t="n">
        <v>2749</v>
      </c>
      <c r="F445" s="55" t="inlineStr">
        <is>
          <t>北縣淡虹店</t>
        </is>
      </c>
      <c r="G445" s="55" t="inlineStr">
        <is>
          <t>新北市</t>
        </is>
      </c>
      <c r="H445" s="55" t="inlineStr">
        <is>
          <t>淡水區</t>
        </is>
      </c>
      <c r="I445" s="54" t="n">
        <v>2</v>
      </c>
      <c r="J445" s="73" t="n">
        <v>44698</v>
      </c>
    </row>
    <row r="446" ht="15.6" customHeight="1" s="127">
      <c r="D446" s="53" t="n">
        <v>444</v>
      </c>
      <c r="E446" s="54" t="n">
        <v>4511</v>
      </c>
      <c r="F446" s="55" t="inlineStr">
        <is>
          <t>淡水屯山店</t>
        </is>
      </c>
      <c r="G446" s="55" t="inlineStr">
        <is>
          <t>新北市</t>
        </is>
      </c>
      <c r="H446" s="55" t="inlineStr">
        <is>
          <t>淡水區</t>
        </is>
      </c>
      <c r="I446" s="54" t="n">
        <v>2</v>
      </c>
      <c r="J446" s="73" t="n">
        <v>44698</v>
      </c>
    </row>
    <row r="447" ht="15.6" customHeight="1" s="127">
      <c r="D447" s="53" t="n">
        <v>445</v>
      </c>
      <c r="E447" s="54" t="n">
        <v>4175</v>
      </c>
      <c r="F447" s="55" t="inlineStr">
        <is>
          <t>竹北裕新店</t>
        </is>
      </c>
      <c r="G447" s="55" t="inlineStr">
        <is>
          <t>新竹縣</t>
        </is>
      </c>
      <c r="H447" s="55" t="inlineStr">
        <is>
          <t>竹北市</t>
        </is>
      </c>
      <c r="I447" s="54" t="n">
        <v>2</v>
      </c>
      <c r="J447" s="73" t="n">
        <v>44698</v>
      </c>
    </row>
    <row r="448" ht="15.6" customHeight="1" s="127">
      <c r="D448" s="53" t="n">
        <v>446</v>
      </c>
      <c r="E448" s="54" t="n">
        <v>4437</v>
      </c>
      <c r="F448" s="55" t="inlineStr">
        <is>
          <t>竹北起飛店</t>
        </is>
      </c>
      <c r="G448" s="55" t="inlineStr">
        <is>
          <t>新竹縣</t>
        </is>
      </c>
      <c r="H448" s="55" t="inlineStr">
        <is>
          <t>竹北市</t>
        </is>
      </c>
      <c r="I448" s="54" t="n">
        <v>2</v>
      </c>
      <c r="J448" s="73" t="n">
        <v>44698</v>
      </c>
    </row>
    <row r="449" ht="15.6" customHeight="1" s="127">
      <c r="D449" s="53" t="n">
        <v>447</v>
      </c>
      <c r="E449" s="54" t="n">
        <v>3508</v>
      </c>
      <c r="F449" s="55" t="inlineStr">
        <is>
          <t>竹北北鮮店</t>
        </is>
      </c>
      <c r="G449" s="55" t="inlineStr">
        <is>
          <t>新竹縣</t>
        </is>
      </c>
      <c r="H449" s="55" t="inlineStr">
        <is>
          <t>竹北市</t>
        </is>
      </c>
      <c r="I449" s="54" t="n">
        <v>2</v>
      </c>
      <c r="J449" s="73" t="n">
        <v>44698</v>
      </c>
    </row>
    <row r="450" ht="15.6" customHeight="1" s="127">
      <c r="D450" s="53" t="n">
        <v>448</v>
      </c>
      <c r="E450" s="54" t="n">
        <v>4318</v>
      </c>
      <c r="F450" s="55" t="inlineStr">
        <is>
          <t>台中永太店</t>
        </is>
      </c>
      <c r="G450" s="55" t="inlineStr">
        <is>
          <t>台中市</t>
        </is>
      </c>
      <c r="H450" s="55" t="inlineStr">
        <is>
          <t>北區</t>
        </is>
      </c>
      <c r="I450" s="54" t="n">
        <v>2</v>
      </c>
      <c r="J450" s="73" t="n">
        <v>44698</v>
      </c>
    </row>
    <row r="451" ht="15.6" customHeight="1" s="127">
      <c r="D451" s="53" t="n">
        <v>449</v>
      </c>
      <c r="E451" s="54" t="n">
        <v>4435</v>
      </c>
      <c r="F451" s="55" t="inlineStr">
        <is>
          <t>台中豐衣店</t>
        </is>
      </c>
      <c r="G451" s="55" t="inlineStr">
        <is>
          <t>台中市</t>
        </is>
      </c>
      <c r="H451" s="55" t="inlineStr">
        <is>
          <t>北區</t>
        </is>
      </c>
      <c r="I451" s="54" t="n">
        <v>2</v>
      </c>
      <c r="J451" s="73" t="n">
        <v>44698</v>
      </c>
    </row>
    <row r="452" ht="15.6" customHeight="1" s="127">
      <c r="D452" s="53" t="n">
        <v>450</v>
      </c>
      <c r="E452" s="54" t="inlineStr">
        <is>
          <t>H809</t>
        </is>
      </c>
      <c r="F452" s="55" t="inlineStr">
        <is>
          <t>台中忠誠店</t>
        </is>
      </c>
      <c r="G452" s="55" t="inlineStr">
        <is>
          <t>台中市</t>
        </is>
      </c>
      <c r="H452" s="55" t="inlineStr">
        <is>
          <t>西區</t>
        </is>
      </c>
      <c r="I452" s="54" t="n">
        <v>2</v>
      </c>
      <c r="J452" s="73" t="n">
        <v>44698</v>
      </c>
    </row>
    <row r="453" ht="15.6" customHeight="1" s="127">
      <c r="D453" s="53" t="n">
        <v>451</v>
      </c>
      <c r="E453" s="54" t="n">
        <v>3081</v>
      </c>
      <c r="F453" s="55" t="inlineStr">
        <is>
          <t>台中中堂店</t>
        </is>
      </c>
      <c r="G453" s="55" t="inlineStr">
        <is>
          <t>台中市</t>
        </is>
      </c>
      <c r="H453" s="55" t="inlineStr">
        <is>
          <t>西區</t>
        </is>
      </c>
      <c r="I453" s="54" t="n">
        <v>2</v>
      </c>
      <c r="J453" s="73" t="n">
        <v>44698</v>
      </c>
    </row>
    <row r="454" ht="15.6" customHeight="1" s="127">
      <c r="D454" s="53" t="n">
        <v>452</v>
      </c>
      <c r="E454" s="54" t="inlineStr">
        <is>
          <t>S272</t>
        </is>
      </c>
      <c r="F454" s="55" t="inlineStr">
        <is>
          <t>高縣鳳仁店</t>
        </is>
      </c>
      <c r="G454" s="55" t="inlineStr">
        <is>
          <t>高雄市</t>
        </is>
      </c>
      <c r="H454" s="55" t="inlineStr">
        <is>
          <t>仁武區</t>
        </is>
      </c>
      <c r="I454" s="54" t="n">
        <v>2</v>
      </c>
      <c r="J454" s="73" t="n">
        <v>44698</v>
      </c>
    </row>
    <row r="455" ht="15.6" customHeight="1" s="127">
      <c r="D455" s="53" t="n">
        <v>453</v>
      </c>
      <c r="E455" s="54" t="n">
        <v>4831</v>
      </c>
      <c r="F455" s="55" t="inlineStr">
        <is>
          <t>仁武仁林店</t>
        </is>
      </c>
      <c r="G455" s="55" t="inlineStr">
        <is>
          <t>高雄市</t>
        </is>
      </c>
      <c r="H455" s="55" t="inlineStr">
        <is>
          <t>仁武區</t>
        </is>
      </c>
      <c r="I455" s="54" t="n">
        <v>2</v>
      </c>
      <c r="J455" s="73" t="n">
        <v>44698</v>
      </c>
    </row>
    <row r="456" ht="15.6" customHeight="1" s="127">
      <c r="D456" s="53" t="n">
        <v>454</v>
      </c>
      <c r="E456" s="54" t="n">
        <v>4618</v>
      </c>
      <c r="F456" s="55" t="inlineStr">
        <is>
          <t>仁武永仁店</t>
        </is>
      </c>
      <c r="G456" s="55" t="inlineStr">
        <is>
          <t>高雄市</t>
        </is>
      </c>
      <c r="H456" s="55" t="inlineStr">
        <is>
          <t>仁武區</t>
        </is>
      </c>
      <c r="I456" s="54" t="n">
        <v>2</v>
      </c>
      <c r="J456" s="73" t="n">
        <v>44698</v>
      </c>
    </row>
    <row r="457" ht="15.6" customHeight="1" s="127">
      <c r="D457" s="53" t="n">
        <v>455</v>
      </c>
      <c r="E457" s="54" t="n">
        <v>3576</v>
      </c>
      <c r="F457" s="55" t="inlineStr">
        <is>
          <t>北市正光店</t>
        </is>
      </c>
      <c r="G457" s="55" t="inlineStr">
        <is>
          <t>台北市</t>
        </is>
      </c>
      <c r="H457" s="55" t="inlineStr">
        <is>
          <t>中正區</t>
        </is>
      </c>
      <c r="I457" s="54" t="n">
        <v>2</v>
      </c>
      <c r="J457" s="73" t="n">
        <v>44699</v>
      </c>
    </row>
    <row r="458" ht="15.6" customHeight="1" s="127">
      <c r="D458" s="53" t="n">
        <v>456</v>
      </c>
      <c r="E458" s="54" t="n">
        <v>4096</v>
      </c>
      <c r="F458" s="55" t="inlineStr">
        <is>
          <t>北市正忠店</t>
        </is>
      </c>
      <c r="G458" s="55" t="inlineStr">
        <is>
          <t>台北市</t>
        </is>
      </c>
      <c r="H458" s="55" t="inlineStr">
        <is>
          <t>中正區</t>
        </is>
      </c>
      <c r="I458" s="54" t="n">
        <v>2</v>
      </c>
      <c r="J458" s="73" t="n">
        <v>44699</v>
      </c>
    </row>
    <row r="459" ht="15.6" customHeight="1" s="127">
      <c r="D459" s="53" t="n">
        <v>457</v>
      </c>
      <c r="E459" s="54" t="n">
        <v>2755</v>
      </c>
      <c r="F459" s="55" t="inlineStr">
        <is>
          <t>北市士慶店</t>
        </is>
      </c>
      <c r="G459" s="55" t="inlineStr">
        <is>
          <t>台北市</t>
        </is>
      </c>
      <c r="H459" s="55" t="inlineStr">
        <is>
          <t>士林區</t>
        </is>
      </c>
      <c r="I459" s="54" t="n">
        <v>2</v>
      </c>
      <c r="J459" s="73" t="n">
        <v>44699</v>
      </c>
    </row>
    <row r="460" ht="15.6" customHeight="1" s="127">
      <c r="D460" s="53" t="n">
        <v>458</v>
      </c>
      <c r="E460" s="54" t="inlineStr">
        <is>
          <t>A067</t>
        </is>
      </c>
      <c r="F460" s="55" t="inlineStr">
        <is>
          <t>北市社正店</t>
        </is>
      </c>
      <c r="G460" s="55" t="inlineStr">
        <is>
          <t>台北市</t>
        </is>
      </c>
      <c r="H460" s="55" t="inlineStr">
        <is>
          <t>士林區</t>
        </is>
      </c>
      <c r="I460" s="54" t="n">
        <v>2</v>
      </c>
      <c r="J460" s="73" t="n">
        <v>44699</v>
      </c>
    </row>
    <row r="461" ht="15.6" customHeight="1" s="127">
      <c r="D461" s="53" t="n">
        <v>459</v>
      </c>
      <c r="E461" s="54" t="inlineStr">
        <is>
          <t>A163</t>
        </is>
      </c>
      <c r="F461" s="55" t="inlineStr">
        <is>
          <t>北市社子店</t>
        </is>
      </c>
      <c r="G461" s="55" t="inlineStr">
        <is>
          <t>台北市</t>
        </is>
      </c>
      <c r="H461" s="55" t="inlineStr">
        <is>
          <t>士林區</t>
        </is>
      </c>
      <c r="I461" s="54" t="n">
        <v>2</v>
      </c>
      <c r="J461" s="73" t="n">
        <v>44699</v>
      </c>
    </row>
    <row r="462" ht="15.6" customHeight="1" s="127">
      <c r="D462" s="53" t="n">
        <v>460</v>
      </c>
      <c r="E462" s="54" t="n">
        <v>3087</v>
      </c>
      <c r="F462" s="55" t="inlineStr">
        <is>
          <t>竹北竹文店</t>
        </is>
      </c>
      <c r="G462" s="55" t="inlineStr">
        <is>
          <t>新竹縣</t>
        </is>
      </c>
      <c r="H462" s="55" t="inlineStr">
        <is>
          <t>竹北市</t>
        </is>
      </c>
      <c r="I462" s="54" t="n">
        <v>2</v>
      </c>
      <c r="J462" s="73" t="n">
        <v>44699</v>
      </c>
    </row>
    <row r="463" ht="15.6" customHeight="1" s="127">
      <c r="D463" s="53" t="n">
        <v>461</v>
      </c>
      <c r="E463" s="54" t="n">
        <v>3289</v>
      </c>
      <c r="F463" s="55" t="inlineStr">
        <is>
          <t>竹北北冠店</t>
        </is>
      </c>
      <c r="G463" s="55" t="inlineStr">
        <is>
          <t>新竹縣</t>
        </is>
      </c>
      <c r="H463" s="55" t="inlineStr">
        <is>
          <t>竹北市</t>
        </is>
      </c>
      <c r="I463" s="54" t="n">
        <v>2</v>
      </c>
      <c r="J463" s="73" t="n">
        <v>44699</v>
      </c>
    </row>
    <row r="464" ht="15.6" customHeight="1" s="127">
      <c r="D464" s="53" t="n">
        <v>462</v>
      </c>
      <c r="E464" s="54" t="n">
        <v>2411</v>
      </c>
      <c r="F464" s="55" t="inlineStr">
        <is>
          <t>竹北竹振店</t>
        </is>
      </c>
      <c r="G464" s="55" t="inlineStr">
        <is>
          <t>新竹縣</t>
        </is>
      </c>
      <c r="H464" s="55" t="inlineStr">
        <is>
          <t>竹北市</t>
        </is>
      </c>
      <c r="I464" s="54" t="n">
        <v>2</v>
      </c>
      <c r="J464" s="73" t="n">
        <v>44699</v>
      </c>
    </row>
    <row r="465" ht="15.6" customHeight="1" s="127">
      <c r="D465" s="53" t="n">
        <v>463</v>
      </c>
      <c r="E465" s="54" t="n">
        <v>4603</v>
      </c>
      <c r="F465" s="55" t="inlineStr">
        <is>
          <t>鹿港鹿草店</t>
        </is>
      </c>
      <c r="G465" s="55" t="inlineStr">
        <is>
          <t>彰化縣</t>
        </is>
      </c>
      <c r="H465" s="55" t="inlineStr">
        <is>
          <t>鹿港鎮</t>
        </is>
      </c>
      <c r="I465" s="54" t="n">
        <v>2</v>
      </c>
      <c r="J465" s="73" t="n">
        <v>44699</v>
      </c>
    </row>
    <row r="466" ht="15.6" customHeight="1" s="127">
      <c r="D466" s="53" t="n">
        <v>464</v>
      </c>
      <c r="E466" s="54" t="n">
        <v>3839</v>
      </c>
      <c r="F466" s="55" t="inlineStr">
        <is>
          <t>彰縣安可店</t>
        </is>
      </c>
      <c r="G466" s="55" t="inlineStr">
        <is>
          <t>彰化縣</t>
        </is>
      </c>
      <c r="H466" s="55" t="inlineStr">
        <is>
          <t>鹿港鎮</t>
        </is>
      </c>
      <c r="I466" s="54" t="n">
        <v>2</v>
      </c>
      <c r="J466" s="73" t="n">
        <v>44699</v>
      </c>
    </row>
    <row r="467" ht="15.6" customHeight="1" s="127">
      <c r="D467" s="53" t="n">
        <v>465</v>
      </c>
      <c r="E467" s="54" t="n">
        <v>4296</v>
      </c>
      <c r="F467" s="55" t="inlineStr">
        <is>
          <t>仁武澄湖店</t>
        </is>
      </c>
      <c r="G467" s="55" t="inlineStr">
        <is>
          <t>高雄市</t>
        </is>
      </c>
      <c r="H467" s="55" t="inlineStr">
        <is>
          <t>仁武區</t>
        </is>
      </c>
      <c r="I467" s="54" t="n">
        <v>2</v>
      </c>
      <c r="J467" s="73" t="n">
        <v>44699</v>
      </c>
    </row>
    <row r="468" ht="15.6" customHeight="1" s="127">
      <c r="D468" s="53" t="n">
        <v>466</v>
      </c>
      <c r="E468" s="54" t="n">
        <v>4250</v>
      </c>
      <c r="F468" s="55" t="inlineStr">
        <is>
          <t>仁武鳳成店</t>
        </is>
      </c>
      <c r="G468" s="55" t="inlineStr">
        <is>
          <t>高雄市</t>
        </is>
      </c>
      <c r="H468" s="55" t="inlineStr">
        <is>
          <t>仁武區</t>
        </is>
      </c>
      <c r="I468" s="54" t="n">
        <v>2</v>
      </c>
      <c r="J468" s="73" t="n">
        <v>44699</v>
      </c>
    </row>
    <row r="469" ht="15.6" customHeight="1" s="127">
      <c r="D469" s="53" t="n">
        <v>467</v>
      </c>
      <c r="E469" s="54" t="n">
        <v>4170</v>
      </c>
      <c r="F469" s="55" t="inlineStr">
        <is>
          <t>仁武正和店</t>
        </is>
      </c>
      <c r="G469" s="55" t="inlineStr">
        <is>
          <t>高雄市</t>
        </is>
      </c>
      <c r="H469" s="55" t="inlineStr">
        <is>
          <t>仁武區</t>
        </is>
      </c>
      <c r="I469" s="54" t="n">
        <v>2</v>
      </c>
      <c r="J469" s="73" t="n">
        <v>44699</v>
      </c>
    </row>
    <row r="470" ht="15.6" customHeight="1" s="127">
      <c r="D470" s="53" t="n">
        <v>468</v>
      </c>
      <c r="E470" s="54" t="n">
        <v>4199</v>
      </c>
      <c r="F470" s="55" t="inlineStr">
        <is>
          <t>北市古亭店</t>
        </is>
      </c>
      <c r="G470" s="55" t="inlineStr">
        <is>
          <t>台北市</t>
        </is>
      </c>
      <c r="H470" s="55" t="inlineStr">
        <is>
          <t>中正區</t>
        </is>
      </c>
      <c r="I470" s="54" t="n">
        <v>2</v>
      </c>
      <c r="J470" s="73" t="n">
        <v>44700</v>
      </c>
    </row>
    <row r="471" ht="15.6" customHeight="1" s="127">
      <c r="D471" s="53" t="n">
        <v>469</v>
      </c>
      <c r="E471" s="54" t="n">
        <v>4227</v>
      </c>
      <c r="F471" s="55" t="inlineStr">
        <is>
          <t>北市秋葉原店</t>
        </is>
      </c>
      <c r="G471" s="55" t="inlineStr">
        <is>
          <t>台北市</t>
        </is>
      </c>
      <c r="H471" s="55" t="inlineStr">
        <is>
          <t>中正區</t>
        </is>
      </c>
      <c r="I471" s="54" t="n">
        <v>2</v>
      </c>
      <c r="J471" s="73" t="n">
        <v>44700</v>
      </c>
    </row>
    <row r="472" ht="15.6" customHeight="1" s="127">
      <c r="D472" s="53" t="n">
        <v>470</v>
      </c>
      <c r="E472" s="54" t="n">
        <v>4898</v>
      </c>
      <c r="F472" s="55" t="inlineStr">
        <is>
          <t>中正大忠門</t>
        </is>
      </c>
      <c r="G472" s="55" t="inlineStr">
        <is>
          <t>台北市</t>
        </is>
      </c>
      <c r="H472" s="55" t="inlineStr">
        <is>
          <t>中正區</t>
        </is>
      </c>
      <c r="I472" s="54" t="n">
        <v>2</v>
      </c>
      <c r="J472" s="73" t="n">
        <v>44700</v>
      </c>
    </row>
    <row r="473" ht="15.6" customHeight="1" s="127">
      <c r="D473" s="53" t="n">
        <v>471</v>
      </c>
      <c r="E473" s="54" t="n">
        <v>4108</v>
      </c>
      <c r="F473" s="55" t="inlineStr">
        <is>
          <t>北市天福店</t>
        </is>
      </c>
      <c r="G473" s="55" t="inlineStr">
        <is>
          <t>台北市</t>
        </is>
      </c>
      <c r="H473" s="55" t="inlineStr">
        <is>
          <t>士林區</t>
        </is>
      </c>
      <c r="I473" s="54" t="n">
        <v>2</v>
      </c>
      <c r="J473" s="73" t="n">
        <v>44700</v>
      </c>
    </row>
    <row r="474" ht="15.6" customHeight="1" s="127">
      <c r="D474" s="53" t="n">
        <v>472</v>
      </c>
      <c r="E474" s="54" t="n">
        <v>3062</v>
      </c>
      <c r="F474" s="55" t="inlineStr">
        <is>
          <t>北市士銓店</t>
        </is>
      </c>
      <c r="G474" s="55" t="inlineStr">
        <is>
          <t>台北市</t>
        </is>
      </c>
      <c r="H474" s="55" t="inlineStr">
        <is>
          <t>士林區</t>
        </is>
      </c>
      <c r="I474" s="54" t="n">
        <v>2</v>
      </c>
      <c r="J474" s="73" t="n">
        <v>44700</v>
      </c>
    </row>
    <row r="475" ht="15.6" customHeight="1" s="127">
      <c r="D475" s="53" t="n">
        <v>473</v>
      </c>
      <c r="E475" s="54" t="n">
        <v>4574</v>
      </c>
      <c r="F475" s="55" t="inlineStr">
        <is>
          <t>士林月圓店</t>
        </is>
      </c>
      <c r="G475" s="55" t="inlineStr">
        <is>
          <t>台北市</t>
        </is>
      </c>
      <c r="H475" s="55" t="inlineStr">
        <is>
          <t>士林區</t>
        </is>
      </c>
      <c r="I475" s="54" t="n">
        <v>2</v>
      </c>
      <c r="J475" s="73" t="n">
        <v>44700</v>
      </c>
    </row>
    <row r="476" ht="15.6" customHeight="1" s="127">
      <c r="D476" s="53" t="n">
        <v>474</v>
      </c>
      <c r="E476" s="54" t="inlineStr">
        <is>
          <t>F603</t>
        </is>
      </c>
      <c r="F476" s="55" t="inlineStr">
        <is>
          <t>竹北華興店</t>
        </is>
      </c>
      <c r="G476" s="55" t="inlineStr">
        <is>
          <t>新竹縣</t>
        </is>
      </c>
      <c r="H476" s="55" t="inlineStr">
        <is>
          <t>竹北市</t>
        </is>
      </c>
      <c r="I476" s="54" t="n">
        <v>2</v>
      </c>
      <c r="J476" s="73" t="n">
        <v>44700</v>
      </c>
    </row>
    <row r="477" ht="15.6" customHeight="1" s="127">
      <c r="D477" s="53" t="n">
        <v>475</v>
      </c>
      <c r="E477" s="54" t="n">
        <v>4497</v>
      </c>
      <c r="F477" s="55" t="inlineStr">
        <is>
          <t>竹北晨晞店</t>
        </is>
      </c>
      <c r="G477" s="55" t="inlineStr">
        <is>
          <t>新竹縣</t>
        </is>
      </c>
      <c r="H477" s="55" t="inlineStr">
        <is>
          <t>竹北市</t>
        </is>
      </c>
      <c r="I477" s="54" t="n">
        <v>2</v>
      </c>
      <c r="J477" s="73" t="n">
        <v>44700</v>
      </c>
    </row>
    <row r="478" ht="15.6" customHeight="1" s="127">
      <c r="D478" s="53" t="n">
        <v>476</v>
      </c>
      <c r="E478" s="54" t="n">
        <v>2713</v>
      </c>
      <c r="F478" s="55" t="inlineStr">
        <is>
          <t>竹北竹洲店</t>
        </is>
      </c>
      <c r="G478" s="55" t="inlineStr">
        <is>
          <t>新竹縣</t>
        </is>
      </c>
      <c r="H478" s="55" t="inlineStr">
        <is>
          <t>竹北市</t>
        </is>
      </c>
      <c r="I478" s="54" t="n">
        <v>2</v>
      </c>
      <c r="J478" s="73" t="n">
        <v>44700</v>
      </c>
    </row>
    <row r="479" ht="15.6" customHeight="1" s="127">
      <c r="D479" s="53" t="n">
        <v>477</v>
      </c>
      <c r="E479" s="54" t="n">
        <v>4370</v>
      </c>
      <c r="F479" s="55" t="inlineStr">
        <is>
          <t>鳥松夢裡店</t>
        </is>
      </c>
      <c r="G479" s="55" t="inlineStr">
        <is>
          <t>高雄市</t>
        </is>
      </c>
      <c r="H479" s="55" t="inlineStr">
        <is>
          <t>鳥松區</t>
        </is>
      </c>
      <c r="I479" s="54" t="n">
        <v>2</v>
      </c>
      <c r="J479" s="73" t="n">
        <v>44700</v>
      </c>
    </row>
    <row r="480" ht="15.6" customHeight="1" s="127">
      <c r="D480" s="53" t="n">
        <v>478</v>
      </c>
      <c r="E480" s="54" t="inlineStr">
        <is>
          <t>A225</t>
        </is>
      </c>
      <c r="F480" s="55" t="inlineStr">
        <is>
          <t>北縣連興店</t>
        </is>
      </c>
      <c r="G480" s="55" t="inlineStr">
        <is>
          <t>新北市</t>
        </is>
      </c>
      <c r="H480" s="55" t="inlineStr">
        <is>
          <t>汐止區</t>
        </is>
      </c>
      <c r="I480" s="54" t="n">
        <v>2</v>
      </c>
      <c r="J480" s="73" t="n">
        <v>44704</v>
      </c>
    </row>
    <row r="481" ht="15.6" customHeight="1" s="127">
      <c r="D481" s="53" t="n">
        <v>479</v>
      </c>
      <c r="E481" s="54" t="inlineStr">
        <is>
          <t>A299</t>
        </is>
      </c>
      <c r="F481" s="55" t="inlineStr">
        <is>
          <t>北縣宏福店</t>
        </is>
      </c>
      <c r="G481" s="55" t="inlineStr">
        <is>
          <t>新北市</t>
        </is>
      </c>
      <c r="H481" s="55" t="inlineStr">
        <is>
          <t>汐止區</t>
        </is>
      </c>
      <c r="I481" s="54" t="n">
        <v>2</v>
      </c>
      <c r="J481" s="73" t="n">
        <v>44704</v>
      </c>
    </row>
    <row r="482" ht="15.6" customHeight="1" s="127">
      <c r="D482" s="53" t="n">
        <v>480</v>
      </c>
      <c r="E482" s="54" t="n">
        <v>2189</v>
      </c>
      <c r="F482" s="55" t="inlineStr">
        <is>
          <t>北縣北山店</t>
        </is>
      </c>
      <c r="G482" s="55" t="inlineStr">
        <is>
          <t>新北市</t>
        </is>
      </c>
      <c r="H482" s="55" t="inlineStr">
        <is>
          <t>汐止區</t>
        </is>
      </c>
      <c r="I482" s="54" t="n">
        <v>2</v>
      </c>
      <c r="J482" s="73" t="n">
        <v>44704</v>
      </c>
    </row>
    <row r="483" ht="15.6" customHeight="1" s="127">
      <c r="D483" s="53" t="n">
        <v>481</v>
      </c>
      <c r="E483" s="54" t="n">
        <v>4884</v>
      </c>
      <c r="F483" s="55" t="inlineStr">
        <is>
          <t>士林承德店</t>
        </is>
      </c>
      <c r="G483" s="55" t="inlineStr">
        <is>
          <t>台北市</t>
        </is>
      </c>
      <c r="H483" s="55" t="inlineStr">
        <is>
          <t>士林區</t>
        </is>
      </c>
      <c r="I483" s="54" t="n">
        <v>2</v>
      </c>
      <c r="J483" s="73" t="n">
        <v>44704</v>
      </c>
    </row>
    <row r="484" ht="15.6" customHeight="1" s="127">
      <c r="D484" s="53" t="n">
        <v>482</v>
      </c>
      <c r="E484" s="54" t="n">
        <v>4418</v>
      </c>
      <c r="F484" s="55" t="inlineStr">
        <is>
          <t>士林花好店</t>
        </is>
      </c>
      <c r="G484" s="55" t="inlineStr">
        <is>
          <t>台北市</t>
        </is>
      </c>
      <c r="H484" s="55" t="inlineStr">
        <is>
          <t>士林區</t>
        </is>
      </c>
      <c r="I484" s="54" t="n">
        <v>2</v>
      </c>
      <c r="J484" s="73" t="n">
        <v>44704</v>
      </c>
    </row>
    <row r="485" ht="15.6" customHeight="1" s="127">
      <c r="D485" s="53" t="n">
        <v>483</v>
      </c>
      <c r="E485" s="54" t="inlineStr">
        <is>
          <t>D043</t>
        </is>
      </c>
      <c r="F485" s="55" t="inlineStr">
        <is>
          <t>北市延平二店</t>
        </is>
      </c>
      <c r="G485" s="55" t="inlineStr">
        <is>
          <t>台北市</t>
        </is>
      </c>
      <c r="H485" s="55" t="inlineStr">
        <is>
          <t>士林區</t>
        </is>
      </c>
      <c r="I485" s="54" t="n">
        <v>2</v>
      </c>
      <c r="J485" s="73" t="n">
        <v>44704</v>
      </c>
    </row>
    <row r="486" ht="15.6" customHeight="1" s="127">
      <c r="D486" s="53" t="n">
        <v>484</v>
      </c>
      <c r="E486" s="54" t="n">
        <v>4157</v>
      </c>
      <c r="F486" s="55" t="inlineStr">
        <is>
          <t>竹北新鳳店</t>
        </is>
      </c>
      <c r="G486" s="55" t="inlineStr">
        <is>
          <t>新竹縣</t>
        </is>
      </c>
      <c r="H486" s="55" t="inlineStr">
        <is>
          <t>竹北市</t>
        </is>
      </c>
      <c r="I486" s="54" t="n">
        <v>2</v>
      </c>
      <c r="J486" s="73" t="n">
        <v>44704</v>
      </c>
    </row>
    <row r="487" ht="15.6" customHeight="1" s="127">
      <c r="D487" s="53" t="n">
        <v>485</v>
      </c>
      <c r="E487" s="54" t="n">
        <v>3028</v>
      </c>
      <c r="F487" s="55" t="inlineStr">
        <is>
          <t>竹北竹凰店</t>
        </is>
      </c>
      <c r="G487" s="55" t="inlineStr">
        <is>
          <t>新竹縣</t>
        </is>
      </c>
      <c r="H487" s="55" t="inlineStr">
        <is>
          <t>竹北市</t>
        </is>
      </c>
      <c r="I487" s="54" t="n">
        <v>2</v>
      </c>
      <c r="J487" s="73" t="n">
        <v>44704</v>
      </c>
    </row>
    <row r="488" ht="15.6" customHeight="1" s="127">
      <c r="D488" s="53" t="n">
        <v>486</v>
      </c>
      <c r="E488" s="54" t="n">
        <v>3739</v>
      </c>
      <c r="F488" s="55" t="inlineStr">
        <is>
          <t>竹北鳳岡店</t>
        </is>
      </c>
      <c r="G488" s="55" t="inlineStr">
        <is>
          <t>新竹縣</t>
        </is>
      </c>
      <c r="H488" s="55" t="inlineStr">
        <is>
          <t>竹北市</t>
        </is>
      </c>
      <c r="I488" s="54" t="n">
        <v>2</v>
      </c>
      <c r="J488" s="73" t="n">
        <v>44704</v>
      </c>
    </row>
    <row r="489" ht="15.6" customHeight="1" s="127">
      <c r="D489" s="53" t="n">
        <v>487</v>
      </c>
      <c r="E489" s="54" t="n">
        <v>4816</v>
      </c>
      <c r="F489" s="55" t="inlineStr">
        <is>
          <t>鹿港路加店</t>
        </is>
      </c>
      <c r="G489" s="55" t="inlineStr">
        <is>
          <t>彰化縣</t>
        </is>
      </c>
      <c r="H489" s="55" t="inlineStr">
        <is>
          <t>鹿港鎮</t>
        </is>
      </c>
      <c r="I489" s="54" t="n">
        <v>2</v>
      </c>
      <c r="J489" s="73" t="n">
        <v>44704</v>
      </c>
    </row>
    <row r="490" ht="15.6" customHeight="1" s="127">
      <c r="D490" s="53" t="n">
        <v>488</v>
      </c>
      <c r="E490" s="54" t="n">
        <v>3613</v>
      </c>
      <c r="F490" s="55" t="inlineStr">
        <is>
          <t>高縣神農店</t>
        </is>
      </c>
      <c r="G490" s="55" t="inlineStr">
        <is>
          <t>高雄市</t>
        </is>
      </c>
      <c r="H490" s="55" t="inlineStr">
        <is>
          <t>鳥松區</t>
        </is>
      </c>
      <c r="I490" s="54" t="n">
        <v>2</v>
      </c>
      <c r="J490" s="73" t="n">
        <v>44704</v>
      </c>
    </row>
    <row r="491" ht="15.6" customHeight="1" s="127">
      <c r="D491" s="53" t="n">
        <v>489</v>
      </c>
      <c r="E491" s="54" t="n">
        <v>3672</v>
      </c>
      <c r="F491" s="55" t="inlineStr">
        <is>
          <t>高縣仁忠店</t>
        </is>
      </c>
      <c r="G491" s="55" t="inlineStr">
        <is>
          <t>高雄市</t>
        </is>
      </c>
      <c r="H491" s="55" t="inlineStr">
        <is>
          <t>仁武區</t>
        </is>
      </c>
      <c r="I491" s="54" t="n">
        <v>2</v>
      </c>
      <c r="J491" s="73" t="n">
        <v>44704</v>
      </c>
    </row>
    <row r="492" ht="15.6" customHeight="1" s="127">
      <c r="D492" s="53" t="n">
        <v>490</v>
      </c>
      <c r="E492" s="54" t="n">
        <v>3513</v>
      </c>
      <c r="F492" s="55" t="inlineStr">
        <is>
          <t>高縣鼎仁店</t>
        </is>
      </c>
      <c r="G492" s="55" t="inlineStr">
        <is>
          <t>高雄市</t>
        </is>
      </c>
      <c r="H492" s="55" t="inlineStr">
        <is>
          <t>仁武區</t>
        </is>
      </c>
      <c r="I492" s="54" t="n">
        <v>2</v>
      </c>
      <c r="J492" s="73" t="n">
        <v>44704</v>
      </c>
    </row>
    <row r="493" ht="15.6" customHeight="1" s="127">
      <c r="D493" s="53" t="n">
        <v>491</v>
      </c>
      <c r="E493" s="54" t="n">
        <v>2312</v>
      </c>
      <c r="F493" s="55" t="inlineStr">
        <is>
          <t>北縣五堵店</t>
        </is>
      </c>
      <c r="G493" s="55" t="inlineStr">
        <is>
          <t>新北市</t>
        </is>
      </c>
      <c r="H493" s="55" t="inlineStr">
        <is>
          <t>汐止區</t>
        </is>
      </c>
      <c r="I493" s="54" t="n">
        <v>2</v>
      </c>
      <c r="J493" s="73" t="n">
        <v>44705</v>
      </c>
    </row>
    <row r="494" ht="15.6" customHeight="1" s="127">
      <c r="D494" s="53" t="n">
        <v>492</v>
      </c>
      <c r="E494" s="54" t="n">
        <v>2642</v>
      </c>
      <c r="F494" s="55" t="inlineStr">
        <is>
          <t>北縣汐福店</t>
        </is>
      </c>
      <c r="G494" s="55" t="inlineStr">
        <is>
          <t>新北市</t>
        </is>
      </c>
      <c r="H494" s="55" t="inlineStr">
        <is>
          <t>汐止區</t>
        </is>
      </c>
      <c r="I494" s="54" t="n">
        <v>2</v>
      </c>
      <c r="J494" s="73" t="n">
        <v>44705</v>
      </c>
    </row>
    <row r="495" ht="15.6" customHeight="1" s="127">
      <c r="D495" s="53" t="n">
        <v>493</v>
      </c>
      <c r="E495" s="54" t="n">
        <v>2912</v>
      </c>
      <c r="F495" s="55" t="inlineStr">
        <is>
          <t>北縣汐忠店</t>
        </is>
      </c>
      <c r="G495" s="55" t="inlineStr">
        <is>
          <t>新北市</t>
        </is>
      </c>
      <c r="H495" s="55" t="inlineStr">
        <is>
          <t>汐止區</t>
        </is>
      </c>
      <c r="I495" s="54" t="n">
        <v>2</v>
      </c>
      <c r="J495" s="73" t="n">
        <v>44705</v>
      </c>
    </row>
    <row r="496" ht="15.6" customHeight="1" s="127">
      <c r="D496" s="53" t="n">
        <v>494</v>
      </c>
      <c r="E496" s="54" t="n">
        <v>3785</v>
      </c>
      <c r="F496" s="55" t="inlineStr">
        <is>
          <t>北縣莊榮店</t>
        </is>
      </c>
      <c r="G496" s="55" t="inlineStr">
        <is>
          <t>新北市</t>
        </is>
      </c>
      <c r="H496" s="55" t="inlineStr">
        <is>
          <t>新莊區</t>
        </is>
      </c>
      <c r="I496" s="54" t="n">
        <v>2</v>
      </c>
      <c r="J496" s="73" t="n">
        <v>44705</v>
      </c>
    </row>
    <row r="497" ht="15.6" customHeight="1" s="127">
      <c r="D497" s="53" t="n">
        <v>495</v>
      </c>
      <c r="E497" s="54" t="n">
        <v>2492</v>
      </c>
      <c r="F497" s="55" t="inlineStr">
        <is>
          <t>北縣莊年店</t>
        </is>
      </c>
      <c r="G497" s="55" t="inlineStr">
        <is>
          <t>新北市</t>
        </is>
      </c>
      <c r="H497" s="55" t="inlineStr">
        <is>
          <t>新莊區</t>
        </is>
      </c>
      <c r="I497" s="54" t="n">
        <v>2</v>
      </c>
      <c r="J497" s="73" t="n">
        <v>44705</v>
      </c>
    </row>
    <row r="498" ht="15.6" customHeight="1" s="127">
      <c r="D498" s="53" t="n">
        <v>496</v>
      </c>
      <c r="E498" s="54" t="n">
        <v>2743</v>
      </c>
      <c r="F498" s="55" t="inlineStr">
        <is>
          <t>北縣豐年店</t>
        </is>
      </c>
      <c r="G498" s="55" t="inlineStr">
        <is>
          <t>新北市</t>
        </is>
      </c>
      <c r="H498" s="55" t="inlineStr">
        <is>
          <t>新莊區</t>
        </is>
      </c>
      <c r="I498" s="54" t="n">
        <v>2</v>
      </c>
      <c r="J498" s="73" t="n">
        <v>44705</v>
      </c>
    </row>
    <row r="499" ht="15.6" customHeight="1" s="127">
      <c r="D499" s="53" t="n">
        <v>497</v>
      </c>
      <c r="E499" s="54" t="n">
        <v>4208</v>
      </c>
      <c r="F499" s="55" t="inlineStr">
        <is>
          <t>新莊瓊泰店</t>
        </is>
      </c>
      <c r="G499" s="55" t="inlineStr">
        <is>
          <t>新北市</t>
        </is>
      </c>
      <c r="H499" s="55" t="inlineStr">
        <is>
          <t>新莊區</t>
        </is>
      </c>
      <c r="I499" s="54" t="n">
        <v>2</v>
      </c>
      <c r="J499" s="73" t="n">
        <v>44705</v>
      </c>
    </row>
    <row r="500" ht="15.6" customHeight="1" s="127">
      <c r="D500" s="53" t="n">
        <v>498</v>
      </c>
      <c r="E500" s="54" t="n">
        <v>3933</v>
      </c>
      <c r="F500" s="55" t="inlineStr">
        <is>
          <t>湖口長安店</t>
        </is>
      </c>
      <c r="G500" s="55" t="inlineStr">
        <is>
          <t>新竹縣</t>
        </is>
      </c>
      <c r="H500" s="55" t="inlineStr">
        <is>
          <t>湖口鄉</t>
        </is>
      </c>
      <c r="I500" s="54" t="n">
        <v>2</v>
      </c>
      <c r="J500" s="73" t="n">
        <v>44705</v>
      </c>
    </row>
    <row r="501" ht="15.6" customHeight="1" s="127">
      <c r="D501" s="53" t="n">
        <v>499</v>
      </c>
      <c r="E501" s="54" t="n">
        <v>3872</v>
      </c>
      <c r="F501" s="55" t="inlineStr">
        <is>
          <t>湖口長嶺店</t>
        </is>
      </c>
      <c r="G501" s="55" t="inlineStr">
        <is>
          <t>新竹縣</t>
        </is>
      </c>
      <c r="H501" s="55" t="inlineStr">
        <is>
          <t>湖口鄉</t>
        </is>
      </c>
      <c r="I501" s="54" t="n">
        <v>2</v>
      </c>
      <c r="J501" s="73" t="n">
        <v>44705</v>
      </c>
    </row>
    <row r="502" ht="15.6" customHeight="1" s="127">
      <c r="D502" s="53" t="n">
        <v>500</v>
      </c>
      <c r="E502" s="54" t="n">
        <v>3575</v>
      </c>
      <c r="F502" s="55" t="inlineStr">
        <is>
          <t>竹縣湖笙店</t>
        </is>
      </c>
      <c r="G502" s="55" t="inlineStr">
        <is>
          <t>新竹縣</t>
        </is>
      </c>
      <c r="H502" s="55" t="inlineStr">
        <is>
          <t>湖口鄉</t>
        </is>
      </c>
      <c r="I502" s="54" t="n">
        <v>2</v>
      </c>
      <c r="J502" s="73" t="n">
        <v>44705</v>
      </c>
    </row>
    <row r="503" ht="15.6" customHeight="1" s="127">
      <c r="D503" s="53" t="n">
        <v>501</v>
      </c>
      <c r="E503" s="54" t="n">
        <v>3792</v>
      </c>
      <c r="F503" s="55" t="inlineStr">
        <is>
          <t>彰縣沿海店</t>
        </is>
      </c>
      <c r="G503" s="55" t="inlineStr">
        <is>
          <t>彰化縣</t>
        </is>
      </c>
      <c r="H503" s="55" t="inlineStr">
        <is>
          <t>福興鄉</t>
        </is>
      </c>
      <c r="I503" s="54" t="n">
        <v>2</v>
      </c>
      <c r="J503" s="73" t="n">
        <v>44705</v>
      </c>
    </row>
    <row r="504" ht="15.6" customHeight="1" s="127">
      <c r="D504" s="53" t="n">
        <v>502</v>
      </c>
      <c r="E504" s="54" t="n">
        <v>3572</v>
      </c>
      <c r="F504" s="55" t="inlineStr">
        <is>
          <t>彰縣番花店</t>
        </is>
      </c>
      <c r="G504" s="55" t="inlineStr">
        <is>
          <t>彰化縣</t>
        </is>
      </c>
      <c r="H504" s="55" t="inlineStr">
        <is>
          <t>福興鄉</t>
        </is>
      </c>
      <c r="I504" s="54" t="n">
        <v>2</v>
      </c>
      <c r="J504" s="73" t="n">
        <v>44705</v>
      </c>
    </row>
    <row r="505" ht="15.6" customHeight="1" s="127">
      <c r="D505" s="53" t="n">
        <v>503</v>
      </c>
      <c r="E505" s="54" t="n">
        <v>4431</v>
      </c>
      <c r="F505" s="55" t="inlineStr">
        <is>
          <t>二林鴻苑店</t>
        </is>
      </c>
      <c r="G505" s="55" t="inlineStr">
        <is>
          <t>彰化縣</t>
        </is>
      </c>
      <c r="H505" s="55" t="inlineStr">
        <is>
          <t>二林鎮</t>
        </is>
      </c>
      <c r="I505" s="54" t="n">
        <v>2</v>
      </c>
      <c r="J505" s="73" t="n">
        <v>44705</v>
      </c>
    </row>
    <row r="506" ht="15.6" customHeight="1" s="127">
      <c r="D506" s="53" t="n">
        <v>504</v>
      </c>
      <c r="E506" s="54" t="n">
        <v>4771</v>
      </c>
      <c r="F506" s="55" t="inlineStr">
        <is>
          <t>左營正心店</t>
        </is>
      </c>
      <c r="G506" s="55" t="inlineStr">
        <is>
          <t>高雄市</t>
        </is>
      </c>
      <c r="H506" s="55" t="inlineStr">
        <is>
          <t>左營區</t>
        </is>
      </c>
      <c r="I506" s="54" t="n">
        <v>2</v>
      </c>
      <c r="J506" s="73" t="n">
        <v>44705</v>
      </c>
    </row>
    <row r="507" ht="15.6" customHeight="1" s="127">
      <c r="D507" s="53" t="n">
        <v>505</v>
      </c>
      <c r="E507" s="54" t="n">
        <v>4557</v>
      </c>
      <c r="F507" s="55" t="inlineStr">
        <is>
          <t>左營廟東店</t>
        </is>
      </c>
      <c r="G507" s="55" t="inlineStr">
        <is>
          <t>高雄市</t>
        </is>
      </c>
      <c r="H507" s="55" t="inlineStr">
        <is>
          <t>左營區</t>
        </is>
      </c>
      <c r="I507" s="54" t="n">
        <v>2</v>
      </c>
      <c r="J507" s="73" t="n">
        <v>44705</v>
      </c>
    </row>
    <row r="508" ht="15.6" customHeight="1" s="127">
      <c r="D508" s="53" t="n">
        <v>506</v>
      </c>
      <c r="E508" s="54" t="n">
        <v>4491</v>
      </c>
      <c r="F508" s="55" t="inlineStr">
        <is>
          <t>左營典愛店</t>
        </is>
      </c>
      <c r="G508" s="55" t="inlineStr">
        <is>
          <t>高雄市</t>
        </is>
      </c>
      <c r="H508" s="55" t="inlineStr">
        <is>
          <t>左營區</t>
        </is>
      </c>
      <c r="I508" s="54" t="n">
        <v>2</v>
      </c>
      <c r="J508" s="73" t="n">
        <v>44705</v>
      </c>
    </row>
    <row r="509" ht="15.6" customHeight="1" s="127">
      <c r="D509" s="53" t="n">
        <v>507</v>
      </c>
      <c r="E509" s="54" t="n">
        <v>4512</v>
      </c>
      <c r="F509" s="55" t="inlineStr">
        <is>
          <t>汐止思鄉店</t>
        </is>
      </c>
      <c r="G509" s="55" t="inlineStr">
        <is>
          <t>新北市</t>
        </is>
      </c>
      <c r="H509" s="55" t="inlineStr">
        <is>
          <t>汐止區</t>
        </is>
      </c>
      <c r="I509" s="54" t="n">
        <v>2</v>
      </c>
      <c r="J509" s="73" t="n">
        <v>44706</v>
      </c>
    </row>
    <row r="510" ht="15.6" customHeight="1" s="127">
      <c r="D510" s="53" t="n">
        <v>508</v>
      </c>
      <c r="E510" s="54" t="n">
        <v>4144</v>
      </c>
      <c r="F510" s="55" t="inlineStr">
        <is>
          <t>新莊頭前店</t>
        </is>
      </c>
      <c r="G510" s="55" t="inlineStr">
        <is>
          <t>新北市</t>
        </is>
      </c>
      <c r="H510" s="55" t="inlineStr">
        <is>
          <t>新莊區</t>
        </is>
      </c>
      <c r="I510" s="54" t="n">
        <v>2</v>
      </c>
      <c r="J510" s="73" t="n">
        <v>44706</v>
      </c>
    </row>
    <row r="511" ht="15.6" customHeight="1" s="127">
      <c r="D511" s="53" t="n">
        <v>509</v>
      </c>
      <c r="E511" s="54" t="n">
        <v>2362</v>
      </c>
      <c r="F511" s="55" t="inlineStr">
        <is>
          <t>北縣莊廣店</t>
        </is>
      </c>
      <c r="G511" s="55" t="inlineStr">
        <is>
          <t>新北市</t>
        </is>
      </c>
      <c r="H511" s="55" t="inlineStr">
        <is>
          <t>新莊區</t>
        </is>
      </c>
      <c r="I511" s="54" t="n">
        <v>2</v>
      </c>
      <c r="J511" s="73" t="n">
        <v>44706</v>
      </c>
    </row>
    <row r="512" ht="15.6" customHeight="1" s="127">
      <c r="D512" s="53" t="n">
        <v>510</v>
      </c>
      <c r="E512" s="54" t="n">
        <v>3938</v>
      </c>
      <c r="F512" s="55" t="inlineStr">
        <is>
          <t>新莊鑫鴻店</t>
        </is>
      </c>
      <c r="G512" s="55" t="inlineStr">
        <is>
          <t>新北市</t>
        </is>
      </c>
      <c r="H512" s="55" t="inlineStr">
        <is>
          <t>新莊區</t>
        </is>
      </c>
      <c r="I512" s="54" t="n">
        <v>2</v>
      </c>
      <c r="J512" s="73" t="n">
        <v>44706</v>
      </c>
    </row>
    <row r="513" ht="15.6" customHeight="1" s="127">
      <c r="D513" s="53" t="n">
        <v>511</v>
      </c>
      <c r="E513" s="54" t="n">
        <v>2920</v>
      </c>
      <c r="F513" s="55" t="inlineStr">
        <is>
          <t>竹縣竹蓮店</t>
        </is>
      </c>
      <c r="G513" s="55" t="inlineStr">
        <is>
          <t>新竹縣</t>
        </is>
      </c>
      <c r="H513" s="55" t="inlineStr">
        <is>
          <t>湖口鄉</t>
        </is>
      </c>
      <c r="I513" s="54" t="n">
        <v>2</v>
      </c>
      <c r="J513" s="73" t="n">
        <v>44706</v>
      </c>
    </row>
    <row r="514" ht="15.6" customHeight="1" s="127">
      <c r="D514" s="53" t="n">
        <v>512</v>
      </c>
      <c r="E514" s="54" t="n">
        <v>2865</v>
      </c>
      <c r="F514" s="55" t="inlineStr">
        <is>
          <t>竹縣竹鑽店</t>
        </is>
      </c>
      <c r="G514" s="55" t="inlineStr">
        <is>
          <t>新竹縣</t>
        </is>
      </c>
      <c r="H514" s="55" t="inlineStr">
        <is>
          <t>湖口鄉</t>
        </is>
      </c>
      <c r="I514" s="54" t="n">
        <v>2</v>
      </c>
      <c r="J514" s="73" t="n">
        <v>44706</v>
      </c>
    </row>
    <row r="515" ht="15.6" customHeight="1" s="127">
      <c r="D515" s="53" t="n">
        <v>513</v>
      </c>
      <c r="E515" s="54" t="n">
        <v>4202</v>
      </c>
      <c r="F515" s="55" t="inlineStr">
        <is>
          <t>湖口德旺店</t>
        </is>
      </c>
      <c r="G515" s="55" t="inlineStr">
        <is>
          <t>新竹縣</t>
        </is>
      </c>
      <c r="H515" s="55" t="inlineStr">
        <is>
          <t>湖口鄉</t>
        </is>
      </c>
      <c r="I515" s="54" t="n">
        <v>2</v>
      </c>
      <c r="J515" s="73" t="n">
        <v>44706</v>
      </c>
    </row>
    <row r="516" ht="15.6" customHeight="1" s="127">
      <c r="D516" s="53" t="n">
        <v>514</v>
      </c>
      <c r="E516" s="54" t="n">
        <v>4631</v>
      </c>
      <c r="F516" s="55" t="inlineStr">
        <is>
          <t>溪湖甜心店</t>
        </is>
      </c>
      <c r="G516" s="55" t="inlineStr">
        <is>
          <t>彰化縣</t>
        </is>
      </c>
      <c r="H516" s="55" t="inlineStr">
        <is>
          <t>溪湖鎮</t>
        </is>
      </c>
      <c r="I516" s="54" t="n">
        <v>2</v>
      </c>
      <c r="J516" s="73" t="n">
        <v>44706</v>
      </c>
    </row>
    <row r="517" ht="15.6" customHeight="1" s="127">
      <c r="D517" s="53" t="n">
        <v>515</v>
      </c>
      <c r="E517" s="54" t="n">
        <v>3090</v>
      </c>
      <c r="F517" s="55" t="inlineStr">
        <is>
          <t>彰縣彰福店</t>
        </is>
      </c>
      <c r="G517" s="55" t="inlineStr">
        <is>
          <t>彰化縣</t>
        </is>
      </c>
      <c r="H517" s="55" t="inlineStr">
        <is>
          <t>溪湖鎮</t>
        </is>
      </c>
      <c r="I517" s="54" t="n">
        <v>2</v>
      </c>
      <c r="J517" s="73" t="n">
        <v>44706</v>
      </c>
    </row>
    <row r="518" ht="15.6" customHeight="1" s="127">
      <c r="D518" s="53" t="n">
        <v>516</v>
      </c>
      <c r="E518" s="54" t="inlineStr">
        <is>
          <t>T711</t>
        </is>
      </c>
      <c r="F518" s="55" t="inlineStr">
        <is>
          <t>高市陸橋店</t>
        </is>
      </c>
      <c r="G518" s="55" t="inlineStr">
        <is>
          <t>高雄市</t>
        </is>
      </c>
      <c r="H518" s="55" t="inlineStr">
        <is>
          <t>楠梓區</t>
        </is>
      </c>
      <c r="I518" s="54" t="n">
        <v>2</v>
      </c>
      <c r="J518" s="73" t="n">
        <v>44706</v>
      </c>
    </row>
    <row r="519" ht="15.6" customHeight="1" s="127">
      <c r="D519" s="53" t="n">
        <v>517</v>
      </c>
      <c r="E519" s="54" t="n">
        <v>4634</v>
      </c>
      <c r="F519" s="55" t="inlineStr">
        <is>
          <t>楠梓常德店</t>
        </is>
      </c>
      <c r="G519" s="55" t="inlineStr">
        <is>
          <t>高雄市</t>
        </is>
      </c>
      <c r="H519" s="55" t="inlineStr">
        <is>
          <t>楠梓區</t>
        </is>
      </c>
      <c r="I519" s="54" t="n">
        <v>2</v>
      </c>
      <c r="J519" s="73" t="n">
        <v>44706</v>
      </c>
    </row>
    <row r="520" ht="15.6" customHeight="1" s="127">
      <c r="D520" s="53" t="n">
        <v>518</v>
      </c>
      <c r="E520" s="54" t="n">
        <v>4566</v>
      </c>
      <c r="F520" s="55" t="inlineStr">
        <is>
          <t>楠梓高大店</t>
        </is>
      </c>
      <c r="G520" s="55" t="inlineStr">
        <is>
          <t>高雄市</t>
        </is>
      </c>
      <c r="H520" s="55" t="inlineStr">
        <is>
          <t>楠梓區</t>
        </is>
      </c>
      <c r="I520" s="54" t="n">
        <v>2</v>
      </c>
      <c r="J520" s="73" t="n">
        <v>44706</v>
      </c>
    </row>
    <row r="521" ht="15.6" customHeight="1" s="127">
      <c r="D521" s="53" t="n">
        <v>519</v>
      </c>
      <c r="E521" s="54" t="n">
        <v>4837</v>
      </c>
      <c r="F521" s="55" t="inlineStr">
        <is>
          <t>汐止夢湖店</t>
        </is>
      </c>
      <c r="G521" s="55" t="inlineStr">
        <is>
          <t>新北市</t>
        </is>
      </c>
      <c r="H521" s="55" t="inlineStr">
        <is>
          <t>汐止區</t>
        </is>
      </c>
      <c r="I521" s="54" t="n">
        <v>2</v>
      </c>
      <c r="J521" s="73" t="n">
        <v>44707</v>
      </c>
    </row>
    <row r="522" ht="15.6" customHeight="1" s="127">
      <c r="D522" s="53" t="n">
        <v>520</v>
      </c>
      <c r="E522" s="54" t="n">
        <v>4950</v>
      </c>
      <c r="F522" s="55" t="inlineStr">
        <is>
          <t>汐止早安店</t>
        </is>
      </c>
      <c r="G522" s="55" t="inlineStr">
        <is>
          <t>新北市</t>
        </is>
      </c>
      <c r="H522" s="55" t="inlineStr">
        <is>
          <t>汐止區</t>
        </is>
      </c>
      <c r="I522" s="54" t="n">
        <v>2</v>
      </c>
      <c r="J522" s="73" t="n">
        <v>44707</v>
      </c>
    </row>
    <row r="523" ht="15.6" customHeight="1" s="127">
      <c r="D523" s="53" t="n">
        <v>521</v>
      </c>
      <c r="E523" s="54" t="n">
        <v>4568</v>
      </c>
      <c r="F523" s="55" t="inlineStr">
        <is>
          <t>汐止千萬店</t>
        </is>
      </c>
      <c r="G523" s="55" t="inlineStr">
        <is>
          <t>新北市</t>
        </is>
      </c>
      <c r="H523" s="55" t="inlineStr">
        <is>
          <t>汐止區</t>
        </is>
      </c>
      <c r="I523" s="54" t="n">
        <v>2</v>
      </c>
      <c r="J523" s="73" t="n">
        <v>44707</v>
      </c>
    </row>
    <row r="524" ht="15.6" customHeight="1" s="127">
      <c r="D524" s="53" t="n">
        <v>522</v>
      </c>
      <c r="E524" s="54" t="n">
        <v>4228</v>
      </c>
      <c r="F524" s="55" t="inlineStr">
        <is>
          <t>新莊鼎豐店</t>
        </is>
      </c>
      <c r="G524" s="55" t="inlineStr">
        <is>
          <t>新北市</t>
        </is>
      </c>
      <c r="H524" s="55" t="inlineStr">
        <is>
          <t>新莊區</t>
        </is>
      </c>
      <c r="I524" s="54" t="n">
        <v>2</v>
      </c>
      <c r="J524" s="73" t="n">
        <v>44707</v>
      </c>
    </row>
    <row r="525" ht="15.6" customHeight="1" s="127">
      <c r="D525" s="53" t="n">
        <v>523</v>
      </c>
      <c r="E525" s="54" t="n">
        <v>4237</v>
      </c>
      <c r="F525" s="55" t="inlineStr">
        <is>
          <t>新莊品莊店</t>
        </is>
      </c>
      <c r="G525" s="55" t="inlineStr">
        <is>
          <t>新北市</t>
        </is>
      </c>
      <c r="H525" s="55" t="inlineStr">
        <is>
          <t>新莊區</t>
        </is>
      </c>
      <c r="I525" s="54" t="n">
        <v>2</v>
      </c>
      <c r="J525" s="73" t="n">
        <v>44707</v>
      </c>
    </row>
    <row r="526" ht="15.6" customHeight="1" s="127">
      <c r="D526" s="53" t="n">
        <v>524</v>
      </c>
      <c r="E526" s="54" t="n">
        <v>4194</v>
      </c>
      <c r="F526" s="55" t="inlineStr">
        <is>
          <t>新莊美福店</t>
        </is>
      </c>
      <c r="G526" s="55" t="inlineStr">
        <is>
          <t>新北市</t>
        </is>
      </c>
      <c r="H526" s="55" t="inlineStr">
        <is>
          <t>新莊區</t>
        </is>
      </c>
      <c r="I526" s="54" t="n">
        <v>2</v>
      </c>
      <c r="J526" s="73" t="n">
        <v>44707</v>
      </c>
    </row>
    <row r="527" ht="15.6" customHeight="1" s="127">
      <c r="D527" s="53" t="n">
        <v>525</v>
      </c>
      <c r="E527" s="54" t="n">
        <v>2893</v>
      </c>
      <c r="F527" s="55" t="inlineStr">
        <is>
          <t>竹縣竹麟店</t>
        </is>
      </c>
      <c r="G527" s="55" t="inlineStr">
        <is>
          <t>新竹縣</t>
        </is>
      </c>
      <c r="H527" s="55" t="inlineStr">
        <is>
          <t>湖口鄉</t>
        </is>
      </c>
      <c r="I527" s="54" t="n">
        <v>2</v>
      </c>
      <c r="J527" s="73" t="n">
        <v>44707</v>
      </c>
    </row>
    <row r="528" ht="15.6" customHeight="1" s="127">
      <c r="D528" s="53" t="n">
        <v>526</v>
      </c>
      <c r="E528" s="54" t="n">
        <v>4304</v>
      </c>
      <c r="F528" s="55" t="inlineStr">
        <is>
          <t>湖口德成店</t>
        </is>
      </c>
      <c r="G528" s="55" t="inlineStr">
        <is>
          <t>新竹縣</t>
        </is>
      </c>
      <c r="H528" s="55" t="inlineStr">
        <is>
          <t>湖口鄉</t>
        </is>
      </c>
      <c r="I528" s="54" t="n">
        <v>2</v>
      </c>
      <c r="J528" s="73" t="n">
        <v>44707</v>
      </c>
    </row>
    <row r="529" ht="15.6" customHeight="1" s="127">
      <c r="D529" s="53" t="n">
        <v>527</v>
      </c>
      <c r="E529" s="54" t="n">
        <v>3451</v>
      </c>
      <c r="F529" s="55" t="inlineStr">
        <is>
          <t>竹縣湖德店</t>
        </is>
      </c>
      <c r="G529" s="55" t="inlineStr">
        <is>
          <t>新竹縣</t>
        </is>
      </c>
      <c r="H529" s="55" t="inlineStr">
        <is>
          <t>湖口鄉</t>
        </is>
      </c>
      <c r="I529" s="54" t="n">
        <v>2</v>
      </c>
      <c r="J529" s="73" t="n">
        <v>44707</v>
      </c>
    </row>
    <row r="530" ht="15.6" customHeight="1" s="127">
      <c r="D530" s="53" t="n">
        <v>528</v>
      </c>
      <c r="E530" s="54" t="n">
        <v>2603</v>
      </c>
      <c r="F530" s="55" t="inlineStr">
        <is>
          <t>中縣中燕店</t>
        </is>
      </c>
      <c r="G530" s="55" t="inlineStr">
        <is>
          <t>台中市</t>
        </is>
      </c>
      <c r="H530" s="55" t="inlineStr">
        <is>
          <t>清水區</t>
        </is>
      </c>
      <c r="I530" s="54" t="n">
        <v>2</v>
      </c>
      <c r="J530" s="73" t="n">
        <v>44707</v>
      </c>
    </row>
    <row r="531" ht="15.6" customHeight="1" s="127">
      <c r="D531" s="53" t="n">
        <v>529</v>
      </c>
      <c r="E531" s="54" t="n">
        <v>3321</v>
      </c>
      <c r="F531" s="55" t="inlineStr">
        <is>
          <t>中縣甲南店</t>
        </is>
      </c>
      <c r="G531" s="55" t="inlineStr">
        <is>
          <t>台中市</t>
        </is>
      </c>
      <c r="H531" s="55" t="inlineStr">
        <is>
          <t>清水區</t>
        </is>
      </c>
      <c r="I531" s="54" t="n">
        <v>2</v>
      </c>
      <c r="J531" s="73" t="n">
        <v>44707</v>
      </c>
    </row>
    <row r="532" ht="15.6" customHeight="1" s="127">
      <c r="D532" s="53" t="n">
        <v>530</v>
      </c>
      <c r="E532" s="54" t="n">
        <v>4909</v>
      </c>
      <c r="F532" s="55" t="inlineStr">
        <is>
          <t>清水米糕店</t>
        </is>
      </c>
      <c r="G532" s="55" t="inlineStr">
        <is>
          <t>台中市</t>
        </is>
      </c>
      <c r="H532" s="55" t="inlineStr">
        <is>
          <t>清水區</t>
        </is>
      </c>
      <c r="I532" s="54" t="n">
        <v>2</v>
      </c>
      <c r="J532" s="73" t="n">
        <v>44707</v>
      </c>
    </row>
    <row r="533" ht="15.6" customHeight="1" s="127">
      <c r="D533" s="53" t="n">
        <v>531</v>
      </c>
      <c r="E533" s="54" t="n">
        <v>4354</v>
      </c>
      <c r="F533" s="55" t="inlineStr">
        <is>
          <t>高市三山店</t>
        </is>
      </c>
      <c r="G533" s="55" t="inlineStr">
        <is>
          <t>高雄市</t>
        </is>
      </c>
      <c r="H533" s="55" t="inlineStr">
        <is>
          <t>楠梓區</t>
        </is>
      </c>
      <c r="I533" s="54" t="n">
        <v>2</v>
      </c>
      <c r="J533" s="73" t="n">
        <v>44707</v>
      </c>
    </row>
    <row r="534" ht="15.6" customHeight="1" s="127">
      <c r="D534" s="53" t="n">
        <v>532</v>
      </c>
      <c r="E534" s="54" t="n">
        <v>4195</v>
      </c>
      <c r="F534" s="55" t="inlineStr">
        <is>
          <t>高市藍田店</t>
        </is>
      </c>
      <c r="G534" s="55" t="inlineStr">
        <is>
          <t>高雄市</t>
        </is>
      </c>
      <c r="H534" s="55" t="inlineStr">
        <is>
          <t>楠梓區</t>
        </is>
      </c>
      <c r="I534" s="54" t="n">
        <v>2</v>
      </c>
      <c r="J534" s="73" t="n">
        <v>44707</v>
      </c>
    </row>
    <row r="535" ht="15.6" customHeight="1" s="127">
      <c r="D535" s="53" t="n">
        <v>533</v>
      </c>
      <c r="E535" s="54" t="n">
        <v>4086</v>
      </c>
      <c r="F535" s="55" t="inlineStr">
        <is>
          <t>高市盛昌店</t>
        </is>
      </c>
      <c r="G535" s="55" t="inlineStr">
        <is>
          <t>高雄市</t>
        </is>
      </c>
      <c r="H535" s="55" t="inlineStr">
        <is>
          <t>楠梓區</t>
        </is>
      </c>
      <c r="I535" s="54" t="n">
        <v>2</v>
      </c>
      <c r="J535" s="73" t="n">
        <v>44707</v>
      </c>
    </row>
    <row r="536" ht="15.6" customHeight="1" s="127">
      <c r="D536" s="53" t="n">
        <v>534</v>
      </c>
      <c r="E536" s="77" t="inlineStr">
        <is>
          <t>B056</t>
        </is>
      </c>
      <c r="F536" s="78" t="inlineStr">
        <is>
          <t>北市林口店</t>
        </is>
      </c>
      <c r="G536" s="78" t="inlineStr">
        <is>
          <t>台北市</t>
        </is>
      </c>
      <c r="H536" s="78" t="inlineStr">
        <is>
          <t>信義區</t>
        </is>
      </c>
      <c r="I536" s="77" t="n">
        <v>2</v>
      </c>
      <c r="J536" s="73" t="n">
        <v>44708</v>
      </c>
    </row>
    <row r="537" ht="15.6" customHeight="1" s="127">
      <c r="D537" s="53" t="n">
        <v>535</v>
      </c>
      <c r="E537" s="77" t="inlineStr">
        <is>
          <t>B643</t>
        </is>
      </c>
      <c r="F537" s="78" t="inlineStr">
        <is>
          <t>北市松永店</t>
        </is>
      </c>
      <c r="G537" s="78" t="inlineStr">
        <is>
          <t>台北市</t>
        </is>
      </c>
      <c r="H537" s="78" t="inlineStr">
        <is>
          <t>信義區</t>
        </is>
      </c>
      <c r="I537" s="77" t="n">
        <v>2</v>
      </c>
      <c r="J537" s="73" t="n">
        <v>44708</v>
      </c>
    </row>
    <row r="538" ht="15.6" customHeight="1" s="127">
      <c r="D538" s="53" t="n">
        <v>536</v>
      </c>
      <c r="E538" s="77" t="n">
        <v>2638</v>
      </c>
      <c r="F538" s="78" t="inlineStr">
        <is>
          <t>北市信德店</t>
        </is>
      </c>
      <c r="G538" s="78" t="inlineStr">
        <is>
          <t>台北市</t>
        </is>
      </c>
      <c r="H538" s="78" t="inlineStr">
        <is>
          <t>信義區</t>
        </is>
      </c>
      <c r="I538" s="77" t="n">
        <v>2</v>
      </c>
      <c r="J538" s="73" t="n">
        <v>44708</v>
      </c>
    </row>
    <row r="539" ht="15.6" customHeight="1" s="127">
      <c r="D539" s="53" t="n">
        <v>537</v>
      </c>
      <c r="E539" s="77" t="n">
        <v>3779</v>
      </c>
      <c r="F539" s="78" t="inlineStr">
        <is>
          <t>北縣城府店</t>
        </is>
      </c>
      <c r="G539" s="78" t="inlineStr">
        <is>
          <t>新北市</t>
        </is>
      </c>
      <c r="H539" s="78" t="inlineStr">
        <is>
          <t>土城區</t>
        </is>
      </c>
      <c r="I539" s="77" t="n">
        <v>2</v>
      </c>
      <c r="J539" s="73" t="n">
        <v>44708</v>
      </c>
    </row>
    <row r="540" ht="15.6" customHeight="1" s="127">
      <c r="D540" s="53" t="n">
        <v>538</v>
      </c>
      <c r="E540" s="77" t="n">
        <v>3993</v>
      </c>
      <c r="F540" s="78" t="inlineStr">
        <is>
          <t>土城學成店</t>
        </is>
      </c>
      <c r="G540" s="78" t="inlineStr">
        <is>
          <t>新北市</t>
        </is>
      </c>
      <c r="H540" s="78" t="inlineStr">
        <is>
          <t>土城區</t>
        </is>
      </c>
      <c r="I540" s="77" t="n">
        <v>2</v>
      </c>
      <c r="J540" s="73" t="n">
        <v>44708</v>
      </c>
    </row>
    <row r="541" ht="15.6" customHeight="1" s="127">
      <c r="D541" s="53" t="n">
        <v>539</v>
      </c>
      <c r="E541" s="77" t="n">
        <v>4279</v>
      </c>
      <c r="F541" s="78" t="inlineStr">
        <is>
          <t>土城城央店</t>
        </is>
      </c>
      <c r="G541" s="78" t="inlineStr">
        <is>
          <t>新北市</t>
        </is>
      </c>
      <c r="H541" s="78" t="inlineStr">
        <is>
          <t>土城區</t>
        </is>
      </c>
      <c r="I541" s="77" t="n">
        <v>2</v>
      </c>
      <c r="J541" s="73" t="n">
        <v>44708</v>
      </c>
    </row>
    <row r="542" ht="15.6" customHeight="1" s="127">
      <c r="D542" s="53" t="n">
        <v>540</v>
      </c>
      <c r="E542" s="77" t="n">
        <v>2367</v>
      </c>
      <c r="F542" s="78" t="inlineStr">
        <is>
          <t>北縣城正店</t>
        </is>
      </c>
      <c r="G542" s="78" t="inlineStr">
        <is>
          <t>新北市</t>
        </is>
      </c>
      <c r="H542" s="78" t="inlineStr">
        <is>
          <t>土城區</t>
        </is>
      </c>
      <c r="I542" s="77" t="n">
        <v>2</v>
      </c>
      <c r="J542" s="73" t="n">
        <v>44708</v>
      </c>
    </row>
    <row r="543" ht="15.6" customHeight="1" s="127">
      <c r="D543" s="53" t="n">
        <v>541</v>
      </c>
      <c r="E543" s="77" t="n">
        <v>2298</v>
      </c>
      <c r="F543" s="78" t="inlineStr">
        <is>
          <t>北縣樹愛店</t>
        </is>
      </c>
      <c r="G543" s="78" t="inlineStr">
        <is>
          <t>新北市</t>
        </is>
      </c>
      <c r="H543" s="78" t="inlineStr">
        <is>
          <t>樹林區</t>
        </is>
      </c>
      <c r="I543" s="77" t="n">
        <v>2</v>
      </c>
      <c r="J543" s="73" t="n">
        <v>44711</v>
      </c>
      <c r="K543" s="79" t="n"/>
    </row>
    <row r="544" ht="15.6" customHeight="1" s="127">
      <c r="D544" s="53" t="n">
        <v>542</v>
      </c>
      <c r="E544" s="77" t="n">
        <v>2527</v>
      </c>
      <c r="F544" s="78" t="inlineStr">
        <is>
          <t>北縣樹東店</t>
        </is>
      </c>
      <c r="G544" s="78" t="inlineStr">
        <is>
          <t>新北市</t>
        </is>
      </c>
      <c r="H544" s="78" t="inlineStr">
        <is>
          <t>樹林區</t>
        </is>
      </c>
      <c r="I544" s="77" t="n">
        <v>2</v>
      </c>
      <c r="J544" s="73" t="n">
        <v>44711</v>
      </c>
      <c r="K544" s="73" t="n"/>
    </row>
    <row r="545" ht="15.6" customHeight="1" s="127">
      <c r="D545" s="53" t="n">
        <v>543</v>
      </c>
      <c r="E545" s="77" t="n">
        <v>2887</v>
      </c>
      <c r="F545" s="78" t="inlineStr">
        <is>
          <t>北縣樹博店</t>
        </is>
      </c>
      <c r="G545" s="78" t="inlineStr">
        <is>
          <t>新北市</t>
        </is>
      </c>
      <c r="H545" s="78" t="inlineStr">
        <is>
          <t>樹林區</t>
        </is>
      </c>
      <c r="I545" s="77" t="n">
        <v>2</v>
      </c>
      <c r="J545" s="73" t="n">
        <v>44711</v>
      </c>
      <c r="K545" s="79" t="n"/>
    </row>
    <row r="546" ht="15.6" customHeight="1" s="127">
      <c r="D546" s="53" t="n">
        <v>544</v>
      </c>
      <c r="E546" s="77" t="inlineStr">
        <is>
          <t>D087</t>
        </is>
      </c>
      <c r="F546" s="78" t="inlineStr">
        <is>
          <t>北縣中興北店</t>
        </is>
      </c>
      <c r="G546" s="78" t="inlineStr">
        <is>
          <t>新北市</t>
        </is>
      </c>
      <c r="H546" s="78" t="inlineStr">
        <is>
          <t>三重區</t>
        </is>
      </c>
      <c r="I546" s="77" t="n">
        <v>2</v>
      </c>
      <c r="J546" s="73" t="n">
        <v>44711</v>
      </c>
      <c r="K546" s="79" t="n"/>
    </row>
    <row r="547" ht="15.6" customHeight="1" s="127">
      <c r="D547" s="53" t="n">
        <v>545</v>
      </c>
      <c r="E547" s="77" t="n">
        <v>4698</v>
      </c>
      <c r="F547" s="78" t="inlineStr">
        <is>
          <t>三重頂崁店</t>
        </is>
      </c>
      <c r="G547" s="78" t="inlineStr">
        <is>
          <t>新北市</t>
        </is>
      </c>
      <c r="H547" s="78" t="inlineStr">
        <is>
          <t>三重區</t>
        </is>
      </c>
      <c r="I547" s="77" t="n">
        <v>2</v>
      </c>
      <c r="J547" s="73" t="n">
        <v>44711</v>
      </c>
      <c r="K547" s="79" t="n"/>
    </row>
    <row r="548" ht="15.6" customHeight="1" s="127">
      <c r="D548" s="53" t="n">
        <v>546</v>
      </c>
      <c r="E548" s="77" t="inlineStr">
        <is>
          <t>D138</t>
        </is>
      </c>
      <c r="F548" s="78" t="inlineStr">
        <is>
          <t>北縣中興二店</t>
        </is>
      </c>
      <c r="G548" s="78" t="inlineStr">
        <is>
          <t>新北市</t>
        </is>
      </c>
      <c r="H548" s="78" t="inlineStr">
        <is>
          <t>三重區</t>
        </is>
      </c>
      <c r="I548" s="77" t="n">
        <v>2</v>
      </c>
      <c r="J548" s="73" t="n">
        <v>44711</v>
      </c>
      <c r="K548" s="79" t="n"/>
    </row>
    <row r="549" ht="15.6" customHeight="1" s="127">
      <c r="D549" s="53" t="n">
        <v>547</v>
      </c>
      <c r="E549" s="77" t="n">
        <v>4921</v>
      </c>
      <c r="F549" s="78" t="inlineStr">
        <is>
          <t>湖口生風店</t>
        </is>
      </c>
      <c r="G549" s="78" t="inlineStr">
        <is>
          <t>新竹縣</t>
        </is>
      </c>
      <c r="H549" s="78" t="inlineStr">
        <is>
          <t>湖口鄉</t>
        </is>
      </c>
      <c r="I549" s="77" t="n">
        <v>2</v>
      </c>
      <c r="J549" s="73" t="n">
        <v>44711</v>
      </c>
      <c r="K549" s="79" t="n"/>
    </row>
    <row r="550" ht="15.6" customHeight="1" s="127">
      <c r="D550" s="53" t="n">
        <v>548</v>
      </c>
      <c r="E550" s="77" t="inlineStr">
        <is>
          <t>F674</t>
        </is>
      </c>
      <c r="F550" s="78" t="inlineStr">
        <is>
          <t>竹縣新豐三店</t>
        </is>
      </c>
      <c r="G550" s="78" t="inlineStr">
        <is>
          <t>新竹縣</t>
        </is>
      </c>
      <c r="H550" s="78" t="inlineStr">
        <is>
          <t>新豐鄉</t>
        </is>
      </c>
      <c r="I550" s="77" t="n">
        <v>2</v>
      </c>
      <c r="J550" s="73" t="n">
        <v>44711</v>
      </c>
      <c r="K550" s="79" t="n"/>
    </row>
    <row r="551" ht="15.6" customHeight="1" s="127">
      <c r="D551" s="53" t="n">
        <v>549</v>
      </c>
      <c r="E551" s="77" t="n">
        <v>4133</v>
      </c>
      <c r="F551" s="78" t="inlineStr">
        <is>
          <t>新豐叮噹店</t>
        </is>
      </c>
      <c r="G551" s="78" t="inlineStr">
        <is>
          <t>新竹縣</t>
        </is>
      </c>
      <c r="H551" s="78" t="inlineStr">
        <is>
          <t>新豐鄉</t>
        </is>
      </c>
      <c r="I551" s="77" t="n">
        <v>2</v>
      </c>
      <c r="J551" s="73" t="n">
        <v>44711</v>
      </c>
      <c r="K551" s="79" t="n"/>
    </row>
    <row r="552" ht="15.6" customHeight="1" s="127">
      <c r="D552" s="53" t="n">
        <v>550</v>
      </c>
      <c r="E552" s="77" t="n">
        <v>4516</v>
      </c>
      <c r="F552" s="78" t="inlineStr">
        <is>
          <t>梧棲向上店</t>
        </is>
      </c>
      <c r="G552" s="78" t="inlineStr">
        <is>
          <t>台中市</t>
        </is>
      </c>
      <c r="H552" s="78" t="inlineStr">
        <is>
          <t>梧棲區</t>
        </is>
      </c>
      <c r="I552" s="77" t="n">
        <v>2</v>
      </c>
      <c r="J552" s="73" t="n">
        <v>44711</v>
      </c>
      <c r="K552" s="79" t="n"/>
    </row>
    <row r="553" ht="15.6" customHeight="1" s="127">
      <c r="D553" s="53" t="n">
        <v>551</v>
      </c>
      <c r="E553" s="77" t="inlineStr">
        <is>
          <t>G850</t>
        </is>
      </c>
      <c r="F553" s="78" t="inlineStr">
        <is>
          <t>中縣大智店</t>
        </is>
      </c>
      <c r="G553" s="78" t="inlineStr">
        <is>
          <t>台中市</t>
        </is>
      </c>
      <c r="H553" s="78" t="inlineStr">
        <is>
          <t>梧棲區</t>
        </is>
      </c>
      <c r="I553" s="77" t="n">
        <v>2</v>
      </c>
      <c r="J553" s="73" t="n">
        <v>44711</v>
      </c>
      <c r="K553" s="79" t="n"/>
    </row>
    <row r="554" ht="15.6" customHeight="1" s="127">
      <c r="D554" s="53" t="n">
        <v>552</v>
      </c>
      <c r="E554" s="77" t="n">
        <v>4888</v>
      </c>
      <c r="F554" s="78" t="inlineStr">
        <is>
          <t>梧棲市場店</t>
        </is>
      </c>
      <c r="G554" s="78" t="inlineStr">
        <is>
          <t>台中市</t>
        </is>
      </c>
      <c r="H554" s="78" t="inlineStr">
        <is>
          <t>梧棲區</t>
        </is>
      </c>
      <c r="I554" s="77" t="n">
        <v>2</v>
      </c>
      <c r="J554" s="73" t="n">
        <v>44711</v>
      </c>
      <c r="K554" s="79" t="n"/>
    </row>
    <row r="555" ht="15.6" customHeight="1" s="127">
      <c r="D555" s="53" t="n">
        <v>553</v>
      </c>
      <c r="E555" s="77" t="n">
        <v>2558</v>
      </c>
      <c r="F555" s="78" t="inlineStr">
        <is>
          <t>高市高梓店</t>
        </is>
      </c>
      <c r="G555" s="78" t="inlineStr">
        <is>
          <t>高雄市</t>
        </is>
      </c>
      <c r="H555" s="78" t="inlineStr">
        <is>
          <t>楠梓區</t>
        </is>
      </c>
      <c r="I555" s="77" t="n">
        <v>2</v>
      </c>
      <c r="J555" s="73" t="n">
        <v>44711</v>
      </c>
      <c r="K555" s="79" t="n"/>
    </row>
    <row r="556" ht="15.6" customHeight="1" s="127">
      <c r="D556" s="53" t="n">
        <v>554</v>
      </c>
      <c r="E556" s="77" t="n">
        <v>3972</v>
      </c>
      <c r="F556" s="78" t="inlineStr">
        <is>
          <t>橋頭仕豐店</t>
        </is>
      </c>
      <c r="G556" s="78" t="inlineStr">
        <is>
          <t>高雄市</t>
        </is>
      </c>
      <c r="H556" s="78" t="inlineStr">
        <is>
          <t>橋頭區</t>
        </is>
      </c>
      <c r="I556" s="77" t="n">
        <v>2</v>
      </c>
      <c r="J556" s="73" t="n">
        <v>44711</v>
      </c>
      <c r="K556" s="79" t="n"/>
    </row>
    <row r="557" ht="15.6" customHeight="1" s="127">
      <c r="D557" s="53" t="n">
        <v>555</v>
      </c>
      <c r="E557" s="77" t="n">
        <v>3988</v>
      </c>
      <c r="F557" s="78" t="inlineStr">
        <is>
          <t>燕巢援巢店</t>
        </is>
      </c>
      <c r="G557" s="78" t="inlineStr">
        <is>
          <t>高雄市</t>
        </is>
      </c>
      <c r="H557" s="78" t="inlineStr">
        <is>
          <t>燕巢區</t>
        </is>
      </c>
      <c r="I557" s="77" t="n">
        <v>2</v>
      </c>
      <c r="J557" s="73" t="n">
        <v>44711</v>
      </c>
      <c r="K557" s="79" t="n"/>
    </row>
    <row r="558" ht="15.6" customHeight="1" s="127">
      <c r="D558" s="53" t="n">
        <v>556</v>
      </c>
      <c r="E558" s="77" t="n">
        <v>3403</v>
      </c>
      <c r="F558" s="78" t="inlineStr">
        <is>
          <t>北縣樹佳店</t>
        </is>
      </c>
      <c r="G558" s="78" t="inlineStr">
        <is>
          <t>新北市</t>
        </is>
      </c>
      <c r="H558" s="78" t="inlineStr">
        <is>
          <t>樹林區</t>
        </is>
      </c>
      <c r="I558" s="77" t="n">
        <v>2</v>
      </c>
      <c r="J558" s="73" t="n">
        <v>44712</v>
      </c>
      <c r="K558" s="79" t="n"/>
    </row>
    <row r="559" ht="15.6" customHeight="1" s="127">
      <c r="D559" s="53" t="n">
        <v>557</v>
      </c>
      <c r="E559" s="77" t="n">
        <v>3407</v>
      </c>
      <c r="F559" s="78" t="inlineStr">
        <is>
          <t>北縣樹宏店</t>
        </is>
      </c>
      <c r="G559" s="78" t="inlineStr">
        <is>
          <t>新北市</t>
        </is>
      </c>
      <c r="H559" s="78" t="inlineStr">
        <is>
          <t>樹林區</t>
        </is>
      </c>
      <c r="I559" s="77" t="n">
        <v>2</v>
      </c>
      <c r="J559" s="73" t="n">
        <v>44712</v>
      </c>
      <c r="K559" s="79" t="n"/>
    </row>
    <row r="560" ht="15.6" customHeight="1" s="127">
      <c r="D560" s="53" t="n">
        <v>558</v>
      </c>
      <c r="E560" s="77" t="n">
        <v>4162</v>
      </c>
      <c r="F560" s="78" t="inlineStr">
        <is>
          <t>樹林保安店</t>
        </is>
      </c>
      <c r="G560" s="78" t="inlineStr">
        <is>
          <t>新北市</t>
        </is>
      </c>
      <c r="H560" s="78" t="inlineStr">
        <is>
          <t>樹林區</t>
        </is>
      </c>
      <c r="I560" s="77" t="n">
        <v>2</v>
      </c>
      <c r="J560" s="73" t="n">
        <v>44712</v>
      </c>
      <c r="K560" s="79" t="n"/>
    </row>
    <row r="561" ht="15.6" customHeight="1" s="127">
      <c r="D561" s="53" t="n">
        <v>559</v>
      </c>
      <c r="E561" s="77" t="n">
        <v>2759</v>
      </c>
      <c r="F561" s="78" t="inlineStr">
        <is>
          <t>北縣重化店</t>
        </is>
      </c>
      <c r="G561" s="78" t="inlineStr">
        <is>
          <t>新北市</t>
        </is>
      </c>
      <c r="H561" s="78" t="inlineStr">
        <is>
          <t>三重區</t>
        </is>
      </c>
      <c r="I561" s="77" t="n">
        <v>2</v>
      </c>
      <c r="J561" s="73" t="n">
        <v>44712</v>
      </c>
      <c r="K561" s="79" t="n"/>
    </row>
    <row r="562" ht="15.6" customHeight="1" s="127">
      <c r="D562" s="53" t="n">
        <v>560</v>
      </c>
      <c r="E562" s="77" t="n">
        <v>3983</v>
      </c>
      <c r="F562" s="78" t="inlineStr">
        <is>
          <t>三重星光店</t>
        </is>
      </c>
      <c r="G562" s="78" t="inlineStr">
        <is>
          <t>新北市</t>
        </is>
      </c>
      <c r="H562" s="78" t="inlineStr">
        <is>
          <t>三重區</t>
        </is>
      </c>
      <c r="I562" s="77" t="n">
        <v>2</v>
      </c>
      <c r="J562" s="73" t="n">
        <v>44712</v>
      </c>
      <c r="K562" s="79" t="n"/>
    </row>
    <row r="563" ht="15.6" customHeight="1" s="127">
      <c r="D563" s="53" t="n">
        <v>561</v>
      </c>
      <c r="E563" s="77" t="n">
        <v>4804</v>
      </c>
      <c r="F563" s="78" t="inlineStr">
        <is>
          <t>三重國隆店</t>
        </is>
      </c>
      <c r="G563" s="78" t="inlineStr">
        <is>
          <t>新北市</t>
        </is>
      </c>
      <c r="H563" s="78" t="inlineStr">
        <is>
          <t>三重區</t>
        </is>
      </c>
      <c r="I563" s="77" t="n">
        <v>2</v>
      </c>
      <c r="J563" s="73" t="n">
        <v>44712</v>
      </c>
      <c r="K563" s="79" t="n"/>
    </row>
    <row r="564" ht="15.6" customHeight="1" s="127">
      <c r="D564" s="53" t="n">
        <v>562</v>
      </c>
      <c r="E564" s="77" t="n">
        <v>4184</v>
      </c>
      <c r="F564" s="78" t="inlineStr">
        <is>
          <t>三重今大店</t>
        </is>
      </c>
      <c r="G564" s="78" t="inlineStr">
        <is>
          <t>新北市</t>
        </is>
      </c>
      <c r="H564" s="78" t="inlineStr">
        <is>
          <t>三重區</t>
        </is>
      </c>
      <c r="I564" s="77" t="n">
        <v>2</v>
      </c>
      <c r="J564" s="73" t="n">
        <v>44712</v>
      </c>
      <c r="K564" s="80" t="n"/>
    </row>
    <row r="565" ht="15.6" customHeight="1" s="127">
      <c r="D565" s="53" t="n">
        <v>563</v>
      </c>
      <c r="E565" s="77" t="n">
        <v>3055</v>
      </c>
      <c r="F565" s="78" t="inlineStr">
        <is>
          <t>竹縣竹陞店</t>
        </is>
      </c>
      <c r="G565" s="78" t="inlineStr">
        <is>
          <t>新竹縣</t>
        </is>
      </c>
      <c r="H565" s="78" t="inlineStr">
        <is>
          <t>新豐鄉</t>
        </is>
      </c>
      <c r="I565" s="77" t="n">
        <v>2</v>
      </c>
      <c r="J565" s="73" t="n">
        <v>44712</v>
      </c>
      <c r="K565" s="79" t="n"/>
    </row>
    <row r="566" ht="15.6" customHeight="1" s="127">
      <c r="D566" s="53" t="n">
        <v>564</v>
      </c>
      <c r="E566" s="77" t="n">
        <v>3465</v>
      </c>
      <c r="F566" s="78" t="inlineStr">
        <is>
          <t>竹縣豐埔店</t>
        </is>
      </c>
      <c r="G566" s="78" t="inlineStr">
        <is>
          <t>新竹縣</t>
        </is>
      </c>
      <c r="H566" s="78" t="inlineStr">
        <is>
          <t>新豐鄉</t>
        </is>
      </c>
      <c r="I566" s="77" t="n">
        <v>2</v>
      </c>
      <c r="J566" s="73" t="n">
        <v>44712</v>
      </c>
      <c r="K566" s="79" t="n"/>
    </row>
    <row r="567" ht="15.6" customHeight="1" s="127">
      <c r="D567" s="53" t="n">
        <v>565</v>
      </c>
      <c r="E567" s="77" t="n">
        <v>3107</v>
      </c>
      <c r="F567" s="78" t="inlineStr">
        <is>
          <t>竹縣竹寶店</t>
        </is>
      </c>
      <c r="G567" s="78" t="inlineStr">
        <is>
          <t>新竹縣</t>
        </is>
      </c>
      <c r="H567" s="78" t="inlineStr">
        <is>
          <t>新豐鄉</t>
        </is>
      </c>
      <c r="I567" s="77" t="n">
        <v>2</v>
      </c>
      <c r="J567" s="73" t="n">
        <v>44712</v>
      </c>
      <c r="K567" s="79" t="n"/>
    </row>
    <row r="568" ht="15.6" customHeight="1" s="127">
      <c r="D568" s="53" t="n">
        <v>566</v>
      </c>
      <c r="E568" s="77" t="n">
        <v>3160</v>
      </c>
      <c r="F568" s="78" t="inlineStr">
        <is>
          <t>中縣中秋店</t>
        </is>
      </c>
      <c r="G568" s="78" t="inlineStr">
        <is>
          <t>台中市</t>
        </is>
      </c>
      <c r="H568" s="78" t="inlineStr">
        <is>
          <t>大肚區</t>
        </is>
      </c>
      <c r="I568" s="77" t="n">
        <v>2</v>
      </c>
      <c r="J568" s="73" t="n">
        <v>44712</v>
      </c>
      <c r="K568" s="79" t="n"/>
    </row>
    <row r="569" ht="15.6" customHeight="1" s="127">
      <c r="D569" s="53" t="n">
        <v>567</v>
      </c>
      <c r="E569" s="77" t="n">
        <v>4532</v>
      </c>
      <c r="F569" s="78" t="inlineStr">
        <is>
          <t>沙鹿竹林店</t>
        </is>
      </c>
      <c r="G569" s="78" t="inlineStr">
        <is>
          <t>台中市</t>
        </is>
      </c>
      <c r="H569" s="78" t="inlineStr">
        <is>
          <t>沙鹿區</t>
        </is>
      </c>
      <c r="I569" s="77" t="n">
        <v>2</v>
      </c>
      <c r="J569" s="73" t="n">
        <v>44712</v>
      </c>
      <c r="K569" s="79" t="n"/>
    </row>
    <row r="570" ht="15.6" customHeight="1" s="127">
      <c r="D570" s="53" t="n">
        <v>568</v>
      </c>
      <c r="E570" s="77" t="inlineStr">
        <is>
          <t>G820</t>
        </is>
      </c>
      <c r="F570" s="78" t="inlineStr">
        <is>
          <t>中縣中山店</t>
        </is>
      </c>
      <c r="G570" s="78" t="inlineStr">
        <is>
          <t>台中市</t>
        </is>
      </c>
      <c r="H570" s="78" t="inlineStr">
        <is>
          <t>沙鹿區</t>
        </is>
      </c>
      <c r="I570" s="77" t="n">
        <v>2</v>
      </c>
      <c r="J570" s="73" t="n">
        <v>44712</v>
      </c>
      <c r="K570" s="79" t="n"/>
    </row>
    <row r="571" ht="15.6" customHeight="1" s="127">
      <c r="D571" s="53" t="n">
        <v>569</v>
      </c>
      <c r="E571" s="77" t="inlineStr">
        <is>
          <t>G813</t>
        </is>
      </c>
      <c r="F571" s="78" t="inlineStr">
        <is>
          <t>中縣靜宜店</t>
        </is>
      </c>
      <c r="G571" s="78" t="inlineStr">
        <is>
          <t>台中市</t>
        </is>
      </c>
      <c r="H571" s="78" t="inlineStr">
        <is>
          <t>沙鹿區</t>
        </is>
      </c>
      <c r="I571" s="77" t="n">
        <v>2</v>
      </c>
      <c r="J571" s="73" t="n">
        <v>44712</v>
      </c>
      <c r="K571" s="79" t="n"/>
    </row>
    <row r="572" ht="15.6" customHeight="1" s="127">
      <c r="D572" s="53" t="n">
        <v>570</v>
      </c>
      <c r="E572" s="77" t="n">
        <v>4482</v>
      </c>
      <c r="F572" s="78" t="inlineStr">
        <is>
          <t>梓官港口店</t>
        </is>
      </c>
      <c r="G572" s="78" t="inlineStr">
        <is>
          <t>高雄市</t>
        </is>
      </c>
      <c r="H572" s="78" t="inlineStr">
        <is>
          <t>梓官區</t>
        </is>
      </c>
      <c r="I572" s="77" t="n">
        <v>2</v>
      </c>
      <c r="J572" s="73" t="n">
        <v>44712</v>
      </c>
      <c r="K572" s="79" t="n"/>
    </row>
    <row r="573" ht="15.6" customHeight="1" s="127">
      <c r="D573" s="53" t="n">
        <v>571</v>
      </c>
      <c r="E573" s="77" t="n">
        <v>4127</v>
      </c>
      <c r="F573" s="78" t="inlineStr">
        <is>
          <t>岡山仁貴店</t>
        </is>
      </c>
      <c r="G573" s="78" t="inlineStr">
        <is>
          <t>高雄市</t>
        </is>
      </c>
      <c r="H573" s="78" t="inlineStr">
        <is>
          <t>岡山區</t>
        </is>
      </c>
      <c r="I573" s="77" t="n">
        <v>2</v>
      </c>
      <c r="J573" s="73" t="n">
        <v>44712</v>
      </c>
      <c r="K573" s="79" t="n"/>
    </row>
    <row r="574" ht="15.6" customHeight="1" s="127">
      <c r="D574" s="53" t="n">
        <v>572</v>
      </c>
      <c r="E574" s="77" t="n">
        <v>3661</v>
      </c>
      <c r="F574" s="78" t="inlineStr">
        <is>
          <t>高縣岡仁店</t>
        </is>
      </c>
      <c r="G574" s="78" t="inlineStr">
        <is>
          <t>高雄市</t>
        </is>
      </c>
      <c r="H574" s="78" t="inlineStr">
        <is>
          <t>岡山區</t>
        </is>
      </c>
      <c r="I574" s="77" t="n">
        <v>2</v>
      </c>
      <c r="J574" s="73" t="n">
        <v>44712</v>
      </c>
      <c r="K574" s="79" t="n"/>
    </row>
    <row r="575" ht="15.6" customHeight="1" s="127">
      <c r="D575" s="53" t="n">
        <v>573</v>
      </c>
      <c r="E575" s="77" t="n">
        <v>4284</v>
      </c>
      <c r="F575" s="78" t="inlineStr">
        <is>
          <t>樹林樹工店</t>
        </is>
      </c>
      <c r="G575" s="78" t="inlineStr">
        <is>
          <t>新北市</t>
        </is>
      </c>
      <c r="H575" s="78" t="inlineStr">
        <is>
          <t>樹林區</t>
        </is>
      </c>
      <c r="I575" s="77" t="n">
        <v>2</v>
      </c>
      <c r="J575" s="73" t="n">
        <v>44713</v>
      </c>
      <c r="K575" s="79" t="n"/>
    </row>
    <row r="576" ht="15.6" customHeight="1" s="127">
      <c r="D576" s="53" t="n">
        <v>574</v>
      </c>
      <c r="E576" s="77" t="n">
        <v>4649</v>
      </c>
      <c r="F576" s="78" t="inlineStr">
        <is>
          <t>樹林風櫃店</t>
        </is>
      </c>
      <c r="G576" s="78" t="inlineStr">
        <is>
          <t>新北市</t>
        </is>
      </c>
      <c r="H576" s="78" t="inlineStr">
        <is>
          <t>樹林區</t>
        </is>
      </c>
      <c r="I576" s="77" t="n">
        <v>2</v>
      </c>
      <c r="J576" s="73" t="n">
        <v>44713</v>
      </c>
      <c r="K576" s="79" t="n"/>
    </row>
    <row r="577" ht="15.6" customHeight="1" s="127">
      <c r="D577" s="53" t="n">
        <v>575</v>
      </c>
      <c r="E577" s="77" t="n">
        <v>4255</v>
      </c>
      <c r="F577" s="78" t="inlineStr">
        <is>
          <t>樹林慶園店</t>
        </is>
      </c>
      <c r="G577" s="78" t="inlineStr">
        <is>
          <t>新北市</t>
        </is>
      </c>
      <c r="H577" s="78" t="inlineStr">
        <is>
          <t>樹林區</t>
        </is>
      </c>
      <c r="I577" s="77" t="n">
        <v>2</v>
      </c>
      <c r="J577" s="73" t="n">
        <v>44713</v>
      </c>
      <c r="K577" s="79" t="n"/>
    </row>
    <row r="578" ht="15.6" customHeight="1" s="127">
      <c r="D578" s="53" t="n">
        <v>576</v>
      </c>
      <c r="E578" s="77" t="n">
        <v>4327</v>
      </c>
      <c r="F578" s="78" t="inlineStr">
        <is>
          <t>樹林佳園店</t>
        </is>
      </c>
      <c r="G578" s="78" t="inlineStr">
        <is>
          <t>新北市</t>
        </is>
      </c>
      <c r="H578" s="78" t="inlineStr">
        <is>
          <t>樹林區</t>
        </is>
      </c>
      <c r="I578" s="77" t="n">
        <v>2</v>
      </c>
      <c r="J578" s="73" t="n">
        <v>44713</v>
      </c>
      <c r="K578" s="79" t="n"/>
    </row>
    <row r="579" ht="15.6" customHeight="1" s="127">
      <c r="D579" s="53" t="n">
        <v>577</v>
      </c>
      <c r="E579" s="77" t="n">
        <v>4977</v>
      </c>
      <c r="F579" s="78" t="inlineStr">
        <is>
          <t>三重初戀店</t>
        </is>
      </c>
      <c r="G579" s="78" t="inlineStr">
        <is>
          <t>新北市</t>
        </is>
      </c>
      <c r="H579" s="78" t="inlineStr">
        <is>
          <t>三重區</t>
        </is>
      </c>
      <c r="I579" s="77" t="n">
        <v>2</v>
      </c>
      <c r="J579" s="73" t="n">
        <v>44713</v>
      </c>
      <c r="K579" s="79" t="n"/>
    </row>
    <row r="580" ht="15.6" customHeight="1" s="127">
      <c r="D580" s="53" t="n">
        <v>578</v>
      </c>
      <c r="E580" s="77" t="n">
        <v>3890</v>
      </c>
      <c r="F580" s="78" t="inlineStr">
        <is>
          <t>三重美堤店</t>
        </is>
      </c>
      <c r="G580" s="78" t="inlineStr">
        <is>
          <t>新北市</t>
        </is>
      </c>
      <c r="H580" s="78" t="inlineStr">
        <is>
          <t>三重區</t>
        </is>
      </c>
      <c r="I580" s="77" t="n">
        <v>2</v>
      </c>
      <c r="J580" s="73" t="n">
        <v>44713</v>
      </c>
      <c r="K580" s="73" t="n"/>
    </row>
    <row r="581" ht="15.6" customHeight="1" s="127">
      <c r="D581" s="53" t="n">
        <v>579</v>
      </c>
      <c r="E581" s="77" t="n">
        <v>3601</v>
      </c>
      <c r="F581" s="78" t="inlineStr">
        <is>
          <t>北縣重富店</t>
        </is>
      </c>
      <c r="G581" s="78" t="inlineStr">
        <is>
          <t>新北市</t>
        </is>
      </c>
      <c r="H581" s="78" t="inlineStr">
        <is>
          <t>三重區</t>
        </is>
      </c>
      <c r="I581" s="77" t="n">
        <v>2</v>
      </c>
      <c r="J581" s="73" t="n">
        <v>44713</v>
      </c>
      <c r="K581" s="79" t="n"/>
    </row>
    <row r="582" ht="15.6" customHeight="1" s="127">
      <c r="D582" s="53" t="n">
        <v>580</v>
      </c>
      <c r="E582" s="77" t="inlineStr">
        <is>
          <t>D191</t>
        </is>
      </c>
      <c r="F582" s="78" t="inlineStr">
        <is>
          <t>北縣中興三店</t>
        </is>
      </c>
      <c r="G582" s="78" t="inlineStr">
        <is>
          <t>新北市</t>
        </is>
      </c>
      <c r="H582" s="78" t="inlineStr">
        <is>
          <t>三重區</t>
        </is>
      </c>
      <c r="I582" s="77" t="n">
        <v>2</v>
      </c>
      <c r="J582" s="73" t="n">
        <v>44713</v>
      </c>
      <c r="K582" s="79" t="n"/>
    </row>
    <row r="583" ht="15.6" customHeight="1" s="127">
      <c r="D583" s="53" t="n">
        <v>581</v>
      </c>
      <c r="E583" s="77" t="n">
        <v>4584</v>
      </c>
      <c r="F583" s="78" t="inlineStr">
        <is>
          <t>新豐新庄子店</t>
        </is>
      </c>
      <c r="G583" s="78" t="inlineStr">
        <is>
          <t>新竹縣</t>
        </is>
      </c>
      <c r="H583" s="78" t="inlineStr">
        <is>
          <t>新豐鄉</t>
        </is>
      </c>
      <c r="I583" s="77" t="n">
        <v>2</v>
      </c>
      <c r="J583" s="73" t="n">
        <v>44713</v>
      </c>
      <c r="K583" s="73" t="n"/>
    </row>
    <row r="584" ht="15.6" customHeight="1" s="127">
      <c r="D584" s="53" t="n">
        <v>582</v>
      </c>
      <c r="E584" s="77" t="n">
        <v>4072</v>
      </c>
      <c r="F584" s="78" t="inlineStr">
        <is>
          <t>竹北皇家店</t>
        </is>
      </c>
      <c r="G584" s="78" t="inlineStr">
        <is>
          <t>新竹縣</t>
        </is>
      </c>
      <c r="H584" s="78" t="inlineStr">
        <is>
          <t>竹北市</t>
        </is>
      </c>
      <c r="I584" s="77" t="n">
        <v>2</v>
      </c>
      <c r="J584" s="73" t="n">
        <v>44713</v>
      </c>
      <c r="K584" s="79" t="n"/>
    </row>
    <row r="585" ht="15.6" customHeight="1" s="127">
      <c r="D585" s="53" t="n">
        <v>583</v>
      </c>
      <c r="E585" s="77" t="n">
        <v>4113</v>
      </c>
      <c r="F585" s="78" t="inlineStr">
        <is>
          <t>平鎮復梅店</t>
        </is>
      </c>
      <c r="G585" s="78" t="inlineStr">
        <is>
          <t>桃園市</t>
        </is>
      </c>
      <c r="H585" s="78" t="inlineStr">
        <is>
          <t>平鎮區</t>
        </is>
      </c>
      <c r="I585" s="77" t="n">
        <v>2</v>
      </c>
      <c r="J585" s="73" t="n">
        <v>44713</v>
      </c>
      <c r="K585" s="79" t="n"/>
    </row>
    <row r="586" ht="15.6" customHeight="1" s="127">
      <c r="D586" s="53" t="n">
        <v>584</v>
      </c>
      <c r="E586" s="77" t="n">
        <v>4722</v>
      </c>
      <c r="F586" s="78" t="inlineStr">
        <is>
          <t>沙鹿正德店</t>
        </is>
      </c>
      <c r="G586" s="78" t="inlineStr">
        <is>
          <t>台中市</t>
        </is>
      </c>
      <c r="H586" s="78" t="inlineStr">
        <is>
          <t>沙鹿區</t>
        </is>
      </c>
      <c r="I586" s="77" t="n">
        <v>2</v>
      </c>
      <c r="J586" s="73" t="n">
        <v>44713</v>
      </c>
      <c r="K586" s="79" t="n"/>
    </row>
    <row r="587" ht="15.6" customHeight="1" s="127">
      <c r="D587" s="53" t="n">
        <v>585</v>
      </c>
      <c r="E587" s="77" t="n">
        <v>3366</v>
      </c>
      <c r="F587" s="78" t="inlineStr">
        <is>
          <t>中縣中航店</t>
        </is>
      </c>
      <c r="G587" s="78" t="inlineStr">
        <is>
          <t>台中市</t>
        </is>
      </c>
      <c r="H587" s="78" t="inlineStr">
        <is>
          <t>沙鹿區</t>
        </is>
      </c>
      <c r="I587" s="77" t="n">
        <v>2</v>
      </c>
      <c r="J587" s="73" t="n">
        <v>44713</v>
      </c>
      <c r="K587" s="79" t="n"/>
    </row>
    <row r="588" ht="15.6" customHeight="1" s="127">
      <c r="D588" s="53" t="n">
        <v>586</v>
      </c>
      <c r="E588" s="77" t="n">
        <v>2809</v>
      </c>
      <c r="F588" s="78" t="inlineStr">
        <is>
          <t>中縣中宜店</t>
        </is>
      </c>
      <c r="G588" s="78" t="inlineStr">
        <is>
          <t>台中市</t>
        </is>
      </c>
      <c r="H588" s="78" t="inlineStr">
        <is>
          <t>沙鹿區</t>
        </is>
      </c>
      <c r="I588" s="77" t="n">
        <v>2</v>
      </c>
      <c r="J588" s="73" t="n">
        <v>44713</v>
      </c>
      <c r="K588" s="79" t="n"/>
    </row>
    <row r="589" ht="15.6" customHeight="1" s="127">
      <c r="D589" s="53" t="n">
        <v>587</v>
      </c>
      <c r="E589" s="77" t="n">
        <v>4240</v>
      </c>
      <c r="F589" s="78" t="inlineStr">
        <is>
          <t>台南康平店</t>
        </is>
      </c>
      <c r="G589" s="78" t="inlineStr">
        <is>
          <t>台南市</t>
        </is>
      </c>
      <c r="H589" s="78" t="inlineStr">
        <is>
          <t>安平區</t>
        </is>
      </c>
      <c r="I589" s="77" t="n">
        <v>2</v>
      </c>
      <c r="J589" s="73" t="n">
        <v>44713</v>
      </c>
      <c r="K589" s="79" t="n"/>
    </row>
    <row r="590" ht="15.6" customHeight="1" s="127">
      <c r="D590" s="53" t="n">
        <v>588</v>
      </c>
      <c r="E590" s="77" t="n">
        <v>3592</v>
      </c>
      <c r="F590" s="78" t="inlineStr">
        <is>
          <t>台南古堡店</t>
        </is>
      </c>
      <c r="G590" s="78" t="inlineStr">
        <is>
          <t>台南市</t>
        </is>
      </c>
      <c r="H590" s="78" t="inlineStr">
        <is>
          <t>安平區</t>
        </is>
      </c>
      <c r="I590" s="77" t="n">
        <v>2</v>
      </c>
      <c r="J590" s="73" t="n">
        <v>44713</v>
      </c>
      <c r="K590" s="79" t="n"/>
    </row>
    <row r="591" ht="15.6" customHeight="1" s="127">
      <c r="D591" s="53" t="n">
        <v>589</v>
      </c>
      <c r="E591" s="77" t="n">
        <v>3529</v>
      </c>
      <c r="F591" s="78" t="inlineStr">
        <is>
          <t>北縣樹鑽店</t>
        </is>
      </c>
      <c r="G591" s="78" t="inlineStr">
        <is>
          <t>新北市</t>
        </is>
      </c>
      <c r="H591" s="78" t="inlineStr">
        <is>
          <t>樹林區</t>
        </is>
      </c>
      <c r="I591" s="77" t="n">
        <v>2</v>
      </c>
      <c r="J591" s="73" t="n">
        <v>44714</v>
      </c>
      <c r="K591" s="79" t="n"/>
    </row>
    <row r="592" ht="15.6" customHeight="1" s="127">
      <c r="D592" s="53" t="n">
        <v>590</v>
      </c>
      <c r="E592" s="77" t="n">
        <v>3658</v>
      </c>
      <c r="F592" s="78" t="inlineStr">
        <is>
          <t>北縣樹榮店</t>
        </is>
      </c>
      <c r="G592" s="78" t="inlineStr">
        <is>
          <t>新北市</t>
        </is>
      </c>
      <c r="H592" s="78" t="inlineStr">
        <is>
          <t>樹林區</t>
        </is>
      </c>
      <c r="I592" s="77" t="n">
        <v>2</v>
      </c>
      <c r="J592" s="73" t="n">
        <v>44714</v>
      </c>
      <c r="K592" s="79" t="n"/>
    </row>
    <row r="593" ht="15.6" customHeight="1" s="127">
      <c r="D593" s="53" t="n">
        <v>591</v>
      </c>
      <c r="E593" s="77" t="n">
        <v>3842</v>
      </c>
      <c r="F593" s="78" t="inlineStr">
        <is>
          <t>北縣樹玉店</t>
        </is>
      </c>
      <c r="G593" s="78" t="inlineStr">
        <is>
          <t>新北市</t>
        </is>
      </c>
      <c r="H593" s="78" t="inlineStr">
        <is>
          <t>樹林區</t>
        </is>
      </c>
      <c r="I593" s="77" t="n">
        <v>2</v>
      </c>
      <c r="J593" s="73" t="n">
        <v>44714</v>
      </c>
      <c r="K593" s="79" t="n"/>
    </row>
    <row r="594" ht="15.6" customHeight="1" s="127">
      <c r="D594" s="53" t="n">
        <v>592</v>
      </c>
      <c r="E594" s="77" t="n">
        <v>4129</v>
      </c>
      <c r="F594" s="78" t="inlineStr">
        <is>
          <t>樹林樹園店</t>
        </is>
      </c>
      <c r="G594" s="78" t="inlineStr">
        <is>
          <t>新北市</t>
        </is>
      </c>
      <c r="H594" s="78" t="inlineStr">
        <is>
          <t>樹林區</t>
        </is>
      </c>
      <c r="I594" s="77" t="n">
        <v>2</v>
      </c>
      <c r="J594" s="73" t="n">
        <v>44714</v>
      </c>
      <c r="K594" s="79" t="n"/>
    </row>
    <row r="595" ht="15.6" customHeight="1" s="127">
      <c r="D595" s="53" t="n">
        <v>593</v>
      </c>
      <c r="E595" s="77" t="n">
        <v>3627</v>
      </c>
      <c r="F595" s="78" t="inlineStr">
        <is>
          <t>北縣重集店</t>
        </is>
      </c>
      <c r="G595" s="78" t="inlineStr">
        <is>
          <t>新北市</t>
        </is>
      </c>
      <c r="H595" s="78" t="inlineStr">
        <is>
          <t>三重區</t>
        </is>
      </c>
      <c r="I595" s="77" t="n">
        <v>2</v>
      </c>
      <c r="J595" s="73" t="n">
        <v>44714</v>
      </c>
      <c r="K595" s="79" t="n"/>
    </row>
    <row r="596" ht="15.6" customHeight="1" s="127">
      <c r="D596" s="53" t="n">
        <v>594</v>
      </c>
      <c r="E596" s="77" t="n">
        <v>2399</v>
      </c>
      <c r="F596" s="78" t="inlineStr">
        <is>
          <t>北縣重民店</t>
        </is>
      </c>
      <c r="G596" s="78" t="inlineStr">
        <is>
          <t>新北市</t>
        </is>
      </c>
      <c r="H596" s="78" t="inlineStr">
        <is>
          <t>三重區</t>
        </is>
      </c>
      <c r="I596" s="77" t="n">
        <v>2</v>
      </c>
      <c r="J596" s="73" t="n">
        <v>44714</v>
      </c>
      <c r="K596" s="79" t="n"/>
    </row>
    <row r="597" ht="15.6" customHeight="1" s="127">
      <c r="D597" s="53" t="n">
        <v>595</v>
      </c>
      <c r="E597" s="77" t="n">
        <v>4529</v>
      </c>
      <c r="F597" s="78" t="inlineStr">
        <is>
          <t>淡水新洲店</t>
        </is>
      </c>
      <c r="G597" s="78" t="inlineStr">
        <is>
          <t>新北市</t>
        </is>
      </c>
      <c r="H597" s="78" t="inlineStr">
        <is>
          <t>淡水區</t>
        </is>
      </c>
      <c r="I597" s="77" t="n">
        <v>2</v>
      </c>
      <c r="J597" s="73" t="n">
        <v>44714</v>
      </c>
      <c r="K597" s="79" t="n"/>
    </row>
    <row r="598" ht="15.6" customHeight="1" s="127">
      <c r="D598" s="53" t="n">
        <v>596</v>
      </c>
      <c r="E598" s="77" t="n">
        <v>2837</v>
      </c>
      <c r="F598" s="78" t="inlineStr">
        <is>
          <t>北縣重萬店</t>
        </is>
      </c>
      <c r="G598" s="78" t="inlineStr">
        <is>
          <t>新北市</t>
        </is>
      </c>
      <c r="H598" s="78" t="inlineStr">
        <is>
          <t>三重區</t>
        </is>
      </c>
      <c r="I598" s="77" t="n">
        <v>2</v>
      </c>
      <c r="J598" s="73" t="n">
        <v>44714</v>
      </c>
      <c r="K598" s="79" t="n"/>
    </row>
    <row r="599" ht="15.6" customHeight="1" s="127">
      <c r="D599" s="53" t="n">
        <v>597</v>
      </c>
      <c r="E599" s="77" t="n">
        <v>3466</v>
      </c>
      <c r="F599" s="78" t="inlineStr">
        <is>
          <t>竹北北愛店</t>
        </is>
      </c>
      <c r="G599" s="78" t="inlineStr">
        <is>
          <t>新竹縣</t>
        </is>
      </c>
      <c r="H599" s="78" t="inlineStr">
        <is>
          <t>竹北市</t>
        </is>
      </c>
      <c r="I599" s="77" t="n">
        <v>2</v>
      </c>
      <c r="J599" s="73" t="n">
        <v>44714</v>
      </c>
      <c r="K599" s="79" t="n"/>
    </row>
    <row r="600" ht="15.6" customHeight="1" s="127">
      <c r="D600" s="53" t="n">
        <v>598</v>
      </c>
      <c r="E600" s="77" t="n">
        <v>3998</v>
      </c>
      <c r="F600" s="78" t="inlineStr">
        <is>
          <t>竹北綠能店</t>
        </is>
      </c>
      <c r="G600" s="78" t="inlineStr">
        <is>
          <t>新竹縣</t>
        </is>
      </c>
      <c r="H600" s="78" t="inlineStr">
        <is>
          <t>竹北市</t>
        </is>
      </c>
      <c r="I600" s="77" t="n">
        <v>2</v>
      </c>
      <c r="J600" s="73" t="n">
        <v>44714</v>
      </c>
      <c r="K600" s="79" t="n"/>
    </row>
    <row r="601" ht="15.6" customHeight="1" s="127">
      <c r="D601" s="53" t="n">
        <v>599</v>
      </c>
      <c r="E601" s="77" t="n">
        <v>3169</v>
      </c>
      <c r="F601" s="78" t="inlineStr">
        <is>
          <t>雲縣雲內店</t>
        </is>
      </c>
      <c r="G601" s="78" t="inlineStr">
        <is>
          <t>雲林縣</t>
        </is>
      </c>
      <c r="H601" s="78" t="inlineStr">
        <is>
          <t>虎尾鎮</t>
        </is>
      </c>
      <c r="I601" s="77" t="n">
        <v>2</v>
      </c>
      <c r="J601" s="73" t="n">
        <v>44714</v>
      </c>
      <c r="K601" s="79" t="n"/>
    </row>
    <row r="602" ht="15.6" customHeight="1" s="127">
      <c r="D602" s="53" t="n">
        <v>600</v>
      </c>
      <c r="E602" s="77" t="n">
        <v>2869</v>
      </c>
      <c r="F602" s="78" t="inlineStr">
        <is>
          <t>中縣中炫店</t>
        </is>
      </c>
      <c r="G602" s="78" t="inlineStr">
        <is>
          <t>台中市</t>
        </is>
      </c>
      <c r="H602" s="78" t="inlineStr">
        <is>
          <t>梧棲區</t>
        </is>
      </c>
      <c r="I602" s="77" t="n">
        <v>2</v>
      </c>
      <c r="J602" s="73" t="n">
        <v>44714</v>
      </c>
      <c r="K602" s="79" t="n"/>
    </row>
    <row r="603" ht="15.6" customHeight="1" s="127">
      <c r="D603" s="53" t="n">
        <v>601</v>
      </c>
      <c r="E603" s="77" t="n">
        <v>2768</v>
      </c>
      <c r="F603" s="78" t="inlineStr">
        <is>
          <t>中縣中棲店</t>
        </is>
      </c>
      <c r="G603" s="78" t="inlineStr">
        <is>
          <t>台中市</t>
        </is>
      </c>
      <c r="H603" s="78" t="inlineStr">
        <is>
          <t>梧棲區</t>
        </is>
      </c>
      <c r="I603" s="77" t="n">
        <v>2</v>
      </c>
      <c r="J603" s="73" t="n">
        <v>44714</v>
      </c>
      <c r="K603" s="79" t="n"/>
    </row>
    <row r="604" ht="15.6" customHeight="1" s="127">
      <c r="D604" s="53" t="n">
        <v>602</v>
      </c>
      <c r="E604" s="77" t="n">
        <v>2421</v>
      </c>
      <c r="F604" s="78" t="inlineStr">
        <is>
          <t>北市安復店</t>
        </is>
      </c>
      <c r="G604" s="78" t="inlineStr">
        <is>
          <t>台北市</t>
        </is>
      </c>
      <c r="H604" s="78" t="inlineStr">
        <is>
          <t>大安區</t>
        </is>
      </c>
      <c r="I604" s="77" t="n">
        <v>2</v>
      </c>
      <c r="J604" s="73" t="n">
        <v>44718</v>
      </c>
      <c r="K604" s="79" t="n"/>
    </row>
    <row r="605" ht="15.6" customHeight="1" s="127">
      <c r="D605" s="53" t="n">
        <v>603</v>
      </c>
      <c r="E605" s="77" t="n">
        <v>2001</v>
      </c>
      <c r="F605" s="78" t="inlineStr">
        <is>
          <t>北市杭州店</t>
        </is>
      </c>
      <c r="G605" s="78" t="inlineStr">
        <is>
          <t>台北市</t>
        </is>
      </c>
      <c r="H605" s="78" t="inlineStr">
        <is>
          <t>大安區</t>
        </is>
      </c>
      <c r="I605" s="77" t="n">
        <v>2</v>
      </c>
      <c r="J605" s="73" t="n">
        <v>44718</v>
      </c>
      <c r="K605" s="79" t="n"/>
    </row>
    <row r="606" ht="15.6" customHeight="1" s="127">
      <c r="D606" s="53" t="n">
        <v>604</v>
      </c>
      <c r="E606" s="77" t="n">
        <v>2182</v>
      </c>
      <c r="F606" s="78" t="inlineStr">
        <is>
          <t>北市羅斯福店</t>
        </is>
      </c>
      <c r="G606" s="78" t="inlineStr">
        <is>
          <t>台北市</t>
        </is>
      </c>
      <c r="H606" s="78" t="inlineStr">
        <is>
          <t>大安區</t>
        </is>
      </c>
      <c r="I606" s="77" t="n">
        <v>2</v>
      </c>
      <c r="J606" s="73" t="n">
        <v>44718</v>
      </c>
      <c r="K606" s="79" t="n"/>
    </row>
    <row r="607" ht="15.6" customHeight="1" s="127">
      <c r="D607" s="53" t="n">
        <v>605</v>
      </c>
      <c r="E607" s="77" t="inlineStr">
        <is>
          <t>D024</t>
        </is>
      </c>
      <c r="F607" s="78" t="inlineStr">
        <is>
          <t>北縣三民店</t>
        </is>
      </c>
      <c r="G607" s="78" t="inlineStr">
        <is>
          <t>新北市</t>
        </is>
      </c>
      <c r="H607" s="78" t="inlineStr">
        <is>
          <t>三重區</t>
        </is>
      </c>
      <c r="I607" s="77" t="n">
        <v>2</v>
      </c>
      <c r="J607" s="73" t="n">
        <v>44718</v>
      </c>
      <c r="K607" s="79" t="n"/>
    </row>
    <row r="608" ht="15.6" customHeight="1" s="127">
      <c r="D608" s="53" t="n">
        <v>606</v>
      </c>
      <c r="E608" s="77" t="n">
        <v>2014</v>
      </c>
      <c r="F608" s="78" t="inlineStr">
        <is>
          <t>北縣中陽二店</t>
        </is>
      </c>
      <c r="G608" s="78" t="inlineStr">
        <is>
          <t>新北市</t>
        </is>
      </c>
      <c r="H608" s="78" t="inlineStr">
        <is>
          <t>三重區</t>
        </is>
      </c>
      <c r="I608" s="77" t="n">
        <v>2</v>
      </c>
      <c r="J608" s="73" t="n">
        <v>44718</v>
      </c>
      <c r="K608" s="79" t="n"/>
    </row>
    <row r="609" ht="15.6" customHeight="1" s="127">
      <c r="D609" s="53" t="n">
        <v>607</v>
      </c>
      <c r="E609" s="77" t="inlineStr">
        <is>
          <t>D649</t>
        </is>
      </c>
      <c r="F609" s="78" t="inlineStr">
        <is>
          <t>北縣中陽店</t>
        </is>
      </c>
      <c r="G609" s="78" t="inlineStr">
        <is>
          <t>新北市</t>
        </is>
      </c>
      <c r="H609" s="78" t="inlineStr">
        <is>
          <t>三重區</t>
        </is>
      </c>
      <c r="I609" s="77" t="n">
        <v>2</v>
      </c>
      <c r="J609" s="73" t="n">
        <v>44718</v>
      </c>
      <c r="K609" s="79" t="n"/>
    </row>
    <row r="610" ht="15.6" customHeight="1" s="127">
      <c r="D610" s="53" t="n">
        <v>608</v>
      </c>
      <c r="E610" s="77" t="n">
        <v>4392</v>
      </c>
      <c r="F610" s="78" t="inlineStr">
        <is>
          <t>土城哲青店</t>
        </is>
      </c>
      <c r="G610" s="78" t="inlineStr">
        <is>
          <t>新北市</t>
        </is>
      </c>
      <c r="H610" s="78" t="inlineStr">
        <is>
          <t>土城區</t>
        </is>
      </c>
      <c r="I610" s="77" t="n">
        <v>2</v>
      </c>
      <c r="J610" s="73" t="n">
        <v>44718</v>
      </c>
      <c r="K610" s="79" t="n"/>
    </row>
    <row r="611" ht="15.6" customHeight="1" s="127">
      <c r="D611" s="53" t="n">
        <v>609</v>
      </c>
      <c r="E611" s="77" t="n">
        <v>2662</v>
      </c>
      <c r="F611" s="78" t="inlineStr">
        <is>
          <t>平鎮桃勤店</t>
        </is>
      </c>
      <c r="G611" s="78" t="inlineStr">
        <is>
          <t>桃園市</t>
        </is>
      </c>
      <c r="H611" s="78" t="inlineStr">
        <is>
          <t>平鎮區</t>
        </is>
      </c>
      <c r="I611" s="77" t="n">
        <v>2</v>
      </c>
      <c r="J611" s="73" t="n">
        <v>44718</v>
      </c>
      <c r="K611" s="79" t="n"/>
    </row>
    <row r="612" ht="15.6" customHeight="1" s="127">
      <c r="D612" s="53" t="n">
        <v>610</v>
      </c>
      <c r="E612" s="77" t="n">
        <v>4588</v>
      </c>
      <c r="F612" s="78" t="inlineStr">
        <is>
          <t>龍潭國保店</t>
        </is>
      </c>
      <c r="G612" s="78" t="inlineStr">
        <is>
          <t>桃園市</t>
        </is>
      </c>
      <c r="H612" s="78" t="inlineStr">
        <is>
          <t>龍潭區</t>
        </is>
      </c>
      <c r="I612" s="77" t="n">
        <v>2</v>
      </c>
      <c r="J612" s="73" t="n">
        <v>44718</v>
      </c>
      <c r="K612" s="79" t="n"/>
    </row>
    <row r="613" ht="15.6" customHeight="1" s="127">
      <c r="D613" s="53" t="n">
        <v>611</v>
      </c>
      <c r="E613" s="77" t="n">
        <v>4941</v>
      </c>
      <c r="F613" s="78" t="inlineStr">
        <is>
          <t>埔里美人店</t>
        </is>
      </c>
      <c r="G613" s="78" t="inlineStr">
        <is>
          <t>南投縣</t>
        </is>
      </c>
      <c r="H613" s="78" t="inlineStr">
        <is>
          <t>埔里鎮</t>
        </is>
      </c>
      <c r="I613" s="77" t="n">
        <v>2</v>
      </c>
      <c r="J613" s="73" t="n">
        <v>44718</v>
      </c>
      <c r="K613" s="79" t="n"/>
    </row>
    <row r="614" ht="15.6" customHeight="1" s="127">
      <c r="D614" s="53" t="n">
        <v>612</v>
      </c>
      <c r="E614" s="77" t="n">
        <v>4299</v>
      </c>
      <c r="F614" s="78" t="inlineStr">
        <is>
          <t>埔里愛埔店</t>
        </is>
      </c>
      <c r="G614" s="78" t="inlineStr">
        <is>
          <t>南投縣</t>
        </is>
      </c>
      <c r="H614" s="78" t="inlineStr">
        <is>
          <t>埔里鎮</t>
        </is>
      </c>
      <c r="I614" s="77" t="n">
        <v>2</v>
      </c>
      <c r="J614" s="73" t="n">
        <v>44718</v>
      </c>
      <c r="K614" s="79" t="n"/>
    </row>
    <row r="615" ht="15.6" customHeight="1" s="127">
      <c r="D615" s="53" t="n">
        <v>613</v>
      </c>
      <c r="E615" s="77" t="n">
        <v>3219</v>
      </c>
      <c r="F615" s="78" t="inlineStr">
        <is>
          <t>南投國姓店</t>
        </is>
      </c>
      <c r="G615" s="78" t="inlineStr">
        <is>
          <t>南投縣</t>
        </is>
      </c>
      <c r="H615" s="78" t="inlineStr">
        <is>
          <t>國姓鄉</t>
        </is>
      </c>
      <c r="I615" s="77" t="n">
        <v>2</v>
      </c>
      <c r="J615" s="73" t="n">
        <v>44718</v>
      </c>
      <c r="K615" s="79" t="n"/>
    </row>
    <row r="616" ht="15.6" customHeight="1" s="127">
      <c r="D616" s="53" t="n">
        <v>614</v>
      </c>
      <c r="E616" s="77" t="n">
        <v>2790</v>
      </c>
      <c r="F616" s="78" t="inlineStr">
        <is>
          <t>南縣南定店</t>
        </is>
      </c>
      <c r="G616" s="78" t="inlineStr">
        <is>
          <t>台南市</t>
        </is>
      </c>
      <c r="H616" s="78" t="inlineStr">
        <is>
          <t>安定區</t>
        </is>
      </c>
      <c r="I616" s="77" t="n">
        <v>2</v>
      </c>
      <c r="J616" s="73" t="n">
        <v>44718</v>
      </c>
      <c r="K616" s="79" t="n"/>
    </row>
    <row r="617" ht="15.6" customHeight="1" s="127">
      <c r="D617" s="53" t="n">
        <v>615</v>
      </c>
      <c r="E617" s="77" t="n">
        <v>4621</v>
      </c>
      <c r="F617" s="78" t="inlineStr">
        <is>
          <t>安南長和店</t>
        </is>
      </c>
      <c r="G617" s="78" t="inlineStr">
        <is>
          <t>台南市</t>
        </is>
      </c>
      <c r="H617" s="78" t="inlineStr">
        <is>
          <t>安南區</t>
        </is>
      </c>
      <c r="I617" s="77" t="n">
        <v>2</v>
      </c>
      <c r="J617" s="73" t="n">
        <v>44718</v>
      </c>
      <c r="K617" s="80" t="n"/>
    </row>
    <row r="618" ht="15.6" customHeight="1" s="127">
      <c r="D618" s="53" t="n">
        <v>616</v>
      </c>
      <c r="E618" s="77" t="n">
        <v>4593</v>
      </c>
      <c r="F618" s="78" t="inlineStr">
        <is>
          <t>安南惠安店</t>
        </is>
      </c>
      <c r="G618" s="78" t="inlineStr">
        <is>
          <t>台南市</t>
        </is>
      </c>
      <c r="H618" s="78" t="inlineStr">
        <is>
          <t>安南區</t>
        </is>
      </c>
      <c r="I618" s="77" t="n">
        <v>2</v>
      </c>
      <c r="J618" s="73" t="n">
        <v>44718</v>
      </c>
      <c r="K618" s="81" t="n"/>
    </row>
    <row r="619" ht="15.6" customHeight="1" s="127">
      <c r="D619" s="53" t="n">
        <v>617</v>
      </c>
      <c r="E619" s="77" t="n">
        <v>2479</v>
      </c>
      <c r="F619" s="78" t="inlineStr">
        <is>
          <t>北市安華店</t>
        </is>
      </c>
      <c r="G619" s="78" t="inlineStr">
        <is>
          <t>台北市</t>
        </is>
      </c>
      <c r="H619" s="78" t="inlineStr">
        <is>
          <t>大安區</t>
        </is>
      </c>
      <c r="I619" s="77" t="n">
        <v>2</v>
      </c>
      <c r="J619" s="73" t="n">
        <v>44719</v>
      </c>
      <c r="K619" s="81" t="n"/>
    </row>
    <row r="620" ht="15.6" customHeight="1" s="127">
      <c r="D620" s="53" t="n">
        <v>618</v>
      </c>
      <c r="E620" s="77" t="n">
        <v>3271</v>
      </c>
      <c r="F620" s="78" t="inlineStr">
        <is>
          <t>北市臨江店</t>
        </is>
      </c>
      <c r="G620" s="78" t="inlineStr">
        <is>
          <t>台北市</t>
        </is>
      </c>
      <c r="H620" s="78" t="inlineStr">
        <is>
          <t>大安區</t>
        </is>
      </c>
      <c r="I620" s="77" t="n">
        <v>2</v>
      </c>
      <c r="J620" s="73" t="n">
        <v>44719</v>
      </c>
      <c r="K620" s="79" t="n"/>
    </row>
    <row r="621" ht="15.6" customHeight="1" s="127">
      <c r="D621" s="53" t="n">
        <v>619</v>
      </c>
      <c r="E621" s="77" t="n">
        <v>3979</v>
      </c>
      <c r="F621" s="78" t="inlineStr">
        <is>
          <t>北市安興店</t>
        </is>
      </c>
      <c r="G621" s="78" t="inlineStr">
        <is>
          <t>台北市</t>
        </is>
      </c>
      <c r="H621" s="78" t="inlineStr">
        <is>
          <t>大安區</t>
        </is>
      </c>
      <c r="I621" s="77" t="n">
        <v>2</v>
      </c>
      <c r="J621" s="73" t="n">
        <v>44719</v>
      </c>
      <c r="K621" s="79" t="n"/>
    </row>
    <row r="622" ht="15.6" customHeight="1" s="127">
      <c r="D622" s="53" t="n">
        <v>620</v>
      </c>
      <c r="E622" s="77" t="n">
        <v>4177</v>
      </c>
      <c r="F622" s="78" t="inlineStr">
        <is>
          <t>北市居安店</t>
        </is>
      </c>
      <c r="G622" s="78" t="inlineStr">
        <is>
          <t>台北市</t>
        </is>
      </c>
      <c r="H622" s="78" t="inlineStr">
        <is>
          <t>大安區</t>
        </is>
      </c>
      <c r="I622" s="77" t="n">
        <v>2</v>
      </c>
      <c r="J622" s="73" t="n">
        <v>44719</v>
      </c>
      <c r="K622" s="80" t="n"/>
    </row>
    <row r="623" ht="15.6" customHeight="1" s="127">
      <c r="D623" s="53" t="n">
        <v>621</v>
      </c>
      <c r="E623" s="77" t="n">
        <v>2191</v>
      </c>
      <c r="F623" s="78" t="inlineStr">
        <is>
          <t>北縣三重店</t>
        </is>
      </c>
      <c r="G623" s="78" t="inlineStr">
        <is>
          <t>新北市</t>
        </is>
      </c>
      <c r="H623" s="78" t="inlineStr">
        <is>
          <t>三重區</t>
        </is>
      </c>
      <c r="I623" s="77" t="n">
        <v>2</v>
      </c>
      <c r="J623" s="73" t="n">
        <v>44719</v>
      </c>
      <c r="K623" s="80" t="n"/>
    </row>
    <row r="624" ht="15.6" customHeight="1" s="127">
      <c r="D624" s="53" t="n">
        <v>622</v>
      </c>
      <c r="E624" s="77" t="n">
        <v>4799</v>
      </c>
      <c r="F624" s="78" t="inlineStr">
        <is>
          <t>三重福利店</t>
        </is>
      </c>
      <c r="G624" s="78" t="inlineStr">
        <is>
          <t>新北市</t>
        </is>
      </c>
      <c r="H624" s="78" t="inlineStr">
        <is>
          <t>三重區</t>
        </is>
      </c>
      <c r="I624" s="77" t="n">
        <v>2</v>
      </c>
      <c r="J624" s="73" t="n">
        <v>44719</v>
      </c>
      <c r="K624" s="80" t="n"/>
    </row>
    <row r="625" ht="15.6" customHeight="1" s="127">
      <c r="D625" s="53" t="n">
        <v>623</v>
      </c>
      <c r="E625" s="77" t="n">
        <v>4083</v>
      </c>
      <c r="F625" s="78" t="inlineStr">
        <is>
          <t>三重重宜店</t>
        </is>
      </c>
      <c r="G625" s="78" t="inlineStr">
        <is>
          <t>新北市</t>
        </is>
      </c>
      <c r="H625" s="78" t="inlineStr">
        <is>
          <t>三重區</t>
        </is>
      </c>
      <c r="I625" s="77" t="n">
        <v>2</v>
      </c>
      <c r="J625" s="73" t="n">
        <v>44719</v>
      </c>
      <c r="K625" s="80" t="n"/>
    </row>
    <row r="626" ht="15.6" customHeight="1" s="127">
      <c r="D626" s="53" t="n">
        <v>624</v>
      </c>
      <c r="E626" s="77" t="n">
        <v>4521</v>
      </c>
      <c r="F626" s="78" t="inlineStr">
        <is>
          <t>龍潭客棧店</t>
        </is>
      </c>
      <c r="G626" s="78" t="inlineStr">
        <is>
          <t>桃園市</t>
        </is>
      </c>
      <c r="H626" s="78" t="inlineStr">
        <is>
          <t>龍潭區</t>
        </is>
      </c>
      <c r="I626" s="77" t="n">
        <v>2</v>
      </c>
      <c r="J626" s="73" t="n">
        <v>44719</v>
      </c>
      <c r="K626" s="79" t="n"/>
    </row>
    <row r="627" ht="15.6" customHeight="1" s="127">
      <c r="D627" s="53" t="n">
        <v>625</v>
      </c>
      <c r="E627" s="77" t="n">
        <v>4827</v>
      </c>
      <c r="F627" s="78" t="inlineStr">
        <is>
          <t>桃園中路店</t>
        </is>
      </c>
      <c r="G627" s="78" t="inlineStr">
        <is>
          <t>桃園市</t>
        </is>
      </c>
      <c r="H627" s="78" t="inlineStr">
        <is>
          <t>桃園區</t>
        </is>
      </c>
      <c r="I627" s="77" t="n">
        <v>2</v>
      </c>
      <c r="J627" s="73" t="n">
        <v>44719</v>
      </c>
      <c r="K627" s="79" t="n"/>
    </row>
    <row r="628" ht="15.6" customHeight="1" s="127">
      <c r="D628" s="53" t="n">
        <v>626</v>
      </c>
      <c r="E628" s="77" t="n">
        <v>3790</v>
      </c>
      <c r="F628" s="78" t="inlineStr">
        <is>
          <t>桃市美旗店</t>
        </is>
      </c>
      <c r="G628" s="78" t="inlineStr">
        <is>
          <t>桃園市</t>
        </is>
      </c>
      <c r="H628" s="78" t="inlineStr">
        <is>
          <t>桃園區</t>
        </is>
      </c>
      <c r="I628" s="77" t="n">
        <v>2</v>
      </c>
      <c r="J628" s="73" t="n">
        <v>44719</v>
      </c>
      <c r="K628" s="79" t="n"/>
    </row>
    <row r="629" ht="15.6" customHeight="1" s="127">
      <c r="D629" s="53" t="n">
        <v>627</v>
      </c>
      <c r="E629" s="77" t="n">
        <v>3665</v>
      </c>
      <c r="F629" s="78" t="inlineStr">
        <is>
          <t>桃市森林店</t>
        </is>
      </c>
      <c r="G629" s="78" t="inlineStr">
        <is>
          <t>桃園市</t>
        </is>
      </c>
      <c r="H629" s="78" t="inlineStr">
        <is>
          <t>桃園區</t>
        </is>
      </c>
      <c r="I629" s="77" t="n">
        <v>2</v>
      </c>
      <c r="J629" s="73" t="n">
        <v>44719</v>
      </c>
      <c r="K629" s="79" t="n"/>
    </row>
    <row r="630" ht="15.6" customHeight="1" s="127">
      <c r="D630" s="53" t="n">
        <v>628</v>
      </c>
      <c r="E630" s="77" t="n">
        <v>4563</v>
      </c>
      <c r="F630" s="78" t="inlineStr">
        <is>
          <t>神岡元富店</t>
        </is>
      </c>
      <c r="G630" s="78" t="inlineStr">
        <is>
          <t>台中市</t>
        </is>
      </c>
      <c r="H630" s="78" t="inlineStr">
        <is>
          <t>神岡區</t>
        </is>
      </c>
      <c r="I630" s="77" t="n">
        <v>2</v>
      </c>
      <c r="J630" s="73" t="n">
        <v>44719</v>
      </c>
      <c r="K630" s="80" t="n"/>
    </row>
    <row r="631" ht="15.6" customHeight="1" s="127">
      <c r="D631" s="53" t="n">
        <v>629</v>
      </c>
      <c r="E631" s="77" t="n">
        <v>2127</v>
      </c>
      <c r="F631" s="78" t="inlineStr">
        <is>
          <t>中縣豐洲店</t>
        </is>
      </c>
      <c r="G631" s="78" t="inlineStr">
        <is>
          <t>台中市</t>
        </is>
      </c>
      <c r="H631" s="78" t="inlineStr">
        <is>
          <t>神岡區</t>
        </is>
      </c>
      <c r="I631" s="77" t="n">
        <v>2</v>
      </c>
      <c r="J631" s="73" t="n">
        <v>44719</v>
      </c>
      <c r="K631" s="79" t="n"/>
    </row>
    <row r="632" ht="15.6" customHeight="1" s="127">
      <c r="D632" s="53" t="n">
        <v>630</v>
      </c>
      <c r="E632" s="77" t="n">
        <v>3975</v>
      </c>
      <c r="F632" s="78" t="inlineStr">
        <is>
          <t>神岡庄前店</t>
        </is>
      </c>
      <c r="G632" s="78" t="inlineStr">
        <is>
          <t>台中市</t>
        </is>
      </c>
      <c r="H632" s="78" t="inlineStr">
        <is>
          <t>神岡區</t>
        </is>
      </c>
      <c r="I632" s="77" t="n">
        <v>2</v>
      </c>
      <c r="J632" s="73" t="n">
        <v>44719</v>
      </c>
      <c r="K632" s="79" t="n"/>
    </row>
    <row r="633" ht="15.6" customHeight="1" s="127">
      <c r="D633" s="53" t="n">
        <v>631</v>
      </c>
      <c r="E633" s="77" t="n">
        <v>4331</v>
      </c>
      <c r="F633" s="78" t="inlineStr">
        <is>
          <t>台南安工店</t>
        </is>
      </c>
      <c r="G633" s="78" t="inlineStr">
        <is>
          <t>台南市</t>
        </is>
      </c>
      <c r="H633" s="78" t="inlineStr">
        <is>
          <t>安南區</t>
        </is>
      </c>
      <c r="I633" s="77" t="n">
        <v>2</v>
      </c>
      <c r="J633" s="73" t="n">
        <v>44719</v>
      </c>
      <c r="K633" s="79" t="n"/>
    </row>
    <row r="634" ht="15.6" customHeight="1" s="127">
      <c r="D634" s="53" t="n">
        <v>632</v>
      </c>
      <c r="E634" s="77" t="n">
        <v>2097</v>
      </c>
      <c r="F634" s="78" t="inlineStr">
        <is>
          <t>北縣大湖店</t>
        </is>
      </c>
      <c r="G634" s="78" t="inlineStr">
        <is>
          <t>新北市</t>
        </is>
      </c>
      <c r="H634" s="78" t="inlineStr">
        <is>
          <t>鶯歌區</t>
        </is>
      </c>
      <c r="I634" s="77" t="n">
        <v>2</v>
      </c>
      <c r="J634" s="73" t="n">
        <v>44720</v>
      </c>
      <c r="K634" s="79" t="n"/>
    </row>
    <row r="635" ht="15.6" customHeight="1" s="127">
      <c r="D635" s="53" t="n">
        <v>633</v>
      </c>
      <c r="E635" s="77" t="n">
        <v>2605</v>
      </c>
      <c r="F635" s="78" t="inlineStr">
        <is>
          <t>北縣鶯駿店</t>
        </is>
      </c>
      <c r="G635" s="78" t="inlineStr">
        <is>
          <t>新北市</t>
        </is>
      </c>
      <c r="H635" s="78" t="inlineStr">
        <is>
          <t>鶯歌區</t>
        </is>
      </c>
      <c r="I635" s="77" t="n">
        <v>2</v>
      </c>
      <c r="J635" s="73" t="n">
        <v>44720</v>
      </c>
      <c r="K635" s="79" t="n"/>
    </row>
    <row r="636" ht="15.6" customHeight="1" s="127">
      <c r="D636" s="53" t="n">
        <v>634</v>
      </c>
      <c r="E636" s="77" t="n">
        <v>3347</v>
      </c>
      <c r="F636" s="78" t="inlineStr">
        <is>
          <t>北縣鶯國店</t>
        </is>
      </c>
      <c r="G636" s="78" t="inlineStr">
        <is>
          <t>新北市</t>
        </is>
      </c>
      <c r="H636" s="78" t="inlineStr">
        <is>
          <t>鶯歌區</t>
        </is>
      </c>
      <c r="I636" s="77" t="n">
        <v>2</v>
      </c>
      <c r="J636" s="73" t="n">
        <v>44720</v>
      </c>
      <c r="K636" s="79" t="n"/>
    </row>
    <row r="637" ht="15.6" customHeight="1" s="127">
      <c r="D637" s="53" t="n">
        <v>635</v>
      </c>
      <c r="E637" s="77" t="inlineStr">
        <is>
          <t>D248</t>
        </is>
      </c>
      <c r="F637" s="78" t="inlineStr">
        <is>
          <t>北縣大同北店</t>
        </is>
      </c>
      <c r="G637" s="78" t="inlineStr">
        <is>
          <t>新北市</t>
        </is>
      </c>
      <c r="H637" s="78" t="inlineStr">
        <is>
          <t>三重區</t>
        </is>
      </c>
      <c r="I637" s="77" t="n">
        <v>2</v>
      </c>
      <c r="J637" s="73" t="n">
        <v>44720</v>
      </c>
      <c r="K637" s="79" t="n"/>
    </row>
    <row r="638" ht="15.6" customHeight="1" s="127">
      <c r="D638" s="53" t="n">
        <v>636</v>
      </c>
      <c r="E638" s="77" t="n">
        <v>3741</v>
      </c>
      <c r="F638" s="78" t="inlineStr">
        <is>
          <t>北縣重樂店</t>
        </is>
      </c>
      <c r="G638" s="78" t="inlineStr">
        <is>
          <t>新北市</t>
        </is>
      </c>
      <c r="H638" s="78" t="inlineStr">
        <is>
          <t>三重區</t>
        </is>
      </c>
      <c r="I638" s="77" t="n">
        <v>2</v>
      </c>
      <c r="J638" s="73" t="n">
        <v>44720</v>
      </c>
      <c r="K638" s="79" t="n"/>
    </row>
    <row r="639" ht="15.6" customHeight="1" s="127">
      <c r="D639" s="53" t="n">
        <v>637</v>
      </c>
      <c r="E639" s="77" t="n">
        <v>2302</v>
      </c>
      <c r="F639" s="78" t="inlineStr">
        <is>
          <t>北縣重安店</t>
        </is>
      </c>
      <c r="G639" s="78" t="inlineStr">
        <is>
          <t>新北市</t>
        </is>
      </c>
      <c r="H639" s="78" t="inlineStr">
        <is>
          <t>三重區</t>
        </is>
      </c>
      <c r="I639" s="77" t="n">
        <v>2</v>
      </c>
      <c r="J639" s="73" t="n">
        <v>44720</v>
      </c>
      <c r="K639" s="79" t="n"/>
    </row>
    <row r="640" ht="15.6" customHeight="1" s="127">
      <c r="D640" s="53" t="n">
        <v>638</v>
      </c>
      <c r="E640" s="77" t="n">
        <v>4134</v>
      </c>
      <c r="F640" s="78" t="inlineStr">
        <is>
          <t>三重重南店</t>
        </is>
      </c>
      <c r="G640" s="78" t="inlineStr">
        <is>
          <t>新北市</t>
        </is>
      </c>
      <c r="H640" s="78" t="inlineStr">
        <is>
          <t>三重區</t>
        </is>
      </c>
      <c r="I640" s="77" t="n">
        <v>2</v>
      </c>
      <c r="J640" s="73" t="n">
        <v>44720</v>
      </c>
      <c r="K640" s="79" t="n"/>
    </row>
    <row r="641" ht="15.6" customHeight="1" s="127">
      <c r="D641" s="53" t="n">
        <v>639</v>
      </c>
      <c r="E641" s="77" t="n">
        <v>3527</v>
      </c>
      <c r="F641" s="78" t="inlineStr">
        <is>
          <t>桃市桃雄店</t>
        </is>
      </c>
      <c r="G641" s="78" t="inlineStr">
        <is>
          <t>桃園市</t>
        </is>
      </c>
      <c r="H641" s="78" t="inlineStr">
        <is>
          <t>桃園區</t>
        </is>
      </c>
      <c r="I641" s="77" t="n">
        <v>2</v>
      </c>
      <c r="J641" s="73" t="n">
        <v>44720</v>
      </c>
      <c r="K641" s="79" t="n"/>
    </row>
    <row r="642" ht="15.6" customHeight="1" s="127">
      <c r="D642" s="53" t="n">
        <v>640</v>
      </c>
      <c r="E642" s="77" t="n">
        <v>4571</v>
      </c>
      <c r="F642" s="78" t="inlineStr">
        <is>
          <t>桃園快樂店</t>
        </is>
      </c>
      <c r="G642" s="78" t="inlineStr">
        <is>
          <t>桃園市</t>
        </is>
      </c>
      <c r="H642" s="78" t="inlineStr">
        <is>
          <t>桃園區</t>
        </is>
      </c>
      <c r="I642" s="77" t="n">
        <v>2</v>
      </c>
      <c r="J642" s="73" t="n">
        <v>44720</v>
      </c>
      <c r="K642" s="79" t="n"/>
    </row>
    <row r="643" ht="15.6" customHeight="1" s="127">
      <c r="D643" s="53" t="n">
        <v>641</v>
      </c>
      <c r="E643" s="77" t="n">
        <v>4626</v>
      </c>
      <c r="F643" s="78" t="inlineStr">
        <is>
          <t>東勢東崎店</t>
        </is>
      </c>
      <c r="G643" s="78" t="inlineStr">
        <is>
          <t>台中市</t>
        </is>
      </c>
      <c r="H643" s="78" t="inlineStr">
        <is>
          <t>東勢區</t>
        </is>
      </c>
      <c r="I643" s="77" t="n">
        <v>2</v>
      </c>
      <c r="J643" s="73" t="n">
        <v>44720</v>
      </c>
      <c r="K643" s="79" t="n"/>
    </row>
    <row r="644" ht="15.6" customHeight="1" s="127">
      <c r="D644" s="53" t="n">
        <v>642</v>
      </c>
      <c r="E644" s="77" t="n">
        <v>4691</v>
      </c>
      <c r="F644" s="78" t="inlineStr">
        <is>
          <t>員林員外店</t>
        </is>
      </c>
      <c r="G644" s="78" t="inlineStr">
        <is>
          <t>彰化縣</t>
        </is>
      </c>
      <c r="H644" s="78" t="inlineStr">
        <is>
          <t>員林市</t>
        </is>
      </c>
      <c r="I644" s="77" t="n">
        <v>2</v>
      </c>
      <c r="J644" s="73" t="n">
        <v>44720</v>
      </c>
      <c r="K644" s="79" t="n"/>
    </row>
    <row r="645" ht="15.6" customHeight="1" s="127">
      <c r="D645" s="53" t="n">
        <v>643</v>
      </c>
      <c r="E645" s="77" t="n">
        <v>4612</v>
      </c>
      <c r="F645" s="78" t="inlineStr">
        <is>
          <t>台南湖美店</t>
        </is>
      </c>
      <c r="G645" s="78" t="inlineStr">
        <is>
          <t>台南市</t>
        </is>
      </c>
      <c r="H645" s="78" t="inlineStr">
        <is>
          <t>中西區</t>
        </is>
      </c>
      <c r="I645" s="77" t="n">
        <v>2</v>
      </c>
      <c r="J645" s="73" t="n">
        <v>44720</v>
      </c>
      <c r="K645" s="79" t="n"/>
    </row>
    <row r="646" ht="15.6" customHeight="1" s="127">
      <c r="D646" s="53" t="n">
        <v>644</v>
      </c>
      <c r="E646" s="77" t="n">
        <v>4440</v>
      </c>
      <c r="F646" s="78" t="inlineStr">
        <is>
          <t>台南采風店</t>
        </is>
      </c>
      <c r="G646" s="78" t="inlineStr">
        <is>
          <t>台南市</t>
        </is>
      </c>
      <c r="H646" s="78" t="inlineStr">
        <is>
          <t>中西區</t>
        </is>
      </c>
      <c r="I646" s="77" t="n">
        <v>2</v>
      </c>
      <c r="J646" s="73" t="n">
        <v>44720</v>
      </c>
      <c r="K646" s="73" t="n"/>
    </row>
    <row r="647" ht="15.6" customHeight="1" s="127">
      <c r="D647" s="53" t="n">
        <v>645</v>
      </c>
      <c r="E647" s="77" t="n">
        <v>2290</v>
      </c>
      <c r="F647" s="78" t="inlineStr">
        <is>
          <t>台南南新店</t>
        </is>
      </c>
      <c r="G647" s="78" t="inlineStr">
        <is>
          <t>台南市</t>
        </is>
      </c>
      <c r="H647" s="78" t="inlineStr">
        <is>
          <t>中西區</t>
        </is>
      </c>
      <c r="I647" s="77" t="n">
        <v>2</v>
      </c>
      <c r="J647" s="73" t="n">
        <v>44720</v>
      </c>
      <c r="K647" s="79" t="n"/>
    </row>
    <row r="648" ht="15.6" customHeight="1" s="127">
      <c r="D648" s="53" t="n">
        <v>646</v>
      </c>
      <c r="E648" s="77" t="inlineStr">
        <is>
          <t>D607</t>
        </is>
      </c>
      <c r="F648" s="78" t="inlineStr">
        <is>
          <t>北縣鶯歌店</t>
        </is>
      </c>
      <c r="G648" s="78" t="inlineStr">
        <is>
          <t>新北市</t>
        </is>
      </c>
      <c r="H648" s="78" t="inlineStr">
        <is>
          <t>鶯歌區</t>
        </is>
      </c>
      <c r="I648" s="77" t="n">
        <v>2</v>
      </c>
      <c r="J648" s="73" t="n">
        <v>44721</v>
      </c>
      <c r="K648" s="79" t="n"/>
    </row>
    <row r="649" ht="15.6" customHeight="1" s="127">
      <c r="D649" s="53" t="n">
        <v>647</v>
      </c>
      <c r="E649" s="77" t="n">
        <v>4188</v>
      </c>
      <c r="F649" s="78" t="inlineStr">
        <is>
          <t>鶯歌鳳鳴店</t>
        </is>
      </c>
      <c r="G649" s="78" t="inlineStr">
        <is>
          <t>新北市</t>
        </is>
      </c>
      <c r="H649" s="78" t="inlineStr">
        <is>
          <t>鶯歌區</t>
        </is>
      </c>
      <c r="I649" s="77" t="n">
        <v>2</v>
      </c>
      <c r="J649" s="73" t="n">
        <v>44721</v>
      </c>
      <c r="K649" s="79" t="n"/>
    </row>
    <row r="650" ht="15.6" customHeight="1" s="127">
      <c r="D650" s="53" t="n">
        <v>648</v>
      </c>
      <c r="E650" s="77" t="n">
        <v>4432</v>
      </c>
      <c r="F650" s="78" t="inlineStr">
        <is>
          <t>鶯歌東正店</t>
        </is>
      </c>
      <c r="G650" s="78" t="inlineStr">
        <is>
          <t>新北市</t>
        </is>
      </c>
      <c r="H650" s="78" t="inlineStr">
        <is>
          <t>鶯歌區</t>
        </is>
      </c>
      <c r="I650" s="77" t="n">
        <v>2</v>
      </c>
      <c r="J650" s="73" t="n">
        <v>44721</v>
      </c>
      <c r="K650" s="79" t="n"/>
    </row>
    <row r="651" ht="15.6" customHeight="1" s="127">
      <c r="D651" s="53" t="n">
        <v>649</v>
      </c>
      <c r="E651" s="77" t="n">
        <v>2619</v>
      </c>
      <c r="F651" s="78" t="inlineStr">
        <is>
          <t>北縣重盈店</t>
        </is>
      </c>
      <c r="G651" s="78" t="inlineStr">
        <is>
          <t>新北市</t>
        </is>
      </c>
      <c r="H651" s="78" t="inlineStr">
        <is>
          <t>三重區</t>
        </is>
      </c>
      <c r="I651" s="77" t="n">
        <v>2</v>
      </c>
      <c r="J651" s="73" t="n">
        <v>44721</v>
      </c>
      <c r="K651" s="79" t="n"/>
    </row>
    <row r="652" ht="15.6" customHeight="1" s="127">
      <c r="D652" s="53" t="n">
        <v>650</v>
      </c>
      <c r="E652" s="77" t="n">
        <v>2935</v>
      </c>
      <c r="F652" s="78" t="inlineStr">
        <is>
          <t>北縣重錦店</t>
        </is>
      </c>
      <c r="G652" s="78" t="inlineStr">
        <is>
          <t>新北市</t>
        </is>
      </c>
      <c r="H652" s="78" t="inlineStr">
        <is>
          <t>三重區</t>
        </is>
      </c>
      <c r="I652" s="77" t="n">
        <v>2</v>
      </c>
      <c r="J652" s="73" t="n">
        <v>44721</v>
      </c>
      <c r="K652" s="79" t="n"/>
    </row>
    <row r="653" ht="15.6" customHeight="1" s="127">
      <c r="D653" s="53" t="n">
        <v>651</v>
      </c>
      <c r="E653" s="77" t="n">
        <v>4340</v>
      </c>
      <c r="F653" s="78" t="inlineStr">
        <is>
          <t>三重德福店</t>
        </is>
      </c>
      <c r="G653" s="78" t="inlineStr">
        <is>
          <t>新北市</t>
        </is>
      </c>
      <c r="H653" s="78" t="inlineStr">
        <is>
          <t>三重區</t>
        </is>
      </c>
      <c r="I653" s="77" t="n">
        <v>2</v>
      </c>
      <c r="J653" s="73" t="n">
        <v>44721</v>
      </c>
      <c r="K653" s="79" t="n"/>
    </row>
    <row r="654" ht="15.6" customHeight="1" s="127">
      <c r="D654" s="53" t="n">
        <v>652</v>
      </c>
      <c r="E654" s="77" t="n">
        <v>2509</v>
      </c>
      <c r="F654" s="78" t="inlineStr">
        <is>
          <t>桃市桃爵店</t>
        </is>
      </c>
      <c r="G654" s="78" t="inlineStr">
        <is>
          <t>桃園市</t>
        </is>
      </c>
      <c r="H654" s="78" t="inlineStr">
        <is>
          <t>桃園區</t>
        </is>
      </c>
      <c r="I654" s="77" t="n">
        <v>2</v>
      </c>
      <c r="J654" s="73" t="n">
        <v>44721</v>
      </c>
      <c r="K654" s="79" t="n"/>
    </row>
    <row r="655" ht="15.6" customHeight="1" s="127">
      <c r="D655" s="53" t="n">
        <v>653</v>
      </c>
      <c r="E655" s="77" t="n">
        <v>4795</v>
      </c>
      <c r="F655" s="78" t="inlineStr">
        <is>
          <t>員林員水店</t>
        </is>
      </c>
      <c r="G655" s="78" t="inlineStr">
        <is>
          <t>彰化縣</t>
        </is>
      </c>
      <c r="H655" s="78" t="inlineStr">
        <is>
          <t>員林市</t>
        </is>
      </c>
      <c r="I655" s="77" t="n">
        <v>2</v>
      </c>
      <c r="J655" s="73" t="n">
        <v>44721</v>
      </c>
      <c r="K655" s="79" t="n"/>
    </row>
    <row r="656" ht="15.6" customHeight="1" s="127">
      <c r="D656" s="53" t="n">
        <v>654</v>
      </c>
      <c r="E656" s="77" t="n">
        <v>4589</v>
      </c>
      <c r="F656" s="78" t="inlineStr">
        <is>
          <t>員林大道店</t>
        </is>
      </c>
      <c r="G656" s="78" t="inlineStr">
        <is>
          <t>彰化縣</t>
        </is>
      </c>
      <c r="H656" s="78" t="inlineStr">
        <is>
          <t>員林市</t>
        </is>
      </c>
      <c r="I656" s="77" t="n">
        <v>2</v>
      </c>
      <c r="J656" s="73" t="n">
        <v>44721</v>
      </c>
      <c r="K656" s="79" t="n"/>
    </row>
    <row r="657" ht="15.6" customHeight="1" s="127">
      <c r="D657" s="53" t="n">
        <v>655</v>
      </c>
      <c r="E657" s="77" t="n">
        <v>4459</v>
      </c>
      <c r="F657" s="78" t="inlineStr">
        <is>
          <t>永康飛翔店</t>
        </is>
      </c>
      <c r="G657" s="78" t="inlineStr">
        <is>
          <t>台南市</t>
        </is>
      </c>
      <c r="H657" s="78" t="inlineStr">
        <is>
          <t>永康區</t>
        </is>
      </c>
      <c r="I657" s="77" t="n">
        <v>2</v>
      </c>
      <c r="J657" s="73" t="n">
        <v>44721</v>
      </c>
      <c r="K657" s="79" t="n"/>
    </row>
    <row r="658" ht="15.6" customHeight="1" s="127">
      <c r="D658" s="53" t="n">
        <v>656</v>
      </c>
      <c r="E658" s="77" t="n">
        <v>4458</v>
      </c>
      <c r="F658" s="78" t="inlineStr">
        <is>
          <t>永康真愛店</t>
        </is>
      </c>
      <c r="G658" s="78" t="inlineStr">
        <is>
          <t>台南市</t>
        </is>
      </c>
      <c r="H658" s="78" t="inlineStr">
        <is>
          <t>永康區</t>
        </is>
      </c>
      <c r="I658" s="77" t="n">
        <v>2</v>
      </c>
      <c r="J658" s="73" t="n">
        <v>44721</v>
      </c>
      <c r="K658" s="79" t="n"/>
    </row>
    <row r="659" ht="15.6" customHeight="1" s="127">
      <c r="D659" s="53" t="n">
        <v>657</v>
      </c>
      <c r="E659" s="77" t="n">
        <v>2756</v>
      </c>
      <c r="F659" s="78" t="inlineStr">
        <is>
          <t>北縣三峽店</t>
        </is>
      </c>
      <c r="G659" s="78" t="inlineStr">
        <is>
          <t>新北市</t>
        </is>
      </c>
      <c r="H659" s="78" t="inlineStr">
        <is>
          <t>三峽區</t>
        </is>
      </c>
      <c r="I659" s="77" t="n">
        <v>2</v>
      </c>
      <c r="J659" s="73" t="n">
        <v>44722</v>
      </c>
      <c r="K659" s="79" t="n"/>
    </row>
    <row r="660" ht="15.6" customHeight="1" s="127">
      <c r="D660" s="53" t="n">
        <v>658</v>
      </c>
      <c r="E660" s="77" t="n">
        <v>3419</v>
      </c>
      <c r="F660" s="78" t="inlineStr">
        <is>
          <t>北縣三勇店</t>
        </is>
      </c>
      <c r="G660" s="78" t="inlineStr">
        <is>
          <t>新北市</t>
        </is>
      </c>
      <c r="H660" s="78" t="inlineStr">
        <is>
          <t>三峽區</t>
        </is>
      </c>
      <c r="I660" s="77" t="n">
        <v>2</v>
      </c>
      <c r="J660" s="73" t="n">
        <v>44722</v>
      </c>
      <c r="K660" s="79" t="n"/>
    </row>
    <row r="661" ht="15.6" customHeight="1" s="127">
      <c r="D661" s="53" t="n">
        <v>659</v>
      </c>
      <c r="E661" s="77" t="n">
        <v>4203</v>
      </c>
      <c r="F661" s="78" t="inlineStr">
        <is>
          <t>三峽正圓店</t>
        </is>
      </c>
      <c r="G661" s="78" t="inlineStr">
        <is>
          <t>新北市</t>
        </is>
      </c>
      <c r="H661" s="78" t="inlineStr">
        <is>
          <t>三峽區</t>
        </is>
      </c>
      <c r="I661" s="77" t="n">
        <v>2</v>
      </c>
      <c r="J661" s="73" t="n">
        <v>44722</v>
      </c>
      <c r="K661" s="79" t="n"/>
    </row>
    <row r="662" ht="15.6" customHeight="1" s="127">
      <c r="D662" s="53" t="n">
        <v>660</v>
      </c>
      <c r="E662" s="77" t="n">
        <v>2222</v>
      </c>
      <c r="F662" s="78" t="inlineStr">
        <is>
          <t>北縣重福店</t>
        </is>
      </c>
      <c r="G662" s="78" t="inlineStr">
        <is>
          <t>新北市</t>
        </is>
      </c>
      <c r="H662" s="78" t="inlineStr">
        <is>
          <t>三重區</t>
        </is>
      </c>
      <c r="I662" s="77" t="n">
        <v>2</v>
      </c>
      <c r="J662" s="73" t="n">
        <v>44722</v>
      </c>
      <c r="K662" s="79" t="n"/>
    </row>
    <row r="663" ht="15.6" customHeight="1" s="127">
      <c r="D663" s="53" t="n">
        <v>661</v>
      </c>
      <c r="E663" s="77" t="inlineStr">
        <is>
          <t>D335</t>
        </is>
      </c>
      <c r="F663" s="78" t="inlineStr">
        <is>
          <t>北縣力福店</t>
        </is>
      </c>
      <c r="G663" s="78" t="inlineStr">
        <is>
          <t>新北市</t>
        </is>
      </c>
      <c r="H663" s="78" t="inlineStr">
        <is>
          <t>三重區</t>
        </is>
      </c>
      <c r="I663" s="77" t="n">
        <v>2</v>
      </c>
      <c r="J663" s="73" t="n">
        <v>44722</v>
      </c>
      <c r="K663" s="79" t="n"/>
    </row>
    <row r="664" ht="15.6" customHeight="1" s="127">
      <c r="D664" s="53" t="n">
        <v>662</v>
      </c>
      <c r="E664" s="77" t="n">
        <v>3957</v>
      </c>
      <c r="F664" s="78" t="inlineStr">
        <is>
          <t>三重福仁店</t>
        </is>
      </c>
      <c r="G664" s="78" t="inlineStr">
        <is>
          <t>新北市</t>
        </is>
      </c>
      <c r="H664" s="78" t="inlineStr">
        <is>
          <t>三重區</t>
        </is>
      </c>
      <c r="I664" s="77" t="n">
        <v>2</v>
      </c>
      <c r="J664" s="73" t="n">
        <v>44722</v>
      </c>
      <c r="K664" s="79" t="n"/>
    </row>
    <row r="665" ht="15.6" customHeight="1" s="127">
      <c r="D665" s="53" t="n">
        <v>663</v>
      </c>
      <c r="E665" s="77" t="n">
        <v>4789</v>
      </c>
      <c r="F665" s="78" t="inlineStr">
        <is>
          <t>八德陂塘店</t>
        </is>
      </c>
      <c r="G665" s="78" t="inlineStr">
        <is>
          <t>桃園市</t>
        </is>
      </c>
      <c r="H665" s="78" t="inlineStr">
        <is>
          <t>八德區</t>
        </is>
      </c>
      <c r="I665" s="77" t="n">
        <v>2</v>
      </c>
      <c r="J665" s="73" t="n">
        <v>44722</v>
      </c>
      <c r="K665" s="79" t="n"/>
    </row>
    <row r="666" ht="15.6" customHeight="1" s="127">
      <c r="D666" s="53" t="n">
        <v>664</v>
      </c>
      <c r="E666" s="77" t="n">
        <v>3025</v>
      </c>
      <c r="F666" s="78" t="inlineStr">
        <is>
          <t>八德桃棒店</t>
        </is>
      </c>
      <c r="G666" s="78" t="inlineStr">
        <is>
          <t>桃園市</t>
        </is>
      </c>
      <c r="H666" s="78" t="inlineStr">
        <is>
          <t>八德區</t>
        </is>
      </c>
      <c r="I666" s="77" t="n">
        <v>2</v>
      </c>
      <c r="J666" s="73" t="n">
        <v>44722</v>
      </c>
      <c r="K666" s="79" t="n"/>
    </row>
    <row r="667" ht="15.6" customHeight="1" s="127">
      <c r="D667" s="53" t="n">
        <v>665</v>
      </c>
      <c r="E667" s="77" t="n">
        <v>3413</v>
      </c>
      <c r="F667" s="78" t="inlineStr">
        <is>
          <t>中縣神岡店</t>
        </is>
      </c>
      <c r="G667" s="78" t="inlineStr">
        <is>
          <t>台中市</t>
        </is>
      </c>
      <c r="H667" s="78" t="inlineStr">
        <is>
          <t>神岡區</t>
        </is>
      </c>
      <c r="I667" s="77" t="n">
        <v>2</v>
      </c>
      <c r="J667" s="73" t="n">
        <v>44722</v>
      </c>
      <c r="K667" s="79" t="n"/>
    </row>
    <row r="668" ht="15.6" customHeight="1" s="127">
      <c r="D668" s="53" t="n">
        <v>666</v>
      </c>
      <c r="E668" s="77" t="n">
        <v>2655</v>
      </c>
      <c r="F668" s="78" t="inlineStr">
        <is>
          <t>中縣中神店</t>
        </is>
      </c>
      <c r="G668" s="78" t="inlineStr">
        <is>
          <t>台中市</t>
        </is>
      </c>
      <c r="H668" s="78" t="inlineStr">
        <is>
          <t>神岡區</t>
        </is>
      </c>
      <c r="I668" s="77" t="n">
        <v>2</v>
      </c>
      <c r="J668" s="73" t="n">
        <v>44722</v>
      </c>
      <c r="K668" s="79" t="n"/>
    </row>
    <row r="669" ht="15.6" customHeight="1" s="127">
      <c r="D669" s="53" t="n">
        <v>667</v>
      </c>
      <c r="E669" s="77" t="inlineStr">
        <is>
          <t>D609</t>
        </is>
      </c>
      <c r="F669" s="78" t="inlineStr">
        <is>
          <t>北縣大興店</t>
        </is>
      </c>
      <c r="G669" s="78" t="inlineStr">
        <is>
          <t>新北市</t>
        </is>
      </c>
      <c r="H669" s="78" t="inlineStr">
        <is>
          <t>板橋區</t>
        </is>
      </c>
      <c r="I669" s="77" t="n">
        <v>2</v>
      </c>
      <c r="J669" s="73" t="n">
        <v>44722</v>
      </c>
      <c r="K669" s="79" t="n"/>
    </row>
    <row r="670" ht="15.6" customHeight="1" s="127">
      <c r="D670" s="53" t="n">
        <v>668</v>
      </c>
      <c r="E670" s="77" t="n">
        <v>2729</v>
      </c>
      <c r="F670" s="78" t="inlineStr">
        <is>
          <t>北市信吉店</t>
        </is>
      </c>
      <c r="G670" s="78" t="inlineStr">
        <is>
          <t>台北市</t>
        </is>
      </c>
      <c r="H670" s="78" t="inlineStr">
        <is>
          <t>信義區</t>
        </is>
      </c>
      <c r="I670" s="77" t="n">
        <v>2</v>
      </c>
      <c r="J670" s="73" t="n">
        <v>44725</v>
      </c>
      <c r="K670" s="79" t="n"/>
    </row>
    <row r="671" ht="15.6" customHeight="1" s="127">
      <c r="D671" s="53" t="n">
        <v>669</v>
      </c>
      <c r="E671" s="77" t="n">
        <v>2982</v>
      </c>
      <c r="F671" s="78" t="inlineStr">
        <is>
          <t>北市信北店</t>
        </is>
      </c>
      <c r="G671" s="78" t="inlineStr">
        <is>
          <t>台北市</t>
        </is>
      </c>
      <c r="H671" s="78" t="inlineStr">
        <is>
          <t>信義區</t>
        </is>
      </c>
      <c r="I671" s="77" t="n">
        <v>2</v>
      </c>
      <c r="J671" s="73" t="n">
        <v>44725</v>
      </c>
      <c r="K671" s="79" t="n"/>
    </row>
    <row r="672" ht="15.6" customHeight="1" s="127">
      <c r="D672" s="53" t="n">
        <v>670</v>
      </c>
      <c r="E672" s="77" t="n">
        <v>4101</v>
      </c>
      <c r="F672" s="78" t="inlineStr">
        <is>
          <t>三重美華店</t>
        </is>
      </c>
      <c r="G672" s="78" t="inlineStr">
        <is>
          <t>新北市</t>
        </is>
      </c>
      <c r="H672" s="78" t="inlineStr">
        <is>
          <t>三重區</t>
        </is>
      </c>
      <c r="I672" s="77" t="n">
        <v>2</v>
      </c>
      <c r="J672" s="73" t="n">
        <v>44725</v>
      </c>
      <c r="K672" s="79" t="n"/>
    </row>
    <row r="673" ht="15.6" customHeight="1" s="127">
      <c r="D673" s="53" t="n">
        <v>671</v>
      </c>
      <c r="E673" s="77" t="n">
        <v>4196</v>
      </c>
      <c r="F673" s="78" t="inlineStr">
        <is>
          <t>三重慈化店</t>
        </is>
      </c>
      <c r="G673" s="78" t="inlineStr">
        <is>
          <t>新北市</t>
        </is>
      </c>
      <c r="H673" s="78" t="inlineStr">
        <is>
          <t>三重區</t>
        </is>
      </c>
      <c r="I673" s="77" t="n">
        <v>2</v>
      </c>
      <c r="J673" s="73" t="n">
        <v>44725</v>
      </c>
      <c r="K673" s="79" t="n"/>
    </row>
    <row r="674" ht="15.6" customHeight="1" s="127">
      <c r="D674" s="53" t="n">
        <v>672</v>
      </c>
      <c r="E674" s="77" t="n">
        <v>4191</v>
      </c>
      <c r="F674" s="78" t="inlineStr">
        <is>
          <t>三重溪美店</t>
        </is>
      </c>
      <c r="G674" s="78" t="inlineStr">
        <is>
          <t>新北市</t>
        </is>
      </c>
      <c r="H674" s="78" t="inlineStr">
        <is>
          <t>三重區</t>
        </is>
      </c>
      <c r="I674" s="77" t="n">
        <v>2</v>
      </c>
      <c r="J674" s="73" t="n">
        <v>44725</v>
      </c>
      <c r="K674" s="79" t="n"/>
    </row>
    <row r="675" ht="15.6" customHeight="1" s="127">
      <c r="D675" s="53" t="n">
        <v>673</v>
      </c>
      <c r="E675" s="77" t="n">
        <v>4546</v>
      </c>
      <c r="F675" s="78" t="inlineStr">
        <is>
          <t>竹南可愛店</t>
        </is>
      </c>
      <c r="G675" s="78" t="inlineStr">
        <is>
          <t>苗栗縣</t>
        </is>
      </c>
      <c r="H675" s="78" t="inlineStr">
        <is>
          <t>竹南鎮</t>
        </is>
      </c>
      <c r="I675" s="77" t="n">
        <v>2</v>
      </c>
      <c r="J675" s="73" t="n">
        <v>44725</v>
      </c>
      <c r="K675" s="79" t="n"/>
    </row>
    <row r="676" ht="15.6" customHeight="1" s="127">
      <c r="D676" s="53" t="n">
        <v>674</v>
      </c>
      <c r="E676" s="77" t="n">
        <v>2922</v>
      </c>
      <c r="F676" s="78" t="inlineStr">
        <is>
          <t>苗縣苗旺店</t>
        </is>
      </c>
      <c r="G676" s="78" t="inlineStr">
        <is>
          <t>苗栗縣</t>
        </is>
      </c>
      <c r="H676" s="78" t="inlineStr">
        <is>
          <t>竹南鎮</t>
        </is>
      </c>
      <c r="I676" s="77" t="n">
        <v>2</v>
      </c>
      <c r="J676" s="73" t="n">
        <v>44725</v>
      </c>
      <c r="K676" s="79" t="n"/>
    </row>
    <row r="677" ht="15.6" customHeight="1" s="127">
      <c r="D677" s="53" t="n">
        <v>675</v>
      </c>
      <c r="E677" s="77" t="n">
        <v>2277</v>
      </c>
      <c r="F677" s="78" t="inlineStr">
        <is>
          <t>彰縣彰誠店</t>
        </is>
      </c>
      <c r="G677" s="78" t="inlineStr">
        <is>
          <t>彰化縣</t>
        </is>
      </c>
      <c r="H677" s="78" t="inlineStr">
        <is>
          <t>員林市</t>
        </is>
      </c>
      <c r="I677" s="77" t="n">
        <v>2</v>
      </c>
      <c r="J677" s="73" t="n">
        <v>44725</v>
      </c>
      <c r="K677" s="79" t="n"/>
    </row>
    <row r="678" ht="15.6" customHeight="1" s="127">
      <c r="D678" s="53" t="n">
        <v>676</v>
      </c>
      <c r="E678" s="77" t="n">
        <v>2029</v>
      </c>
      <c r="F678" s="78" t="inlineStr">
        <is>
          <t>彰縣員林店</t>
        </is>
      </c>
      <c r="G678" s="78" t="inlineStr">
        <is>
          <t>彰化縣</t>
        </is>
      </c>
      <c r="H678" s="78" t="inlineStr">
        <is>
          <t>員林市</t>
        </is>
      </c>
      <c r="I678" s="77" t="n">
        <v>2</v>
      </c>
      <c r="J678" s="73" t="n">
        <v>44725</v>
      </c>
      <c r="K678" s="79" t="n"/>
    </row>
    <row r="679" ht="15.6" customHeight="1" s="127">
      <c r="D679" s="53" t="n">
        <v>677</v>
      </c>
      <c r="E679" s="77" t="n">
        <v>4436</v>
      </c>
      <c r="F679" s="78" t="inlineStr">
        <is>
          <t>永康巧遇店</t>
        </is>
      </c>
      <c r="G679" s="78" t="inlineStr">
        <is>
          <t>台南市</t>
        </is>
      </c>
      <c r="H679" s="78" t="inlineStr">
        <is>
          <t>永康區</t>
        </is>
      </c>
      <c r="I679" s="77" t="n">
        <v>2</v>
      </c>
      <c r="J679" s="73" t="n">
        <v>44725</v>
      </c>
      <c r="K679" s="79" t="n"/>
    </row>
    <row r="680" ht="15.6" customHeight="1" s="127">
      <c r="D680" s="53" t="n">
        <v>678</v>
      </c>
      <c r="E680" s="77" t="n">
        <v>2063</v>
      </c>
      <c r="F680" s="78" t="inlineStr">
        <is>
          <t>永康洲尾店</t>
        </is>
      </c>
      <c r="G680" s="78" t="inlineStr">
        <is>
          <t>台南市</t>
        </is>
      </c>
      <c r="H680" s="78" t="inlineStr">
        <is>
          <t>永康區</t>
        </is>
      </c>
      <c r="I680" s="77" t="n">
        <v>2</v>
      </c>
      <c r="J680" s="73" t="n">
        <v>44725</v>
      </c>
      <c r="K680" s="79" t="n"/>
    </row>
    <row r="681" ht="15.6" customHeight="1" s="127">
      <c r="D681" s="53" t="n">
        <v>679</v>
      </c>
      <c r="E681" s="77" t="n">
        <v>4138</v>
      </c>
      <c r="F681" s="78" t="inlineStr">
        <is>
          <t>竹北水妍店</t>
        </is>
      </c>
      <c r="G681" s="78" t="inlineStr">
        <is>
          <t>新竹縣</t>
        </is>
      </c>
      <c r="H681" s="78" t="inlineStr">
        <is>
          <t>竹北市</t>
        </is>
      </c>
      <c r="I681" s="77" t="n">
        <v>2</v>
      </c>
      <c r="J681" s="73" t="n">
        <v>44726</v>
      </c>
      <c r="K681" s="79" t="n"/>
    </row>
    <row r="682" ht="15.6" customHeight="1" s="127">
      <c r="D682" s="53" t="n">
        <v>680</v>
      </c>
      <c r="E682" s="77" t="n">
        <v>3301</v>
      </c>
      <c r="F682" s="78" t="inlineStr">
        <is>
          <t>北市信誠店</t>
        </is>
      </c>
      <c r="G682" s="78" t="inlineStr">
        <is>
          <t>台北市</t>
        </is>
      </c>
      <c r="H682" s="78" t="inlineStr">
        <is>
          <t>信義區</t>
        </is>
      </c>
      <c r="I682" s="77" t="n">
        <v>2</v>
      </c>
      <c r="J682" s="73" t="n">
        <v>44726</v>
      </c>
      <c r="K682" s="79" t="n"/>
    </row>
    <row r="683" ht="15.6" customHeight="1" s="127">
      <c r="D683" s="53" t="n">
        <v>681</v>
      </c>
      <c r="E683" s="77" t="n">
        <v>2782</v>
      </c>
      <c r="F683" s="78" t="inlineStr">
        <is>
          <t>北市信彩店</t>
        </is>
      </c>
      <c r="G683" s="78" t="inlineStr">
        <is>
          <t>台北市</t>
        </is>
      </c>
      <c r="H683" s="78" t="inlineStr">
        <is>
          <t>信義區</t>
        </is>
      </c>
      <c r="I683" s="77" t="n">
        <v>2</v>
      </c>
      <c r="J683" s="73" t="n">
        <v>44726</v>
      </c>
      <c r="K683" s="80" t="n"/>
    </row>
    <row r="684" ht="15.6" customHeight="1" s="127">
      <c r="D684" s="53" t="n">
        <v>682</v>
      </c>
      <c r="E684" s="77" t="n">
        <v>4850</v>
      </c>
      <c r="F684" s="78" t="inlineStr">
        <is>
          <t>信義虎林店</t>
        </is>
      </c>
      <c r="G684" s="78" t="inlineStr">
        <is>
          <t>台北市</t>
        </is>
      </c>
      <c r="H684" s="78" t="inlineStr">
        <is>
          <t>信義區</t>
        </is>
      </c>
      <c r="I684" s="77" t="n">
        <v>2</v>
      </c>
      <c r="J684" s="73" t="n">
        <v>44726</v>
      </c>
      <c r="K684" s="80" t="n"/>
    </row>
    <row r="685" ht="15.6" customHeight="1" s="127">
      <c r="D685" s="53" t="n">
        <v>683</v>
      </c>
      <c r="E685" s="77" t="n">
        <v>4210</v>
      </c>
      <c r="F685" s="78" t="inlineStr">
        <is>
          <t>三重福華店</t>
        </is>
      </c>
      <c r="G685" s="78" t="inlineStr">
        <is>
          <t>新北市</t>
        </is>
      </c>
      <c r="H685" s="78" t="inlineStr">
        <is>
          <t>三重區</t>
        </is>
      </c>
      <c r="I685" s="77" t="n">
        <v>2</v>
      </c>
      <c r="J685" s="73" t="n">
        <v>44726</v>
      </c>
      <c r="K685" s="81" t="n"/>
    </row>
    <row r="686" ht="15.6" customHeight="1" s="127">
      <c r="D686" s="53" t="n">
        <v>684</v>
      </c>
      <c r="E686" s="77" t="inlineStr">
        <is>
          <t>D194</t>
        </is>
      </c>
      <c r="F686" s="78" t="inlineStr">
        <is>
          <t>北縣五華三店</t>
        </is>
      </c>
      <c r="G686" s="78" t="inlineStr">
        <is>
          <t>新北市</t>
        </is>
      </c>
      <c r="H686" s="78" t="inlineStr">
        <is>
          <t>三重區</t>
        </is>
      </c>
      <c r="I686" s="77" t="n">
        <v>2</v>
      </c>
      <c r="J686" s="73" t="n">
        <v>44726</v>
      </c>
      <c r="K686" s="81" t="n"/>
    </row>
    <row r="687" ht="15.6" customHeight="1" s="127">
      <c r="D687" s="53" t="n">
        <v>685</v>
      </c>
      <c r="E687" s="77" t="n">
        <v>2950</v>
      </c>
      <c r="F687" s="78" t="inlineStr">
        <is>
          <t>苗縣苗發店</t>
        </is>
      </c>
      <c r="G687" s="78" t="inlineStr">
        <is>
          <t>苗栗縣</t>
        </is>
      </c>
      <c r="H687" s="78" t="inlineStr">
        <is>
          <t>後龍鎮</t>
        </is>
      </c>
      <c r="I687" s="77" t="n">
        <v>2</v>
      </c>
      <c r="J687" s="73" t="n">
        <v>44726</v>
      </c>
      <c r="K687" s="79" t="n"/>
    </row>
    <row r="688" ht="15.6" customHeight="1" s="127">
      <c r="D688" s="53" t="n">
        <v>686</v>
      </c>
      <c r="E688" s="77" t="n">
        <v>2717</v>
      </c>
      <c r="F688" s="78" t="inlineStr">
        <is>
          <t>苗縣苗港店</t>
        </is>
      </c>
      <c r="G688" s="78" t="inlineStr">
        <is>
          <t>苗栗縣</t>
        </is>
      </c>
      <c r="H688" s="78" t="inlineStr">
        <is>
          <t>後龍鎮</t>
        </is>
      </c>
      <c r="I688" s="77" t="n">
        <v>2</v>
      </c>
      <c r="J688" s="73" t="n">
        <v>44726</v>
      </c>
      <c r="K688" s="79" t="n"/>
    </row>
    <row r="689" ht="15.6" customHeight="1" s="127">
      <c r="D689" s="53" t="n">
        <v>687</v>
      </c>
      <c r="E689" s="77" t="n">
        <v>4478</v>
      </c>
      <c r="F689" s="78" t="inlineStr">
        <is>
          <t>田中大社店</t>
        </is>
      </c>
      <c r="G689" s="78" t="inlineStr">
        <is>
          <t>彰化縣</t>
        </is>
      </c>
      <c r="H689" s="78" t="inlineStr">
        <is>
          <t>田中鎮</t>
        </is>
      </c>
      <c r="I689" s="77" t="n">
        <v>2</v>
      </c>
      <c r="J689" s="73" t="n">
        <v>44726</v>
      </c>
      <c r="K689" s="80" t="n"/>
    </row>
    <row r="690" ht="15.6" customHeight="1" s="127">
      <c r="D690" s="53" t="n">
        <v>688</v>
      </c>
      <c r="E690" s="77" t="n">
        <v>4366</v>
      </c>
      <c r="F690" s="78" t="inlineStr">
        <is>
          <t>花壇虎山店</t>
        </is>
      </c>
      <c r="G690" s="78" t="inlineStr">
        <is>
          <t>彰化縣</t>
        </is>
      </c>
      <c r="H690" s="78" t="inlineStr">
        <is>
          <t>花壇鄉</t>
        </is>
      </c>
      <c r="I690" s="77" t="n">
        <v>2</v>
      </c>
      <c r="J690" s="73" t="n">
        <v>44726</v>
      </c>
      <c r="K690" s="80" t="n"/>
    </row>
    <row r="691" ht="15.6" customHeight="1" s="127">
      <c r="D691" s="53" t="n">
        <v>689</v>
      </c>
      <c r="E691" s="77" t="n">
        <v>4379</v>
      </c>
      <c r="F691" s="78" t="inlineStr">
        <is>
          <t>永康東橋店</t>
        </is>
      </c>
      <c r="G691" s="78" t="inlineStr">
        <is>
          <t>台南市</t>
        </is>
      </c>
      <c r="H691" s="78" t="inlineStr">
        <is>
          <t>永康區</t>
        </is>
      </c>
      <c r="I691" s="77" t="n">
        <v>2</v>
      </c>
      <c r="J691" s="73" t="n">
        <v>44726</v>
      </c>
      <c r="K691" s="79" t="n"/>
    </row>
    <row r="692" ht="15.6" customHeight="1" s="127">
      <c r="D692" s="53" t="n">
        <v>690</v>
      </c>
      <c r="E692" s="77" t="n">
        <v>4176</v>
      </c>
      <c r="F692" s="78" t="inlineStr">
        <is>
          <t>永康榮醫店</t>
        </is>
      </c>
      <c r="G692" s="78" t="inlineStr">
        <is>
          <t>台南市</t>
        </is>
      </c>
      <c r="H692" s="78" t="inlineStr">
        <is>
          <t>永康區</t>
        </is>
      </c>
      <c r="I692" s="77" t="n">
        <v>2</v>
      </c>
      <c r="J692" s="73" t="n">
        <v>44726</v>
      </c>
      <c r="K692" s="73" t="n"/>
    </row>
    <row r="693" ht="15.6" customHeight="1" s="127">
      <c r="D693" s="53" t="n">
        <v>691</v>
      </c>
      <c r="E693" s="77" t="n">
        <v>3532</v>
      </c>
      <c r="F693" s="78" t="inlineStr">
        <is>
          <t>永康上永店</t>
        </is>
      </c>
      <c r="G693" s="78" t="inlineStr">
        <is>
          <t>台南市</t>
        </is>
      </c>
      <c r="H693" s="78" t="inlineStr">
        <is>
          <t>永康區</t>
        </is>
      </c>
      <c r="I693" s="77" t="n">
        <v>2</v>
      </c>
      <c r="J693" s="73" t="n">
        <v>44726</v>
      </c>
      <c r="K693" s="79" t="n"/>
    </row>
    <row r="694" ht="15.6" customHeight="1" s="127">
      <c r="D694" s="53" t="n">
        <v>692</v>
      </c>
      <c r="E694" s="77" t="inlineStr">
        <is>
          <t>B011</t>
        </is>
      </c>
      <c r="F694" s="78" t="inlineStr">
        <is>
          <t>北市南港二店</t>
        </is>
      </c>
      <c r="G694" s="78" t="inlineStr">
        <is>
          <t>台北市</t>
        </is>
      </c>
      <c r="H694" s="78" t="inlineStr">
        <is>
          <t>南港區</t>
        </is>
      </c>
      <c r="I694" s="77" t="n">
        <v>2</v>
      </c>
      <c r="J694" s="73" t="n">
        <v>44727</v>
      </c>
      <c r="K694" s="79" t="n"/>
    </row>
    <row r="695" ht="15.6" customHeight="1" s="127">
      <c r="D695" s="53" t="n">
        <v>693</v>
      </c>
      <c r="E695" s="77" t="inlineStr">
        <is>
          <t>B042</t>
        </is>
      </c>
      <c r="F695" s="78" t="inlineStr">
        <is>
          <t>北市南港三店</t>
        </is>
      </c>
      <c r="G695" s="78" t="inlineStr">
        <is>
          <t>台北市</t>
        </is>
      </c>
      <c r="H695" s="78" t="inlineStr">
        <is>
          <t>南港區</t>
        </is>
      </c>
      <c r="I695" s="77" t="n">
        <v>2</v>
      </c>
      <c r="J695" s="73" t="n">
        <v>44727</v>
      </c>
      <c r="K695" s="80" t="n"/>
    </row>
    <row r="696" ht="15.6" customHeight="1" s="127">
      <c r="D696" s="53" t="n">
        <v>694</v>
      </c>
      <c r="E696" s="77" t="inlineStr">
        <is>
          <t>B344</t>
        </is>
      </c>
      <c r="F696" s="78" t="inlineStr">
        <is>
          <t>北市昆陽店</t>
        </is>
      </c>
      <c r="G696" s="78" t="inlineStr">
        <is>
          <t>台北市</t>
        </is>
      </c>
      <c r="H696" s="78" t="inlineStr">
        <is>
          <t>南港區</t>
        </is>
      </c>
      <c r="I696" s="77" t="n">
        <v>2</v>
      </c>
      <c r="J696" s="73" t="n">
        <v>44727</v>
      </c>
      <c r="K696" s="79" t="n"/>
    </row>
    <row r="697" ht="15.6" customHeight="1" s="127">
      <c r="D697" s="53" t="n">
        <v>695</v>
      </c>
      <c r="E697" s="77" t="inlineStr">
        <is>
          <t>B378</t>
        </is>
      </c>
      <c r="F697" s="78" t="inlineStr">
        <is>
          <t>北市港成店</t>
        </is>
      </c>
      <c r="G697" s="78" t="inlineStr">
        <is>
          <t>台北市</t>
        </is>
      </c>
      <c r="H697" s="78" t="inlineStr">
        <is>
          <t>南港區</t>
        </is>
      </c>
      <c r="I697" s="77" t="n">
        <v>2</v>
      </c>
      <c r="J697" s="73" t="n">
        <v>44727</v>
      </c>
      <c r="K697" s="73" t="n"/>
    </row>
    <row r="698" ht="15.6" customHeight="1" s="127">
      <c r="D698" s="53" t="n">
        <v>696</v>
      </c>
      <c r="E698" s="77" t="n">
        <v>3772</v>
      </c>
      <c r="F698" s="78" t="inlineStr">
        <is>
          <t>北縣富美店</t>
        </is>
      </c>
      <c r="G698" s="78" t="inlineStr">
        <is>
          <t>新北市</t>
        </is>
      </c>
      <c r="H698" s="78" t="inlineStr">
        <is>
          <t>三重區</t>
        </is>
      </c>
      <c r="I698" s="77" t="n">
        <v>2</v>
      </c>
      <c r="J698" s="73" t="n">
        <v>44727</v>
      </c>
      <c r="K698" s="79" t="n"/>
    </row>
    <row r="699" ht="15.6" customHeight="1" s="127">
      <c r="D699" s="53" t="n">
        <v>697</v>
      </c>
      <c r="E699" s="77" t="inlineStr">
        <is>
          <t>D022</t>
        </is>
      </c>
      <c r="F699" s="78" t="inlineStr">
        <is>
          <t>北縣溪尾店</t>
        </is>
      </c>
      <c r="G699" s="78" t="inlineStr">
        <is>
          <t>新北市</t>
        </is>
      </c>
      <c r="H699" s="78" t="inlineStr">
        <is>
          <t>三重區</t>
        </is>
      </c>
      <c r="I699" s="77" t="n">
        <v>2</v>
      </c>
      <c r="J699" s="73" t="n">
        <v>44727</v>
      </c>
      <c r="K699" s="79" t="n"/>
    </row>
    <row r="700" ht="15.6" customHeight="1" s="127">
      <c r="D700" s="53" t="n">
        <v>698</v>
      </c>
      <c r="E700" s="77" t="inlineStr">
        <is>
          <t>D057</t>
        </is>
      </c>
      <c r="F700" s="78" t="inlineStr">
        <is>
          <t>北縣溪尾二店</t>
        </is>
      </c>
      <c r="G700" s="78" t="inlineStr">
        <is>
          <t>新北市</t>
        </is>
      </c>
      <c r="H700" s="78" t="inlineStr">
        <is>
          <t>三重區</t>
        </is>
      </c>
      <c r="I700" s="77" t="n">
        <v>2</v>
      </c>
      <c r="J700" s="73" t="n">
        <v>44727</v>
      </c>
      <c r="K700" s="79" t="n"/>
    </row>
    <row r="701" ht="15.6" customHeight="1" s="127">
      <c r="D701" s="53" t="n">
        <v>699</v>
      </c>
      <c r="E701" s="77" t="n">
        <v>4098</v>
      </c>
      <c r="F701" s="78" t="inlineStr">
        <is>
          <t>三重美慈店</t>
        </is>
      </c>
      <c r="G701" s="78" t="inlineStr">
        <is>
          <t>新北市</t>
        </is>
      </c>
      <c r="H701" s="78" t="inlineStr">
        <is>
          <t>三重區</t>
        </is>
      </c>
      <c r="I701" s="77" t="n">
        <v>2</v>
      </c>
      <c r="J701" s="73" t="n">
        <v>44727</v>
      </c>
      <c r="K701" s="79" t="n"/>
    </row>
    <row r="702" ht="15.6" customHeight="1" s="127">
      <c r="D702" s="53" t="n">
        <v>700</v>
      </c>
      <c r="E702" s="77" t="n">
        <v>2075</v>
      </c>
      <c r="F702" s="78" t="inlineStr">
        <is>
          <t>苗縣後龍店</t>
        </is>
      </c>
      <c r="G702" s="78" t="inlineStr">
        <is>
          <t>苗栗縣</t>
        </is>
      </c>
      <c r="H702" s="78" t="inlineStr">
        <is>
          <t>後龍鎮</t>
        </is>
      </c>
      <c r="I702" s="77" t="n">
        <v>2</v>
      </c>
      <c r="J702" s="73" t="n">
        <v>44727</v>
      </c>
      <c r="K702" s="79" t="n"/>
    </row>
    <row r="703" ht="15.6" customHeight="1" s="127">
      <c r="D703" s="53" t="n">
        <v>701</v>
      </c>
      <c r="E703" s="77" t="n">
        <v>2369</v>
      </c>
      <c r="F703" s="78" t="inlineStr">
        <is>
          <t>苗縣苗華店</t>
        </is>
      </c>
      <c r="G703" s="78" t="inlineStr">
        <is>
          <t>苗栗縣</t>
        </is>
      </c>
      <c r="H703" s="78" t="inlineStr">
        <is>
          <t>後龍鎮</t>
        </is>
      </c>
      <c r="I703" s="77" t="n">
        <v>2</v>
      </c>
      <c r="J703" s="73" t="n">
        <v>44727</v>
      </c>
      <c r="K703" s="79" t="n"/>
    </row>
    <row r="704" ht="15.6" customHeight="1" s="127">
      <c r="D704" s="53" t="n">
        <v>702</v>
      </c>
      <c r="E704" s="77" t="inlineStr">
        <is>
          <t>K828</t>
        </is>
      </c>
      <c r="F704" s="78" t="inlineStr">
        <is>
          <t>彰化國聖店</t>
        </is>
      </c>
      <c r="G704" s="78" t="inlineStr">
        <is>
          <t>彰化縣</t>
        </is>
      </c>
      <c r="H704" s="78" t="inlineStr">
        <is>
          <t>彰化市</t>
        </is>
      </c>
      <c r="I704" s="77" t="n">
        <v>2</v>
      </c>
      <c r="J704" s="73" t="n">
        <v>44727</v>
      </c>
      <c r="K704" s="79" t="n"/>
    </row>
    <row r="705" ht="15.6" customHeight="1" s="127">
      <c r="D705" s="53" t="n">
        <v>703</v>
      </c>
      <c r="E705" s="77" t="inlineStr">
        <is>
          <t>K862</t>
        </is>
      </c>
      <c r="F705" s="78" t="inlineStr">
        <is>
          <t>彰化金馬店</t>
        </is>
      </c>
      <c r="G705" s="78" t="inlineStr">
        <is>
          <t>彰化縣</t>
        </is>
      </c>
      <c r="H705" s="78" t="inlineStr">
        <is>
          <t>彰化市</t>
        </is>
      </c>
      <c r="I705" s="77" t="n">
        <v>2</v>
      </c>
      <c r="J705" s="73" t="n">
        <v>44727</v>
      </c>
      <c r="K705" s="79" t="n"/>
    </row>
    <row r="706" ht="15.6" customHeight="1" s="127">
      <c r="D706" s="53" t="n">
        <v>704</v>
      </c>
      <c r="E706" s="77" t="n">
        <v>2036</v>
      </c>
      <c r="F706" s="78" t="inlineStr">
        <is>
          <t>彰市三民店</t>
        </is>
      </c>
      <c r="G706" s="78" t="inlineStr">
        <is>
          <t>彰化縣</t>
        </is>
      </c>
      <c r="H706" s="78" t="inlineStr">
        <is>
          <t>彰化市</t>
        </is>
      </c>
      <c r="I706" s="77" t="n">
        <v>2</v>
      </c>
      <c r="J706" s="73" t="n">
        <v>44727</v>
      </c>
      <c r="K706" s="79" t="n"/>
    </row>
    <row r="707" ht="15.6" customHeight="1" s="127">
      <c r="D707" s="53" t="n">
        <v>705</v>
      </c>
      <c r="E707" s="77" t="n">
        <v>3101</v>
      </c>
      <c r="F707" s="78" t="inlineStr">
        <is>
          <t>永康南俊店</t>
        </is>
      </c>
      <c r="G707" s="78" t="inlineStr">
        <is>
          <t>台南市</t>
        </is>
      </c>
      <c r="H707" s="78" t="inlineStr">
        <is>
          <t>永康區</t>
        </is>
      </c>
      <c r="I707" s="77" t="n">
        <v>2</v>
      </c>
      <c r="J707" s="73" t="n">
        <v>44727</v>
      </c>
      <c r="K707" s="79" t="n"/>
    </row>
    <row r="708" ht="15.6" customHeight="1" s="127">
      <c r="D708" s="53" t="n">
        <v>706</v>
      </c>
      <c r="E708" s="77" t="n">
        <v>4636</v>
      </c>
      <c r="F708" s="78" t="inlineStr">
        <is>
          <t>新化崙頂店</t>
        </is>
      </c>
      <c r="G708" s="78" t="inlineStr">
        <is>
          <t>台南市</t>
        </is>
      </c>
      <c r="H708" s="78" t="inlineStr">
        <is>
          <t>新化區</t>
        </is>
      </c>
      <c r="I708" s="77" t="n">
        <v>2</v>
      </c>
      <c r="J708" s="73" t="n">
        <v>44727</v>
      </c>
      <c r="K708" s="79" t="n"/>
    </row>
    <row r="709" ht="15.6" customHeight="1" s="127">
      <c r="D709" s="53" t="n">
        <v>707</v>
      </c>
      <c r="E709" s="77" t="n">
        <v>2569</v>
      </c>
      <c r="F709" s="78" t="inlineStr">
        <is>
          <t>北市港北店</t>
        </is>
      </c>
      <c r="G709" s="78" t="inlineStr">
        <is>
          <t>台北市</t>
        </is>
      </c>
      <c r="H709" s="78" t="inlineStr">
        <is>
          <t>南港區</t>
        </is>
      </c>
      <c r="I709" s="77" t="n">
        <v>2</v>
      </c>
      <c r="J709" s="73" t="n">
        <v>44728</v>
      </c>
      <c r="K709" s="79" t="n"/>
    </row>
    <row r="710" ht="15.6" customHeight="1" s="127">
      <c r="D710" s="53" t="n">
        <v>708</v>
      </c>
      <c r="E710" s="77" t="n">
        <v>2597</v>
      </c>
      <c r="F710" s="78" t="inlineStr">
        <is>
          <t>北市港漢店</t>
        </is>
      </c>
      <c r="G710" s="78" t="inlineStr">
        <is>
          <t>台北市</t>
        </is>
      </c>
      <c r="H710" s="78" t="inlineStr">
        <is>
          <t>南港區</t>
        </is>
      </c>
      <c r="I710" s="77" t="n">
        <v>2</v>
      </c>
      <c r="J710" s="73" t="n">
        <v>44728</v>
      </c>
      <c r="K710" s="79" t="n"/>
    </row>
    <row r="711" ht="15.6" customHeight="1" s="127">
      <c r="D711" s="53" t="n">
        <v>709</v>
      </c>
      <c r="E711" s="77" t="n">
        <v>3629</v>
      </c>
      <c r="F711" s="78" t="inlineStr">
        <is>
          <t>北市港南店</t>
        </is>
      </c>
      <c r="G711" s="78" t="inlineStr">
        <is>
          <t>台北市</t>
        </is>
      </c>
      <c r="H711" s="78" t="inlineStr">
        <is>
          <t>南港區</t>
        </is>
      </c>
      <c r="I711" s="77" t="n">
        <v>2</v>
      </c>
      <c r="J711" s="73" t="n">
        <v>44728</v>
      </c>
      <c r="K711" s="79" t="n"/>
    </row>
    <row r="712" ht="15.6" customHeight="1" s="127">
      <c r="D712" s="53" t="n">
        <v>710</v>
      </c>
      <c r="E712" s="77" t="n">
        <v>3748</v>
      </c>
      <c r="F712" s="78" t="inlineStr">
        <is>
          <t>北市港宏店</t>
        </is>
      </c>
      <c r="G712" s="78" t="inlineStr">
        <is>
          <t>台北市</t>
        </is>
      </c>
      <c r="H712" s="78" t="inlineStr">
        <is>
          <t>南港區</t>
        </is>
      </c>
      <c r="I712" s="77" t="n">
        <v>2</v>
      </c>
      <c r="J712" s="73" t="n">
        <v>44728</v>
      </c>
      <c r="K712" s="79" t="n"/>
    </row>
    <row r="713" ht="15.6" customHeight="1" s="127">
      <c r="D713" s="53" t="n">
        <v>711</v>
      </c>
      <c r="E713" s="77" t="n">
        <v>3796</v>
      </c>
      <c r="F713" s="78" t="inlineStr">
        <is>
          <t>北縣進安店</t>
        </is>
      </c>
      <c r="G713" s="78" t="inlineStr">
        <is>
          <t>新北市</t>
        </is>
      </c>
      <c r="H713" s="78" t="inlineStr">
        <is>
          <t>三重區</t>
        </is>
      </c>
      <c r="I713" s="77" t="n">
        <v>2</v>
      </c>
      <c r="J713" s="73" t="n">
        <v>44728</v>
      </c>
      <c r="K713" s="79" t="n"/>
    </row>
    <row r="714" ht="15.6" customHeight="1" s="127">
      <c r="D714" s="53" t="n">
        <v>712</v>
      </c>
      <c r="E714" s="77" t="n">
        <v>2042</v>
      </c>
      <c r="F714" s="78" t="inlineStr">
        <is>
          <t>北縣中央北店</t>
        </is>
      </c>
      <c r="G714" s="78" t="inlineStr">
        <is>
          <t>新北市</t>
        </is>
      </c>
      <c r="H714" s="78" t="inlineStr">
        <is>
          <t>三重區</t>
        </is>
      </c>
      <c r="I714" s="77" t="n">
        <v>2</v>
      </c>
      <c r="J714" s="73" t="n">
        <v>44728</v>
      </c>
      <c r="K714" s="79" t="n"/>
    </row>
    <row r="715" ht="15.6" customHeight="1" s="127">
      <c r="D715" s="53" t="n">
        <v>713</v>
      </c>
      <c r="E715" s="77" t="n">
        <v>4312</v>
      </c>
      <c r="F715" s="78" t="inlineStr">
        <is>
          <t>三重文化店</t>
        </is>
      </c>
      <c r="G715" s="78" t="inlineStr">
        <is>
          <t>新北市</t>
        </is>
      </c>
      <c r="H715" s="78" t="inlineStr">
        <is>
          <t>三重區</t>
        </is>
      </c>
      <c r="I715" s="77" t="n">
        <v>2</v>
      </c>
      <c r="J715" s="73" t="n">
        <v>44728</v>
      </c>
      <c r="K715" s="79" t="n"/>
    </row>
    <row r="716" ht="15.6" customHeight="1" s="127">
      <c r="D716" s="53" t="n">
        <v>714</v>
      </c>
      <c r="E716" s="77" t="n">
        <v>3837</v>
      </c>
      <c r="F716" s="78" t="inlineStr">
        <is>
          <t>苗栗艾文店</t>
        </is>
      </c>
      <c r="G716" s="78" t="inlineStr">
        <is>
          <t>苗栗縣</t>
        </is>
      </c>
      <c r="H716" s="78" t="inlineStr">
        <is>
          <t>苗栗市</t>
        </is>
      </c>
      <c r="I716" s="77" t="n">
        <v>2</v>
      </c>
      <c r="J716" s="73" t="n">
        <v>44728</v>
      </c>
      <c r="K716" s="79" t="n"/>
    </row>
    <row r="717" ht="15.6" customHeight="1" s="127">
      <c r="D717" s="53" t="n">
        <v>715</v>
      </c>
      <c r="E717" s="77" t="n">
        <v>2269</v>
      </c>
      <c r="F717" s="78" t="inlineStr">
        <is>
          <t>苗栗苗鑫店</t>
        </is>
      </c>
      <c r="G717" s="78" t="inlineStr">
        <is>
          <t>苗栗縣</t>
        </is>
      </c>
      <c r="H717" s="78" t="inlineStr">
        <is>
          <t>苗栗市</t>
        </is>
      </c>
      <c r="I717" s="77" t="n">
        <v>2</v>
      </c>
      <c r="J717" s="73" t="n">
        <v>44728</v>
      </c>
      <c r="K717" s="79" t="n"/>
    </row>
    <row r="718" ht="15.6" customHeight="1" s="127">
      <c r="D718" s="53" t="n">
        <v>716</v>
      </c>
      <c r="E718" s="77" t="n">
        <v>2822</v>
      </c>
      <c r="F718" s="78" t="inlineStr">
        <is>
          <t>彰化彰鴻店</t>
        </is>
      </c>
      <c r="G718" s="78" t="inlineStr">
        <is>
          <t>彰化縣</t>
        </is>
      </c>
      <c r="H718" s="78" t="inlineStr">
        <is>
          <t>彰化市</t>
        </is>
      </c>
      <c r="I718" s="77" t="n">
        <v>2</v>
      </c>
      <c r="J718" s="73" t="n">
        <v>44728</v>
      </c>
      <c r="K718" s="79" t="n"/>
    </row>
    <row r="719" ht="15.6" customHeight="1" s="127">
      <c r="D719" s="53" t="n">
        <v>717</v>
      </c>
      <c r="E719" s="77" t="n">
        <v>3709</v>
      </c>
      <c r="F719" s="78" t="inlineStr">
        <is>
          <t>彰化彰慶店</t>
        </is>
      </c>
      <c r="G719" s="78" t="inlineStr">
        <is>
          <t>彰化縣</t>
        </is>
      </c>
      <c r="H719" s="78" t="inlineStr">
        <is>
          <t>彰化市</t>
        </is>
      </c>
      <c r="I719" s="77" t="n">
        <v>2</v>
      </c>
      <c r="J719" s="73" t="n">
        <v>44728</v>
      </c>
      <c r="K719" s="79" t="n"/>
    </row>
    <row r="720" ht="15.6" customHeight="1" s="127">
      <c r="D720" s="53" t="n">
        <v>718</v>
      </c>
      <c r="E720" s="77" t="n">
        <v>4062</v>
      </c>
      <c r="F720" s="78" t="inlineStr">
        <is>
          <t>路竹社東店</t>
        </is>
      </c>
      <c r="G720" s="78" t="inlineStr">
        <is>
          <t>高雄市</t>
        </is>
      </c>
      <c r="H720" s="78" t="inlineStr">
        <is>
          <t>路竹區</t>
        </is>
      </c>
      <c r="I720" s="77" t="n">
        <v>2</v>
      </c>
      <c r="J720" s="73" t="n">
        <v>44728</v>
      </c>
      <c r="K720" s="79" t="n"/>
    </row>
    <row r="721" ht="15.6" customHeight="1" s="127">
      <c r="D721" s="53" t="n">
        <v>719</v>
      </c>
      <c r="E721" s="77" t="n">
        <v>4676</v>
      </c>
      <c r="F721" s="78" t="inlineStr">
        <is>
          <t>桃園蕙宇店</t>
        </is>
      </c>
      <c r="G721" s="78" t="inlineStr">
        <is>
          <t>桃園市</t>
        </is>
      </c>
      <c r="H721" s="78" t="inlineStr">
        <is>
          <t>桃園區</t>
        </is>
      </c>
      <c r="I721" s="77" t="n">
        <v>2</v>
      </c>
      <c r="J721" s="73" t="n">
        <v>44729</v>
      </c>
      <c r="K721" s="79" t="n"/>
    </row>
    <row r="722" ht="15.6" customHeight="1" s="127">
      <c r="D722" s="53" t="n">
        <v>720</v>
      </c>
      <c r="E722" s="77" t="n">
        <v>3995</v>
      </c>
      <c r="F722" s="78" t="inlineStr">
        <is>
          <t>北市港運店</t>
        </is>
      </c>
      <c r="G722" s="78" t="inlineStr">
        <is>
          <t>台北市</t>
        </is>
      </c>
      <c r="H722" s="78" t="inlineStr">
        <is>
          <t>南港區</t>
        </is>
      </c>
      <c r="I722" s="77" t="n">
        <v>2</v>
      </c>
      <c r="J722" s="73" t="n">
        <v>44729</v>
      </c>
      <c r="K722" s="79" t="n"/>
    </row>
    <row r="723" ht="15.6" customHeight="1" s="127">
      <c r="D723" s="53" t="n">
        <v>721</v>
      </c>
      <c r="E723" s="77" t="n">
        <v>4092</v>
      </c>
      <c r="F723" s="78" t="inlineStr">
        <is>
          <t>北市港玉店</t>
        </is>
      </c>
      <c r="G723" s="78" t="inlineStr">
        <is>
          <t>台北市</t>
        </is>
      </c>
      <c r="H723" s="78" t="inlineStr">
        <is>
          <t>南港區</t>
        </is>
      </c>
      <c r="I723" s="77" t="n">
        <v>2</v>
      </c>
      <c r="J723" s="73" t="n">
        <v>44729</v>
      </c>
      <c r="K723" s="79" t="n"/>
    </row>
    <row r="724" ht="15.6" customHeight="1" s="127">
      <c r="D724" s="53" t="n">
        <v>722</v>
      </c>
      <c r="E724" s="77" t="n">
        <v>4265</v>
      </c>
      <c r="F724" s="78" t="inlineStr">
        <is>
          <t>北市經貿店</t>
        </is>
      </c>
      <c r="G724" s="78" t="inlineStr">
        <is>
          <t>台北市</t>
        </is>
      </c>
      <c r="H724" s="78" t="inlineStr">
        <is>
          <t>南港區</t>
        </is>
      </c>
      <c r="I724" s="77" t="n">
        <v>2</v>
      </c>
      <c r="J724" s="73" t="n">
        <v>44729</v>
      </c>
      <c r="K724" s="79" t="n"/>
    </row>
    <row r="725" ht="15.6" customHeight="1" s="127">
      <c r="D725" s="53" t="n">
        <v>723</v>
      </c>
      <c r="E725" s="77" t="n">
        <v>4328</v>
      </c>
      <c r="F725" s="78" t="inlineStr">
        <is>
          <t>蘆洲民華店</t>
        </is>
      </c>
      <c r="G725" s="78" t="inlineStr">
        <is>
          <t>新北市</t>
        </is>
      </c>
      <c r="H725" s="78" t="inlineStr">
        <is>
          <t>蘆洲區</t>
        </is>
      </c>
      <c r="I725" s="77" t="n">
        <v>2</v>
      </c>
      <c r="J725" s="73" t="n">
        <v>44729</v>
      </c>
      <c r="K725" s="79" t="n"/>
    </row>
    <row r="726" ht="15.6" customHeight="1" s="127">
      <c r="D726" s="53" t="n">
        <v>724</v>
      </c>
      <c r="E726" s="77" t="n">
        <v>4755</v>
      </c>
      <c r="F726" s="78" t="inlineStr">
        <is>
          <t>蘆洲保新店</t>
        </is>
      </c>
      <c r="G726" s="78" t="inlineStr">
        <is>
          <t>新北市</t>
        </is>
      </c>
      <c r="H726" s="78" t="inlineStr">
        <is>
          <t>蘆洲區</t>
        </is>
      </c>
      <c r="I726" s="77" t="n">
        <v>2</v>
      </c>
      <c r="J726" s="73" t="n">
        <v>44729</v>
      </c>
      <c r="K726" s="79" t="n"/>
    </row>
    <row r="727" ht="15.6" customHeight="1" s="127">
      <c r="D727" s="53" t="n">
        <v>725</v>
      </c>
      <c r="E727" s="77" t="inlineStr">
        <is>
          <t>D193</t>
        </is>
      </c>
      <c r="F727" s="78" t="inlineStr">
        <is>
          <t>北縣鷺江店</t>
        </is>
      </c>
      <c r="G727" s="78" t="inlineStr">
        <is>
          <t>新北市</t>
        </is>
      </c>
      <c r="H727" s="78" t="inlineStr">
        <is>
          <t>蘆洲區</t>
        </is>
      </c>
      <c r="I727" s="77" t="n">
        <v>2</v>
      </c>
      <c r="J727" s="73" t="n">
        <v>44729</v>
      </c>
      <c r="K727" s="79" t="n"/>
    </row>
    <row r="728" ht="15.6" customHeight="1" s="127">
      <c r="D728" s="53" t="n">
        <v>726</v>
      </c>
      <c r="E728" s="77" t="n">
        <v>4408</v>
      </c>
      <c r="F728" s="78" t="inlineStr">
        <is>
          <t>苗栗茂勝店</t>
        </is>
      </c>
      <c r="G728" s="78" t="inlineStr">
        <is>
          <t>苗栗縣</t>
        </is>
      </c>
      <c r="H728" s="78" t="inlineStr">
        <is>
          <t>苗栗市</t>
        </is>
      </c>
      <c r="I728" s="77" t="n">
        <v>2</v>
      </c>
      <c r="J728" s="73" t="n">
        <v>44729</v>
      </c>
      <c r="K728" s="79" t="n"/>
    </row>
    <row r="729" ht="15.6" customHeight="1" s="127">
      <c r="D729" s="53" t="n">
        <v>727</v>
      </c>
      <c r="E729" s="77" t="n">
        <v>4132</v>
      </c>
      <c r="F729" s="78" t="inlineStr">
        <is>
          <t>苗栗新苗店</t>
        </is>
      </c>
      <c r="G729" s="78" t="inlineStr">
        <is>
          <t>苗栗縣</t>
        </is>
      </c>
      <c r="H729" s="78" t="inlineStr">
        <is>
          <t>苗栗市</t>
        </is>
      </c>
      <c r="I729" s="77" t="n">
        <v>2</v>
      </c>
      <c r="J729" s="73" t="n">
        <v>44729</v>
      </c>
      <c r="K729" s="79" t="n"/>
    </row>
    <row r="730" ht="15.6" customHeight="1" s="127">
      <c r="D730" s="53" t="n">
        <v>728</v>
      </c>
      <c r="E730" s="77" t="n">
        <v>4383</v>
      </c>
      <c r="F730" s="78" t="inlineStr">
        <is>
          <t>北市園區店</t>
        </is>
      </c>
      <c r="G730" s="78" t="inlineStr">
        <is>
          <t>台北市</t>
        </is>
      </c>
      <c r="H730" s="78" t="inlineStr">
        <is>
          <t>南港區</t>
        </is>
      </c>
      <c r="I730" s="77" t="n">
        <v>2</v>
      </c>
      <c r="J730" s="73" t="n">
        <v>44732</v>
      </c>
      <c r="K730" s="79" t="n"/>
    </row>
    <row r="731" ht="15.6" customHeight="1" s="127">
      <c r="D731" s="53" t="n">
        <v>729</v>
      </c>
      <c r="E731" s="77" t="n">
        <v>4914</v>
      </c>
      <c r="F731" s="78" t="inlineStr">
        <is>
          <t>南港合心店</t>
        </is>
      </c>
      <c r="G731" s="78" t="inlineStr">
        <is>
          <t>台北市</t>
        </is>
      </c>
      <c r="H731" s="78" t="inlineStr">
        <is>
          <t>南港區</t>
        </is>
      </c>
      <c r="I731" s="77" t="n">
        <v>2</v>
      </c>
      <c r="J731" s="73" t="n">
        <v>44732</v>
      </c>
      <c r="K731" s="79" t="n"/>
    </row>
    <row r="732" ht="15.6" customHeight="1" s="127">
      <c r="D732" s="53" t="n">
        <v>730</v>
      </c>
      <c r="E732" s="77" t="inlineStr">
        <is>
          <t>B156</t>
        </is>
      </c>
      <c r="F732" s="78" t="inlineStr">
        <is>
          <t>北市敦化店</t>
        </is>
      </c>
      <c r="G732" s="78" t="inlineStr">
        <is>
          <t>台北市</t>
        </is>
      </c>
      <c r="H732" s="78" t="inlineStr">
        <is>
          <t>松山區</t>
        </is>
      </c>
      <c r="I732" s="77" t="n">
        <v>2</v>
      </c>
      <c r="J732" s="73" t="n">
        <v>44732</v>
      </c>
      <c r="K732" s="79" t="n"/>
    </row>
    <row r="733" ht="15.6" customHeight="1" s="127">
      <c r="D733" s="53" t="n">
        <v>731</v>
      </c>
      <c r="E733" s="77" t="n">
        <v>2890</v>
      </c>
      <c r="F733" s="78" t="inlineStr">
        <is>
          <t>北縣蘆江店</t>
        </is>
      </c>
      <c r="G733" s="78" t="inlineStr">
        <is>
          <t>新北市</t>
        </is>
      </c>
      <c r="H733" s="78" t="inlineStr">
        <is>
          <t>蘆洲區</t>
        </is>
      </c>
      <c r="I733" s="77" t="n">
        <v>2</v>
      </c>
      <c r="J733" s="73" t="n">
        <v>44732</v>
      </c>
      <c r="K733" s="79" t="n"/>
    </row>
    <row r="734" ht="15.6" customHeight="1" s="127">
      <c r="D734" s="53" t="n">
        <v>732</v>
      </c>
      <c r="E734" s="77" t="n">
        <v>3452</v>
      </c>
      <c r="F734" s="78" t="inlineStr">
        <is>
          <t>北縣蘆信店</t>
        </is>
      </c>
      <c r="G734" s="78" t="inlineStr">
        <is>
          <t>新北市</t>
        </is>
      </c>
      <c r="H734" s="78" t="inlineStr">
        <is>
          <t>蘆洲區</t>
        </is>
      </c>
      <c r="I734" s="77" t="n">
        <v>2</v>
      </c>
      <c r="J734" s="73" t="n">
        <v>44732</v>
      </c>
      <c r="K734" s="79" t="n"/>
    </row>
    <row r="735" ht="15.6" customHeight="1" s="127">
      <c r="D735" s="53" t="n">
        <v>733</v>
      </c>
      <c r="E735" s="77" t="n">
        <v>4218</v>
      </c>
      <c r="F735" s="78" t="inlineStr">
        <is>
          <t>蘆洲得勝店</t>
        </is>
      </c>
      <c r="G735" s="78" t="inlineStr">
        <is>
          <t>新北市</t>
        </is>
      </c>
      <c r="H735" s="78" t="inlineStr">
        <is>
          <t>蘆洲區</t>
        </is>
      </c>
      <c r="I735" s="77" t="n">
        <v>2</v>
      </c>
      <c r="J735" s="73" t="n">
        <v>44732</v>
      </c>
      <c r="K735" s="79" t="n"/>
    </row>
    <row r="736" ht="15.6" customHeight="1" s="127">
      <c r="D736" s="53" t="n">
        <v>734</v>
      </c>
      <c r="E736" s="77" t="n">
        <v>4564</v>
      </c>
      <c r="F736" s="78" t="inlineStr">
        <is>
          <t>苗栗為民店</t>
        </is>
      </c>
      <c r="G736" s="78" t="inlineStr">
        <is>
          <t>苗栗縣</t>
        </is>
      </c>
      <c r="H736" s="78" t="inlineStr">
        <is>
          <t>苗栗市</t>
        </is>
      </c>
      <c r="I736" s="77" t="n">
        <v>2</v>
      </c>
      <c r="J736" s="73" t="n">
        <v>44732</v>
      </c>
      <c r="K736" s="79" t="n"/>
    </row>
    <row r="737" ht="15.6" customHeight="1" s="127">
      <c r="D737" s="53" t="n">
        <v>735</v>
      </c>
      <c r="E737" s="77" t="n">
        <v>3539</v>
      </c>
      <c r="F737" s="78" t="inlineStr">
        <is>
          <t>苗栗苗福店</t>
        </is>
      </c>
      <c r="G737" s="78" t="inlineStr">
        <is>
          <t>苗栗縣</t>
        </is>
      </c>
      <c r="H737" s="78" t="inlineStr">
        <is>
          <t>苗栗市</t>
        </is>
      </c>
      <c r="I737" s="77" t="n">
        <v>2</v>
      </c>
      <c r="J737" s="73" t="n">
        <v>44732</v>
      </c>
      <c r="K737" s="79" t="n"/>
    </row>
    <row r="738" ht="15.6" customHeight="1" s="127">
      <c r="D738" s="53" t="n">
        <v>736</v>
      </c>
      <c r="E738" s="77" t="n">
        <v>3986</v>
      </c>
      <c r="F738" s="78" t="inlineStr">
        <is>
          <t>和美星河店</t>
        </is>
      </c>
      <c r="G738" s="78" t="inlineStr">
        <is>
          <t>彰化縣</t>
        </is>
      </c>
      <c r="H738" s="78" t="inlineStr">
        <is>
          <t>和美鎮</t>
        </is>
      </c>
      <c r="I738" s="77" t="n">
        <v>2</v>
      </c>
      <c r="J738" s="73" t="n">
        <v>44732</v>
      </c>
      <c r="K738" s="79" t="n"/>
    </row>
    <row r="739" ht="15.6" customHeight="1" s="127">
      <c r="D739" s="53" t="n">
        <v>737</v>
      </c>
      <c r="E739" s="77" t="n">
        <v>4692</v>
      </c>
      <c r="F739" s="78" t="inlineStr">
        <is>
          <t>和美郭靖店</t>
        </is>
      </c>
      <c r="G739" s="78" t="inlineStr">
        <is>
          <t>彰化縣</t>
        </is>
      </c>
      <c r="H739" s="78" t="inlineStr">
        <is>
          <t>和美鎮</t>
        </is>
      </c>
      <c r="I739" s="77" t="n">
        <v>2</v>
      </c>
      <c r="J739" s="73" t="n">
        <v>44732</v>
      </c>
      <c r="K739" s="79" t="n"/>
    </row>
    <row r="740" ht="15.6" customHeight="1" s="127">
      <c r="D740" s="53" t="n">
        <v>738</v>
      </c>
      <c r="E740" s="77" t="n">
        <v>4336</v>
      </c>
      <c r="F740" s="78" t="inlineStr">
        <is>
          <t>和美黃蓉店</t>
        </is>
      </c>
      <c r="G740" s="78" t="inlineStr">
        <is>
          <t>彰化縣</t>
        </is>
      </c>
      <c r="H740" s="78" t="inlineStr">
        <is>
          <t>和美鎮</t>
        </is>
      </c>
      <c r="I740" s="77" t="n">
        <v>2</v>
      </c>
      <c r="J740" s="73" t="n">
        <v>44732</v>
      </c>
      <c r="K740" s="79" t="n"/>
    </row>
    <row r="741" ht="15.6" customHeight="1" s="127">
      <c r="D741" s="53" t="n">
        <v>739</v>
      </c>
      <c r="E741" s="77" t="n">
        <v>3205</v>
      </c>
      <c r="F741" s="78" t="inlineStr">
        <is>
          <t>南縣南歐店</t>
        </is>
      </c>
      <c r="G741" s="78" t="inlineStr">
        <is>
          <t>台南市</t>
        </is>
      </c>
      <c r="H741" s="78" t="inlineStr">
        <is>
          <t>將軍區</t>
        </is>
      </c>
      <c r="I741" s="77" t="n">
        <v>2</v>
      </c>
      <c r="J741" s="73" t="n">
        <v>44732</v>
      </c>
      <c r="K741" s="79" t="n"/>
    </row>
    <row r="742" ht="15.6" customHeight="1" s="127">
      <c r="D742" s="53" t="n">
        <v>740</v>
      </c>
      <c r="E742" s="77" t="n">
        <v>4050</v>
      </c>
      <c r="F742" s="78" t="inlineStr">
        <is>
          <t>佳里奇佳店</t>
        </is>
      </c>
      <c r="G742" s="78" t="inlineStr">
        <is>
          <t>台南市</t>
        </is>
      </c>
      <c r="H742" s="78" t="inlineStr">
        <is>
          <t>佳里區</t>
        </is>
      </c>
      <c r="I742" s="77" t="n">
        <v>2</v>
      </c>
      <c r="J742" s="73" t="n">
        <v>44732</v>
      </c>
      <c r="K742" s="79" t="n"/>
    </row>
    <row r="743" ht="15.6" customHeight="1" s="127">
      <c r="D743" s="53" t="n">
        <v>741</v>
      </c>
      <c r="E743" s="77" t="n">
        <v>2303</v>
      </c>
      <c r="F743" s="78" t="inlineStr">
        <is>
          <t>北縣重玉店</t>
        </is>
      </c>
      <c r="G743" s="78" t="inlineStr">
        <is>
          <t>新北市</t>
        </is>
      </c>
      <c r="H743" s="78" t="inlineStr">
        <is>
          <t>三重區</t>
        </is>
      </c>
      <c r="I743" s="77" t="n">
        <v>2</v>
      </c>
      <c r="J743" s="73" t="n">
        <v>44733</v>
      </c>
      <c r="K743" s="80" t="n"/>
    </row>
    <row r="744" ht="15.6" customHeight="1" s="127">
      <c r="D744" s="53" t="n">
        <v>742</v>
      </c>
      <c r="E744" s="77" t="inlineStr">
        <is>
          <t>B157</t>
        </is>
      </c>
      <c r="F744" s="78" t="inlineStr">
        <is>
          <t>北市民權二店</t>
        </is>
      </c>
      <c r="G744" s="78" t="inlineStr">
        <is>
          <t>台北市</t>
        </is>
      </c>
      <c r="H744" s="78" t="inlineStr">
        <is>
          <t>松山區</t>
        </is>
      </c>
      <c r="I744" s="77" t="n">
        <v>2</v>
      </c>
      <c r="J744" s="73" t="n">
        <v>44733</v>
      </c>
      <c r="K744" s="80" t="n"/>
    </row>
    <row r="745" ht="15.6" customHeight="1" s="127">
      <c r="D745" s="53" t="n">
        <v>743</v>
      </c>
      <c r="E745" s="77" t="n">
        <v>2169</v>
      </c>
      <c r="F745" s="78" t="inlineStr">
        <is>
          <t>北市饒河店</t>
        </is>
      </c>
      <c r="G745" s="78" t="inlineStr">
        <is>
          <t>台北市</t>
        </is>
      </c>
      <c r="H745" s="78" t="inlineStr">
        <is>
          <t>松山區</t>
        </is>
      </c>
      <c r="I745" s="77" t="n">
        <v>2</v>
      </c>
      <c r="J745" s="73" t="n">
        <v>44733</v>
      </c>
      <c r="K745" s="81" t="n"/>
    </row>
    <row r="746" ht="15.6" customHeight="1" s="127">
      <c r="D746" s="53" t="n">
        <v>744</v>
      </c>
      <c r="E746" s="77" t="n">
        <v>2451</v>
      </c>
      <c r="F746" s="78" t="inlineStr">
        <is>
          <t>北市松華店</t>
        </is>
      </c>
      <c r="G746" s="78" t="inlineStr">
        <is>
          <t>台北市</t>
        </is>
      </c>
      <c r="H746" s="78" t="inlineStr">
        <is>
          <t>松山區</t>
        </is>
      </c>
      <c r="I746" s="77" t="n">
        <v>2</v>
      </c>
      <c r="J746" s="73" t="n">
        <v>44733</v>
      </c>
      <c r="K746" s="81" t="n"/>
    </row>
    <row r="747" ht="15.6" customHeight="1" s="127">
      <c r="D747" s="53" t="n">
        <v>745</v>
      </c>
      <c r="E747" s="77" t="n">
        <v>3892</v>
      </c>
      <c r="F747" s="78" t="inlineStr">
        <is>
          <t>蘆洲光榮店</t>
        </is>
      </c>
      <c r="G747" s="78" t="inlineStr">
        <is>
          <t>新北市</t>
        </is>
      </c>
      <c r="H747" s="78" t="inlineStr">
        <is>
          <t>蘆洲區</t>
        </is>
      </c>
      <c r="I747" s="77" t="n">
        <v>2</v>
      </c>
      <c r="J747" s="73" t="n">
        <v>44733</v>
      </c>
      <c r="K747" s="79" t="n"/>
    </row>
    <row r="748" ht="15.6" customHeight="1" s="127">
      <c r="D748" s="53" t="n">
        <v>746</v>
      </c>
      <c r="E748" s="77" t="n">
        <v>4125</v>
      </c>
      <c r="F748" s="78" t="inlineStr">
        <is>
          <t>蘆洲長樂店</t>
        </is>
      </c>
      <c r="G748" s="78" t="inlineStr">
        <is>
          <t>新北市</t>
        </is>
      </c>
      <c r="H748" s="78" t="inlineStr">
        <is>
          <t>蘆洲區</t>
        </is>
      </c>
      <c r="I748" s="77" t="n">
        <v>2</v>
      </c>
      <c r="J748" s="73" t="n">
        <v>44733</v>
      </c>
      <c r="K748" s="79" t="n"/>
    </row>
    <row r="749" ht="15.6" customHeight="1" s="127">
      <c r="D749" s="53" t="n">
        <v>747</v>
      </c>
      <c r="E749" s="77" t="n">
        <v>3315</v>
      </c>
      <c r="F749" s="78" t="inlineStr">
        <is>
          <t>苗縣頭軒店</t>
        </is>
      </c>
      <c r="G749" s="78" t="inlineStr">
        <is>
          <t>苗栗縣</t>
        </is>
      </c>
      <c r="H749" s="78" t="inlineStr">
        <is>
          <t>頭份市</t>
        </is>
      </c>
      <c r="I749" s="77" t="n">
        <v>2</v>
      </c>
      <c r="J749" s="73" t="n">
        <v>44733</v>
      </c>
      <c r="K749" s="80" t="n"/>
    </row>
    <row r="750" ht="15.6" customHeight="1" s="127">
      <c r="D750" s="53" t="n">
        <v>748</v>
      </c>
      <c r="E750" s="77" t="n">
        <v>4791</v>
      </c>
      <c r="F750" s="78" t="inlineStr">
        <is>
          <t>頭份興隆店</t>
        </is>
      </c>
      <c r="G750" s="78" t="inlineStr">
        <is>
          <t>苗栗縣</t>
        </is>
      </c>
      <c r="H750" s="78" t="inlineStr">
        <is>
          <t>頭份市</t>
        </is>
      </c>
      <c r="I750" s="77" t="n">
        <v>2</v>
      </c>
      <c r="J750" s="73" t="n">
        <v>44733</v>
      </c>
      <c r="K750" s="80" t="n"/>
    </row>
    <row r="751" ht="15.6" customHeight="1" s="127">
      <c r="D751" s="53" t="n">
        <v>749</v>
      </c>
      <c r="E751" s="77" t="n">
        <v>4496</v>
      </c>
      <c r="F751" s="78" t="inlineStr">
        <is>
          <t>北斗七星店</t>
        </is>
      </c>
      <c r="G751" s="78" t="inlineStr">
        <is>
          <t>彰化縣</t>
        </is>
      </c>
      <c r="H751" s="78" t="inlineStr">
        <is>
          <t>北斗鎮</t>
        </is>
      </c>
      <c r="I751" s="77" t="n">
        <v>2</v>
      </c>
      <c r="J751" s="73" t="n">
        <v>44733</v>
      </c>
      <c r="K751" s="79" t="n"/>
    </row>
    <row r="752" ht="15.6" customHeight="1" s="127">
      <c r="D752" s="53" t="n">
        <v>750</v>
      </c>
      <c r="E752" s="77" t="inlineStr">
        <is>
          <t>J858</t>
        </is>
      </c>
      <c r="F752" s="78" t="inlineStr">
        <is>
          <t>彰縣溪州店</t>
        </is>
      </c>
      <c r="G752" s="78" t="inlineStr">
        <is>
          <t>彰化縣</t>
        </is>
      </c>
      <c r="H752" s="78" t="inlineStr">
        <is>
          <t>溪州鄉</t>
        </is>
      </c>
      <c r="I752" s="77" t="n">
        <v>2</v>
      </c>
      <c r="J752" s="73" t="n">
        <v>44733</v>
      </c>
      <c r="K752" s="79" t="n"/>
    </row>
    <row r="753" ht="15.6" customHeight="1" s="127">
      <c r="D753" s="53" t="n">
        <v>751</v>
      </c>
      <c r="E753" s="77" t="n">
        <v>4269</v>
      </c>
      <c r="F753" s="78" t="inlineStr">
        <is>
          <t>麻豆麻口店</t>
        </is>
      </c>
      <c r="G753" s="78" t="inlineStr">
        <is>
          <t>台南市</t>
        </is>
      </c>
      <c r="H753" s="78" t="inlineStr">
        <is>
          <t>麻豆區</t>
        </is>
      </c>
      <c r="I753" s="77" t="n">
        <v>2</v>
      </c>
      <c r="J753" s="73" t="n">
        <v>44733</v>
      </c>
      <c r="K753" s="79" t="n"/>
    </row>
    <row r="754" ht="15.6" customHeight="1" s="127">
      <c r="D754" s="53" t="n">
        <v>752</v>
      </c>
      <c r="E754" s="77" t="n">
        <v>3669</v>
      </c>
      <c r="F754" s="78" t="inlineStr">
        <is>
          <t>南縣麻庄店</t>
        </is>
      </c>
      <c r="G754" s="78" t="inlineStr">
        <is>
          <t>台南市</t>
        </is>
      </c>
      <c r="H754" s="78" t="inlineStr">
        <is>
          <t>麻豆區</t>
        </is>
      </c>
      <c r="I754" s="77" t="n">
        <v>2</v>
      </c>
      <c r="J754" s="73" t="n">
        <v>44733</v>
      </c>
      <c r="K754" s="79" t="n"/>
    </row>
    <row r="755" ht="15.6" customHeight="1" s="127">
      <c r="D755" s="53" t="n">
        <v>753</v>
      </c>
      <c r="E755" s="77" t="n">
        <v>4130</v>
      </c>
      <c r="F755" s="78" t="inlineStr">
        <is>
          <t>官田建業店</t>
        </is>
      </c>
      <c r="G755" s="78" t="inlineStr">
        <is>
          <t>台南市</t>
        </is>
      </c>
      <c r="H755" s="78" t="inlineStr">
        <is>
          <t>官田區</t>
        </is>
      </c>
      <c r="I755" s="77" t="n">
        <v>2</v>
      </c>
      <c r="J755" s="73" t="n">
        <v>44733</v>
      </c>
      <c r="K755" s="80" t="n"/>
    </row>
    <row r="756" ht="15.6" customHeight="1" s="127">
      <c r="D756" s="53" t="n">
        <v>754</v>
      </c>
      <c r="E756" s="77" t="n">
        <v>2506</v>
      </c>
      <c r="F756" s="78" t="inlineStr">
        <is>
          <t>北市松康店</t>
        </is>
      </c>
      <c r="G756" s="78" t="inlineStr">
        <is>
          <t>台北市</t>
        </is>
      </c>
      <c r="H756" s="78" t="inlineStr">
        <is>
          <t>松山區</t>
        </is>
      </c>
      <c r="I756" s="77" t="n">
        <v>2</v>
      </c>
      <c r="J756" s="73" t="n">
        <v>44734</v>
      </c>
      <c r="K756" s="79" t="n"/>
    </row>
    <row r="757" ht="15.6" customHeight="1" s="127">
      <c r="D757" s="53" t="n">
        <v>755</v>
      </c>
      <c r="E757" s="77" t="n">
        <v>2797</v>
      </c>
      <c r="F757" s="78" t="inlineStr">
        <is>
          <t>北市松育店</t>
        </is>
      </c>
      <c r="G757" s="78" t="inlineStr">
        <is>
          <t>台北市</t>
        </is>
      </c>
      <c r="H757" s="78" t="inlineStr">
        <is>
          <t>松山區</t>
        </is>
      </c>
      <c r="I757" s="77" t="n">
        <v>2</v>
      </c>
      <c r="J757" s="73" t="n">
        <v>44734</v>
      </c>
      <c r="K757" s="79" t="n"/>
    </row>
    <row r="758" ht="15.6" customHeight="1" s="127">
      <c r="D758" s="53" t="n">
        <v>756</v>
      </c>
      <c r="E758" s="77" t="n">
        <v>2690</v>
      </c>
      <c r="F758" s="78" t="inlineStr">
        <is>
          <t>北市松遠店</t>
        </is>
      </c>
      <c r="G758" s="78" t="inlineStr">
        <is>
          <t>台北市</t>
        </is>
      </c>
      <c r="H758" s="78" t="inlineStr">
        <is>
          <t>松山區</t>
        </is>
      </c>
      <c r="I758" s="77" t="n">
        <v>2</v>
      </c>
      <c r="J758" s="73" t="n">
        <v>44734</v>
      </c>
      <c r="K758" s="79" t="n"/>
    </row>
    <row r="759" ht="15.6" customHeight="1" s="127">
      <c r="D759" s="53" t="n">
        <v>757</v>
      </c>
      <c r="E759" s="77" t="n">
        <v>3929</v>
      </c>
      <c r="F759" s="78" t="inlineStr">
        <is>
          <t>蘆洲蘆鑫店</t>
        </is>
      </c>
      <c r="G759" s="78" t="inlineStr">
        <is>
          <t>新北市</t>
        </is>
      </c>
      <c r="H759" s="78" t="inlineStr">
        <is>
          <t>蘆洲區</t>
        </is>
      </c>
      <c r="I759" s="77" t="n">
        <v>2</v>
      </c>
      <c r="J759" s="73" t="n">
        <v>44734</v>
      </c>
      <c r="K759" s="79" t="n"/>
    </row>
    <row r="760" ht="15.6" customHeight="1" s="127">
      <c r="D760" s="53" t="n">
        <v>758</v>
      </c>
      <c r="E760" s="77" t="n">
        <v>2958</v>
      </c>
      <c r="F760" s="78" t="inlineStr">
        <is>
          <t>北縣蘆旺店</t>
        </is>
      </c>
      <c r="G760" s="78" t="inlineStr">
        <is>
          <t>新北市</t>
        </is>
      </c>
      <c r="H760" s="78" t="inlineStr">
        <is>
          <t>蘆洲區</t>
        </is>
      </c>
      <c r="I760" s="77" t="n">
        <v>2</v>
      </c>
      <c r="J760" s="73" t="n">
        <v>44734</v>
      </c>
      <c r="K760" s="79" t="n"/>
    </row>
    <row r="761" ht="15.6" customHeight="1" s="127">
      <c r="D761" s="53" t="n">
        <v>759</v>
      </c>
      <c r="E761" s="77" t="inlineStr">
        <is>
          <t>D383</t>
        </is>
      </c>
      <c r="F761" s="78" t="inlineStr">
        <is>
          <t>北縣長安二店</t>
        </is>
      </c>
      <c r="G761" s="78" t="inlineStr">
        <is>
          <t>新北市</t>
        </is>
      </c>
      <c r="H761" s="78" t="inlineStr">
        <is>
          <t>蘆洲區</t>
        </is>
      </c>
      <c r="I761" s="77" t="n">
        <v>2</v>
      </c>
      <c r="J761" s="73" t="n">
        <v>44734</v>
      </c>
      <c r="K761" s="79" t="n"/>
    </row>
    <row r="762" ht="15.6" customHeight="1" s="127">
      <c r="D762" s="53" t="n">
        <v>760</v>
      </c>
      <c r="E762" s="77" t="n">
        <v>4579</v>
      </c>
      <c r="F762" s="78" t="inlineStr">
        <is>
          <t>頭份得意店</t>
        </is>
      </c>
      <c r="G762" s="78" t="inlineStr">
        <is>
          <t>苗栗縣</t>
        </is>
      </c>
      <c r="H762" s="78" t="inlineStr">
        <is>
          <t>頭份市</t>
        </is>
      </c>
      <c r="I762" s="77" t="n">
        <v>2</v>
      </c>
      <c r="J762" s="73" t="n">
        <v>44734</v>
      </c>
      <c r="K762" s="79" t="n"/>
    </row>
    <row r="763" ht="15.6" customHeight="1" s="127">
      <c r="D763" s="53" t="n">
        <v>761</v>
      </c>
      <c r="E763" s="77" t="n">
        <v>2002</v>
      </c>
      <c r="F763" s="78" t="inlineStr">
        <is>
          <t>苗縣頭份二店</t>
        </is>
      </c>
      <c r="G763" s="78" t="inlineStr">
        <is>
          <t>苗栗縣</t>
        </is>
      </c>
      <c r="H763" s="78" t="inlineStr">
        <is>
          <t>頭份市</t>
        </is>
      </c>
      <c r="I763" s="77" t="n">
        <v>2</v>
      </c>
      <c r="J763" s="73" t="n">
        <v>44734</v>
      </c>
      <c r="K763" s="79" t="n"/>
    </row>
    <row r="764" ht="15.6" customHeight="1" s="127">
      <c r="D764" s="53" t="n">
        <v>762</v>
      </c>
      <c r="E764" s="77" t="inlineStr">
        <is>
          <t>G804</t>
        </is>
      </c>
      <c r="F764" s="78" t="inlineStr">
        <is>
          <t>豐原豐民店</t>
        </is>
      </c>
      <c r="G764" s="78" t="inlineStr">
        <is>
          <t>台中市</t>
        </is>
      </c>
      <c r="H764" s="78" t="inlineStr">
        <is>
          <t>豐原區</t>
        </is>
      </c>
      <c r="I764" s="77" t="n">
        <v>2</v>
      </c>
      <c r="J764" s="73" t="n">
        <v>44734</v>
      </c>
      <c r="K764" s="79" t="n"/>
    </row>
    <row r="765" ht="15.6" customHeight="1" s="127">
      <c r="D765" s="53" t="n">
        <v>763</v>
      </c>
      <c r="E765" s="77" t="inlineStr">
        <is>
          <t>G808</t>
        </is>
      </c>
      <c r="F765" s="78" t="inlineStr">
        <is>
          <t>豐原豐商店</t>
        </is>
      </c>
      <c r="G765" s="78" t="inlineStr">
        <is>
          <t>台中市</t>
        </is>
      </c>
      <c r="H765" s="78" t="inlineStr">
        <is>
          <t>豐原區</t>
        </is>
      </c>
      <c r="I765" s="77" t="n">
        <v>2</v>
      </c>
      <c r="J765" s="73" t="n">
        <v>44734</v>
      </c>
      <c r="K765" s="79" t="n"/>
    </row>
    <row r="766" ht="15.6" customHeight="1" s="127">
      <c r="D766" s="53" t="n">
        <v>764</v>
      </c>
      <c r="E766" s="77" t="n">
        <v>4798</v>
      </c>
      <c r="F766" s="78" t="inlineStr">
        <is>
          <t>玉井芒果店</t>
        </is>
      </c>
      <c r="G766" s="78" t="inlineStr">
        <is>
          <t>台南市</t>
        </is>
      </c>
      <c r="H766" s="78" t="inlineStr">
        <is>
          <t>玉井區</t>
        </is>
      </c>
      <c r="I766" s="77" t="n">
        <v>2</v>
      </c>
      <c r="J766" s="73" t="n">
        <v>44734</v>
      </c>
      <c r="K766" s="79" t="n"/>
    </row>
    <row r="767" ht="15.6" customHeight="1" s="127">
      <c r="D767" s="53" t="n">
        <v>765</v>
      </c>
      <c r="E767" s="77" t="n">
        <v>3395</v>
      </c>
      <c r="F767" s="78" t="inlineStr">
        <is>
          <t>北市松清店</t>
        </is>
      </c>
      <c r="G767" s="78" t="inlineStr">
        <is>
          <t>台北市</t>
        </is>
      </c>
      <c r="H767" s="78" t="inlineStr">
        <is>
          <t>松山區</t>
        </is>
      </c>
      <c r="I767" s="77" t="n">
        <v>2</v>
      </c>
      <c r="J767" s="73" t="n">
        <v>44735</v>
      </c>
      <c r="K767" s="79" t="n"/>
    </row>
    <row r="768" ht="15.6" customHeight="1" s="127">
      <c r="D768" s="53" t="n">
        <v>766</v>
      </c>
      <c r="E768" s="77" t="n">
        <v>3536</v>
      </c>
      <c r="F768" s="78" t="inlineStr">
        <is>
          <t>北市松柏店</t>
        </is>
      </c>
      <c r="G768" s="78" t="inlineStr">
        <is>
          <t>台北市</t>
        </is>
      </c>
      <c r="H768" s="78" t="inlineStr">
        <is>
          <t>松山區</t>
        </is>
      </c>
      <c r="I768" s="77" t="n">
        <v>2</v>
      </c>
      <c r="J768" s="73" t="n">
        <v>44735</v>
      </c>
      <c r="K768" s="79" t="n"/>
    </row>
    <row r="769" ht="15.6" customHeight="1" s="127">
      <c r="D769" s="53" t="n">
        <v>767</v>
      </c>
      <c r="E769" s="77" t="n">
        <v>3656</v>
      </c>
      <c r="F769" s="78" t="inlineStr">
        <is>
          <t>北市寶德店</t>
        </is>
      </c>
      <c r="G769" s="78" t="inlineStr">
        <is>
          <t>台北市</t>
        </is>
      </c>
      <c r="H769" s="78" t="inlineStr">
        <is>
          <t>松山區</t>
        </is>
      </c>
      <c r="I769" s="77" t="n">
        <v>2</v>
      </c>
      <c r="J769" s="73" t="n">
        <v>44735</v>
      </c>
      <c r="K769" s="79" t="n"/>
    </row>
    <row r="770" ht="15.6" customHeight="1" s="127">
      <c r="D770" s="53" t="n">
        <v>768</v>
      </c>
      <c r="E770" s="77" t="n">
        <v>4923</v>
      </c>
      <c r="F770" s="78" t="inlineStr">
        <is>
          <t>蘆洲永平店</t>
        </is>
      </c>
      <c r="G770" s="78" t="inlineStr">
        <is>
          <t>新北市</t>
        </is>
      </c>
      <c r="H770" s="78" t="inlineStr">
        <is>
          <t>蘆州區</t>
        </is>
      </c>
      <c r="I770" s="77" t="n">
        <v>2</v>
      </c>
      <c r="J770" s="73" t="n">
        <v>44735</v>
      </c>
      <c r="K770" s="79" t="n"/>
    </row>
    <row r="771" ht="15.6" customHeight="1" s="127">
      <c r="D771" s="53" t="n">
        <v>769</v>
      </c>
      <c r="E771" s="77" t="n">
        <v>2301</v>
      </c>
      <c r="F771" s="78" t="inlineStr">
        <is>
          <t>北縣蘆平店</t>
        </is>
      </c>
      <c r="G771" s="78" t="inlineStr">
        <is>
          <t>新北市</t>
        </is>
      </c>
      <c r="H771" s="78" t="inlineStr">
        <is>
          <t>蘆洲區</t>
        </is>
      </c>
      <c r="I771" s="77" t="n">
        <v>2</v>
      </c>
      <c r="J771" s="73" t="n">
        <v>44735</v>
      </c>
      <c r="K771" s="79" t="n"/>
    </row>
    <row r="772" ht="15.6" customHeight="1" s="127">
      <c r="D772" s="53" t="n">
        <v>770</v>
      </c>
      <c r="E772" s="77" t="n">
        <v>4036</v>
      </c>
      <c r="F772" s="78" t="inlineStr">
        <is>
          <t>蘆洲祐誠店</t>
        </is>
      </c>
      <c r="G772" s="78" t="inlineStr">
        <is>
          <t>新北市</t>
        </is>
      </c>
      <c r="H772" s="78" t="inlineStr">
        <is>
          <t>蘆洲區</t>
        </is>
      </c>
      <c r="I772" s="77" t="n">
        <v>2</v>
      </c>
      <c r="J772" s="73" t="n">
        <v>44735</v>
      </c>
      <c r="K772" s="79" t="n"/>
    </row>
    <row r="773" ht="15.6" customHeight="1" s="127">
      <c r="D773" s="53" t="n">
        <v>771</v>
      </c>
      <c r="E773" s="77" t="n">
        <v>3179</v>
      </c>
      <c r="F773" s="78" t="inlineStr">
        <is>
          <t>苗縣頭正店</t>
        </is>
      </c>
      <c r="G773" s="78" t="inlineStr">
        <is>
          <t>苗栗縣</t>
        </is>
      </c>
      <c r="H773" s="78" t="inlineStr">
        <is>
          <t>頭份市</t>
        </is>
      </c>
      <c r="I773" s="77" t="n">
        <v>2</v>
      </c>
      <c r="J773" s="73" t="n">
        <v>44735</v>
      </c>
      <c r="K773" s="79" t="n"/>
    </row>
    <row r="774" ht="15.6" customHeight="1" s="127">
      <c r="D774" s="53" t="n">
        <v>772</v>
      </c>
      <c r="E774" s="77" t="n">
        <v>4090</v>
      </c>
      <c r="F774" s="78" t="inlineStr">
        <is>
          <t>頭份斗煥店</t>
        </is>
      </c>
      <c r="G774" s="78" t="inlineStr">
        <is>
          <t>苗栗縣</t>
        </is>
      </c>
      <c r="H774" s="78" t="inlineStr">
        <is>
          <t>頭份市</t>
        </is>
      </c>
      <c r="I774" s="77" t="n">
        <v>2</v>
      </c>
      <c r="J774" s="73" t="n">
        <v>44735</v>
      </c>
      <c r="K774" s="79" t="n"/>
    </row>
    <row r="775" ht="15.6" customHeight="1" s="127">
      <c r="D775" s="53" t="n">
        <v>773</v>
      </c>
      <c r="E775" s="77" t="inlineStr">
        <is>
          <t>F992</t>
        </is>
      </c>
      <c r="F775" s="78" t="inlineStr">
        <is>
          <t>苗縣五谷店</t>
        </is>
      </c>
      <c r="G775" s="78" t="inlineStr">
        <is>
          <t>苗栗縣</t>
        </is>
      </c>
      <c r="H775" s="78" t="inlineStr">
        <is>
          <t>公館鄉</t>
        </is>
      </c>
      <c r="I775" s="77" t="n">
        <v>2</v>
      </c>
      <c r="J775" s="73" t="n">
        <v>44735</v>
      </c>
      <c r="K775" s="79" t="n"/>
    </row>
    <row r="776" ht="15.6" customHeight="1" s="127">
      <c r="D776" s="53" t="n">
        <v>774</v>
      </c>
      <c r="E776" s="77" t="n">
        <v>2686</v>
      </c>
      <c r="F776" s="78" t="inlineStr">
        <is>
          <t>苗縣苗銅店</t>
        </is>
      </c>
      <c r="G776" s="78" t="inlineStr">
        <is>
          <t>苗栗縣</t>
        </is>
      </c>
      <c r="H776" s="78" t="inlineStr">
        <is>
          <t>銅鑼鄉</t>
        </is>
      </c>
      <c r="I776" s="77" t="n">
        <v>2</v>
      </c>
      <c r="J776" s="73" t="n">
        <v>44735</v>
      </c>
      <c r="K776" s="79" t="n"/>
    </row>
    <row r="777" ht="15.6" customHeight="1" s="127">
      <c r="D777" s="53" t="n">
        <v>775</v>
      </c>
      <c r="E777" s="77" t="n">
        <v>4638</v>
      </c>
      <c r="F777" s="78" t="inlineStr">
        <is>
          <t>新營交流道店</t>
        </is>
      </c>
      <c r="G777" s="78" t="inlineStr">
        <is>
          <t>台南市</t>
        </is>
      </c>
      <c r="H777" s="78" t="inlineStr">
        <is>
          <t>新營區</t>
        </is>
      </c>
      <c r="I777" s="77" t="n">
        <v>2</v>
      </c>
      <c r="J777" s="73" t="n">
        <v>44735</v>
      </c>
      <c r="K777" s="79" t="n"/>
    </row>
    <row r="778" ht="15.6" customHeight="1" s="127">
      <c r="D778" s="53" t="n">
        <v>776</v>
      </c>
      <c r="E778" s="77" t="n">
        <v>4740</v>
      </c>
      <c r="F778" s="78" t="inlineStr">
        <is>
          <t>松山撫遠店</t>
        </is>
      </c>
      <c r="G778" s="78" t="inlineStr">
        <is>
          <t>台北市</t>
        </is>
      </c>
      <c r="H778" s="78" t="inlineStr">
        <is>
          <t>松山區</t>
        </is>
      </c>
      <c r="I778" s="77" t="n">
        <v>2</v>
      </c>
      <c r="J778" s="73" t="n">
        <v>44736</v>
      </c>
      <c r="K778" s="79" t="n"/>
    </row>
    <row r="779" ht="15.6" customHeight="1" s="127">
      <c r="D779" s="53" t="n">
        <v>777</v>
      </c>
      <c r="E779" s="77" t="n">
        <v>4865</v>
      </c>
      <c r="F779" s="78" t="inlineStr">
        <is>
          <t>松山新聚店</t>
        </is>
      </c>
      <c r="G779" s="78" t="inlineStr">
        <is>
          <t>台北市</t>
        </is>
      </c>
      <c r="H779" s="78" t="inlineStr">
        <is>
          <t>松山區</t>
        </is>
      </c>
      <c r="I779" s="77" t="n">
        <v>2</v>
      </c>
      <c r="J779" s="73" t="n">
        <v>44736</v>
      </c>
      <c r="K779" s="79" t="n"/>
    </row>
    <row r="780" ht="15.6" customHeight="1" s="127">
      <c r="D780" s="53" t="n">
        <v>778</v>
      </c>
      <c r="E780" s="77" t="n">
        <v>4969</v>
      </c>
      <c r="F780" s="78" t="inlineStr">
        <is>
          <t>松山延吉店</t>
        </is>
      </c>
      <c r="G780" s="78" t="inlineStr">
        <is>
          <t>台北市</t>
        </is>
      </c>
      <c r="H780" s="78" t="inlineStr">
        <is>
          <t>松山區</t>
        </is>
      </c>
      <c r="I780" s="77" t="n">
        <v>2</v>
      </c>
      <c r="J780" s="73" t="n">
        <v>44736</v>
      </c>
      <c r="K780" s="79" t="n"/>
    </row>
    <row r="781" ht="15.6" customHeight="1" s="127">
      <c r="D781" s="53" t="n">
        <v>779</v>
      </c>
      <c r="E781" s="77" t="n">
        <v>4528</v>
      </c>
      <c r="F781" s="78" t="inlineStr">
        <is>
          <t>八里鐵塔店</t>
        </is>
      </c>
      <c r="G781" s="78" t="inlineStr">
        <is>
          <t>新北市</t>
        </is>
      </c>
      <c r="H781" s="78" t="inlineStr">
        <is>
          <t>八里區</t>
        </is>
      </c>
      <c r="I781" s="77" t="n">
        <v>2</v>
      </c>
      <c r="J781" s="73" t="n">
        <v>44736</v>
      </c>
      <c r="K781" s="79" t="n"/>
    </row>
    <row r="782" ht="15.6" customHeight="1" s="127">
      <c r="D782" s="53" t="n">
        <v>780</v>
      </c>
      <c r="E782" s="77" t="n">
        <v>4259</v>
      </c>
      <c r="F782" s="78" t="inlineStr">
        <is>
          <t>八里水灣店</t>
        </is>
      </c>
      <c r="G782" s="78" t="inlineStr">
        <is>
          <t>新北市</t>
        </is>
      </c>
      <c r="H782" s="78" t="inlineStr">
        <is>
          <t>八里區</t>
        </is>
      </c>
      <c r="I782" s="77" t="n">
        <v>2</v>
      </c>
      <c r="J782" s="73" t="n">
        <v>44736</v>
      </c>
      <c r="K782" s="79" t="n"/>
    </row>
    <row r="783" ht="15.6" customHeight="1" s="127">
      <c r="D783" s="53" t="n">
        <v>781</v>
      </c>
      <c r="E783" s="77" t="n">
        <v>4764</v>
      </c>
      <c r="F783" s="78" t="inlineStr">
        <is>
          <t>八里大船店</t>
        </is>
      </c>
      <c r="G783" s="78" t="inlineStr">
        <is>
          <t>新北市</t>
        </is>
      </c>
      <c r="H783" s="78" t="inlineStr">
        <is>
          <t>八里區</t>
        </is>
      </c>
      <c r="I783" s="77" t="n">
        <v>2</v>
      </c>
      <c r="J783" s="73" t="n">
        <v>44736</v>
      </c>
      <c r="K783" s="79" t="n"/>
    </row>
    <row r="784" ht="15.6" customHeight="1" s="127">
      <c r="D784" s="53" t="n">
        <v>782</v>
      </c>
      <c r="E784" s="77" t="n">
        <v>2306</v>
      </c>
      <c r="F784" s="78" t="inlineStr">
        <is>
          <t>北縣八里店</t>
        </is>
      </c>
      <c r="G784" s="78" t="inlineStr">
        <is>
          <t>新北市</t>
        </is>
      </c>
      <c r="H784" s="78" t="inlineStr">
        <is>
          <t>八里區</t>
        </is>
      </c>
      <c r="I784" s="77" t="n">
        <v>2</v>
      </c>
      <c r="J784" s="73" t="n">
        <v>44736</v>
      </c>
      <c r="K784" s="79" t="n"/>
    </row>
    <row r="785" ht="15.6" customHeight="1" s="127">
      <c r="D785" s="53" t="n">
        <v>783</v>
      </c>
      <c r="E785" s="77" t="n">
        <v>4043</v>
      </c>
      <c r="F785" s="78" t="inlineStr">
        <is>
          <t>頭份精品店</t>
        </is>
      </c>
      <c r="G785" s="78" t="inlineStr">
        <is>
          <t>苗栗縣</t>
        </is>
      </c>
      <c r="H785" s="78" t="inlineStr">
        <is>
          <t>頭份市</t>
        </is>
      </c>
      <c r="I785" s="77" t="n">
        <v>2</v>
      </c>
      <c r="J785" s="73" t="n">
        <v>44736</v>
      </c>
      <c r="K785" s="79" t="n"/>
    </row>
    <row r="786" ht="15.6" customHeight="1" s="127">
      <c r="D786" s="53" t="n">
        <v>784</v>
      </c>
      <c r="E786" s="77" t="n">
        <v>4380</v>
      </c>
      <c r="F786" s="78" t="inlineStr">
        <is>
          <t>三峽紫微店</t>
        </is>
      </c>
      <c r="G786" s="78" t="inlineStr">
        <is>
          <t>新北市</t>
        </is>
      </c>
      <c r="H786" s="78" t="inlineStr">
        <is>
          <t>三峽區</t>
        </is>
      </c>
      <c r="I786" s="77" t="n">
        <v>2</v>
      </c>
      <c r="J786" s="73" t="n">
        <v>44739</v>
      </c>
      <c r="K786" s="79" t="n"/>
    </row>
    <row r="787" ht="15.6" customHeight="1" s="127">
      <c r="D787" s="53" t="n">
        <v>785</v>
      </c>
      <c r="E787" s="77" t="n">
        <v>4453</v>
      </c>
      <c r="F787" s="78" t="inlineStr">
        <is>
          <t>三峽隆慶店</t>
        </is>
      </c>
      <c r="G787" s="78" t="inlineStr">
        <is>
          <t>新北市</t>
        </is>
      </c>
      <c r="H787" s="78" t="inlineStr">
        <is>
          <t>三峽區</t>
        </is>
      </c>
      <c r="I787" s="77" t="n">
        <v>2</v>
      </c>
      <c r="J787" s="73" t="n">
        <v>44739</v>
      </c>
      <c r="K787" s="79" t="n"/>
    </row>
    <row r="788" ht="15.6" customHeight="1" s="127">
      <c r="D788" s="53" t="n">
        <v>786</v>
      </c>
      <c r="E788" s="77" t="n">
        <v>4642</v>
      </c>
      <c r="F788" s="78" t="inlineStr">
        <is>
          <t>三峽長泰店</t>
        </is>
      </c>
      <c r="G788" s="78" t="inlineStr">
        <is>
          <t>新北市</t>
        </is>
      </c>
      <c r="H788" s="78" t="inlineStr">
        <is>
          <t>三峽區</t>
        </is>
      </c>
      <c r="I788" s="77" t="n">
        <v>2</v>
      </c>
      <c r="J788" s="73" t="n">
        <v>44739</v>
      </c>
      <c r="K788" s="79" t="n"/>
    </row>
    <row r="789" ht="15.6" customHeight="1" s="127">
      <c r="D789" s="53" t="n">
        <v>787</v>
      </c>
      <c r="E789" s="77" t="n">
        <v>4422</v>
      </c>
      <c r="F789" s="78" t="inlineStr">
        <is>
          <t>板橋合安店</t>
        </is>
      </c>
      <c r="G789" s="78" t="inlineStr">
        <is>
          <t>新北市</t>
        </is>
      </c>
      <c r="H789" s="78" t="inlineStr">
        <is>
          <t>板橋區</t>
        </is>
      </c>
      <c r="I789" s="77" t="n">
        <v>2</v>
      </c>
      <c r="J789" s="73" t="n">
        <v>44739</v>
      </c>
      <c r="K789" s="79" t="n"/>
    </row>
    <row r="790" ht="15.6" customHeight="1" s="127">
      <c r="D790" s="53" t="n">
        <v>788</v>
      </c>
      <c r="E790" s="77" t="n">
        <v>2403</v>
      </c>
      <c r="F790" s="78" t="inlineStr">
        <is>
          <t>北縣板龍店</t>
        </is>
      </c>
      <c r="G790" s="78" t="inlineStr">
        <is>
          <t>新北市</t>
        </is>
      </c>
      <c r="H790" s="78" t="inlineStr">
        <is>
          <t>板橋區</t>
        </is>
      </c>
      <c r="I790" s="77" t="n">
        <v>2</v>
      </c>
      <c r="J790" s="73" t="n">
        <v>44739</v>
      </c>
      <c r="K790" s="79" t="n"/>
    </row>
    <row r="791" ht="15.6" customHeight="1" s="127">
      <c r="D791" s="53" t="n">
        <v>789</v>
      </c>
      <c r="E791" s="77" t="inlineStr">
        <is>
          <t>F750</t>
        </is>
      </c>
      <c r="F791" s="78" t="inlineStr">
        <is>
          <t>桃縣觀音店</t>
        </is>
      </c>
      <c r="G791" s="78" t="inlineStr">
        <is>
          <t>桃園市</t>
        </is>
      </c>
      <c r="H791" s="78" t="inlineStr">
        <is>
          <t>觀音區</t>
        </is>
      </c>
      <c r="I791" s="77" t="n">
        <v>2</v>
      </c>
      <c r="J791" s="73" t="n">
        <v>44739</v>
      </c>
      <c r="K791" s="79" t="n"/>
    </row>
    <row r="792" ht="15.6" customHeight="1" s="127">
      <c r="D792" s="53" t="n">
        <v>790</v>
      </c>
      <c r="E792" s="77" t="n">
        <v>4705</v>
      </c>
      <c r="F792" s="78" t="inlineStr">
        <is>
          <t>觀音二聖店</t>
        </is>
      </c>
      <c r="G792" s="78" t="inlineStr">
        <is>
          <t>桃園市</t>
        </is>
      </c>
      <c r="H792" s="78" t="inlineStr">
        <is>
          <t>觀音區</t>
        </is>
      </c>
      <c r="I792" s="77" t="n">
        <v>2</v>
      </c>
      <c r="J792" s="73" t="n">
        <v>44739</v>
      </c>
      <c r="K792" s="79" t="n"/>
    </row>
    <row r="793" ht="15.6" customHeight="1" s="127">
      <c r="D793" s="53" t="n">
        <v>791</v>
      </c>
      <c r="E793" s="77" t="n">
        <v>3093</v>
      </c>
      <c r="F793" s="78" t="inlineStr">
        <is>
          <t>桃縣桃鵬店</t>
        </is>
      </c>
      <c r="G793" s="78" t="inlineStr">
        <is>
          <t>桃園市</t>
        </is>
      </c>
      <c r="H793" s="78" t="inlineStr">
        <is>
          <t>觀音區</t>
        </is>
      </c>
      <c r="I793" s="77" t="n">
        <v>2</v>
      </c>
      <c r="J793" s="73" t="n">
        <v>44739</v>
      </c>
      <c r="K793" s="79" t="n"/>
    </row>
    <row r="794" ht="15.6" customHeight="1" s="127">
      <c r="D794" s="53" t="n">
        <v>792</v>
      </c>
      <c r="E794" s="77" t="n">
        <v>3648</v>
      </c>
      <c r="F794" s="78" t="inlineStr">
        <is>
          <t>豐原原成店</t>
        </is>
      </c>
      <c r="G794" s="78" t="inlineStr">
        <is>
          <t>台中市</t>
        </is>
      </c>
      <c r="H794" s="78" t="inlineStr">
        <is>
          <t>豐原區</t>
        </is>
      </c>
      <c r="I794" s="77" t="n">
        <v>2</v>
      </c>
      <c r="J794" s="73" t="n">
        <v>44739</v>
      </c>
      <c r="K794" s="79" t="n"/>
    </row>
    <row r="795" ht="15.6" customHeight="1" s="127">
      <c r="D795" s="53" t="n">
        <v>793</v>
      </c>
      <c r="E795" s="77" t="n">
        <v>3987</v>
      </c>
      <c r="F795" s="78" t="inlineStr">
        <is>
          <t>豐原豐田店</t>
        </is>
      </c>
      <c r="G795" s="78" t="inlineStr">
        <is>
          <t>台中市</t>
        </is>
      </c>
      <c r="H795" s="78" t="inlineStr">
        <is>
          <t>豐原區</t>
        </is>
      </c>
      <c r="I795" s="77" t="n">
        <v>2</v>
      </c>
      <c r="J795" s="73" t="n">
        <v>44739</v>
      </c>
      <c r="K795" s="79" t="n"/>
    </row>
    <row r="796" ht="15.6" customHeight="1" s="127">
      <c r="D796" s="53" t="n">
        <v>794</v>
      </c>
      <c r="E796" s="77" t="n">
        <v>4207</v>
      </c>
      <c r="F796" s="78" t="inlineStr">
        <is>
          <t>豐原三和店</t>
        </is>
      </c>
      <c r="G796" s="78" t="inlineStr">
        <is>
          <t>台中市</t>
        </is>
      </c>
      <c r="H796" s="78" t="inlineStr">
        <is>
          <t>豐原區</t>
        </is>
      </c>
      <c r="I796" s="77" t="n">
        <v>2</v>
      </c>
      <c r="J796" s="73" t="n">
        <v>44739</v>
      </c>
      <c r="K796" s="79" t="n"/>
    </row>
    <row r="797" ht="15.6" customHeight="1" s="127">
      <c r="D797" s="53" t="n">
        <v>795</v>
      </c>
      <c r="E797" s="77" t="n">
        <v>4635</v>
      </c>
      <c r="F797" s="78" t="inlineStr">
        <is>
          <t>林園五塊厝店</t>
        </is>
      </c>
      <c r="G797" s="78" t="inlineStr">
        <is>
          <t>高雄市</t>
        </is>
      </c>
      <c r="H797" s="78" t="inlineStr">
        <is>
          <t>林園區</t>
        </is>
      </c>
      <c r="I797" s="77" t="n">
        <v>2</v>
      </c>
      <c r="J797" s="73" t="n">
        <v>44739</v>
      </c>
      <c r="K797" s="80" t="n"/>
    </row>
    <row r="798" ht="15.6" customHeight="1" s="127">
      <c r="D798" s="53" t="n">
        <v>796</v>
      </c>
      <c r="E798" s="77" t="n">
        <v>4037</v>
      </c>
      <c r="F798" s="78" t="inlineStr">
        <is>
          <t>林園建佑店</t>
        </is>
      </c>
      <c r="G798" s="78" t="inlineStr">
        <is>
          <t>高雄市</t>
        </is>
      </c>
      <c r="H798" s="78" t="inlineStr">
        <is>
          <t>林園區</t>
        </is>
      </c>
      <c r="I798" s="77" t="n">
        <v>2</v>
      </c>
      <c r="J798" s="73" t="n">
        <v>44739</v>
      </c>
      <c r="K798" s="80" t="n"/>
    </row>
    <row r="799" ht="15.6" customHeight="1" s="127">
      <c r="D799" s="53" t="n">
        <v>797</v>
      </c>
      <c r="E799" s="77" t="n">
        <v>2545</v>
      </c>
      <c r="F799" s="78" t="inlineStr">
        <is>
          <t>高縣高林店</t>
        </is>
      </c>
      <c r="G799" s="78" t="inlineStr">
        <is>
          <t>高雄市</t>
        </is>
      </c>
      <c r="H799" s="78" t="inlineStr">
        <is>
          <t>林園區</t>
        </is>
      </c>
      <c r="I799" s="77" t="n">
        <v>2</v>
      </c>
      <c r="J799" s="73" t="n">
        <v>44739</v>
      </c>
      <c r="K799" s="81" t="n"/>
    </row>
    <row r="800" ht="15.6" customHeight="1" s="127">
      <c r="D800" s="53" t="n">
        <v>798</v>
      </c>
      <c r="E800" s="77" t="n">
        <v>4886</v>
      </c>
      <c r="F800" s="78" t="inlineStr">
        <is>
          <t>三峽金牛角</t>
        </is>
      </c>
      <c r="G800" s="78" t="inlineStr">
        <is>
          <t>新北市</t>
        </is>
      </c>
      <c r="H800" s="78" t="inlineStr">
        <is>
          <t>三峽區</t>
        </is>
      </c>
      <c r="I800" s="77" t="n">
        <v>2</v>
      </c>
      <c r="J800" s="73" t="n">
        <v>44740</v>
      </c>
      <c r="K800" s="81" t="n"/>
    </row>
    <row r="801" ht="15.6" customHeight="1" s="127">
      <c r="D801" s="53" t="n">
        <v>799</v>
      </c>
      <c r="E801" s="77" t="n">
        <v>4989</v>
      </c>
      <c r="F801" s="78" t="inlineStr">
        <is>
          <t>三峽尊龍店</t>
        </is>
      </c>
      <c r="G801" s="78" t="inlineStr">
        <is>
          <t>新北市</t>
        </is>
      </c>
      <c r="H801" s="78" t="inlineStr">
        <is>
          <t>三峽區</t>
        </is>
      </c>
      <c r="I801" s="77" t="n">
        <v>2</v>
      </c>
      <c r="J801" s="73" t="n">
        <v>44740</v>
      </c>
      <c r="K801" s="73" t="n"/>
    </row>
    <row r="802" ht="15.6" customHeight="1" s="127">
      <c r="D802" s="53" t="n">
        <v>800</v>
      </c>
      <c r="E802" s="77" t="n">
        <v>3497</v>
      </c>
      <c r="F802" s="78" t="inlineStr">
        <is>
          <t>北市萬寧店</t>
        </is>
      </c>
      <c r="G802" s="78" t="inlineStr">
        <is>
          <t>台北市</t>
        </is>
      </c>
      <c r="H802" s="78" t="inlineStr">
        <is>
          <t>萬華區</t>
        </is>
      </c>
      <c r="I802" s="77" t="n">
        <v>2</v>
      </c>
      <c r="J802" s="73" t="n">
        <v>44740</v>
      </c>
      <c r="K802" s="79" t="n"/>
    </row>
    <row r="803" ht="15.6" customHeight="1" s="127">
      <c r="D803" s="53" t="n">
        <v>801</v>
      </c>
      <c r="E803" s="77" t="n">
        <v>3965</v>
      </c>
      <c r="F803" s="78" t="inlineStr">
        <is>
          <t>板橋民治店</t>
        </is>
      </c>
      <c r="G803" s="78" t="inlineStr">
        <is>
          <t>新北市</t>
        </is>
      </c>
      <c r="H803" s="78" t="inlineStr">
        <is>
          <t>板橋區</t>
        </is>
      </c>
      <c r="I803" s="77" t="n">
        <v>2</v>
      </c>
      <c r="J803" s="73" t="n">
        <v>44740</v>
      </c>
      <c r="K803" s="80" t="n"/>
    </row>
    <row r="804" ht="15.6" customHeight="1" s="127">
      <c r="D804" s="53" t="n">
        <v>802</v>
      </c>
      <c r="E804" s="77" t="n">
        <v>3962</v>
      </c>
      <c r="F804" s="78" t="inlineStr">
        <is>
          <t>板橋民仁店</t>
        </is>
      </c>
      <c r="G804" s="78" t="inlineStr">
        <is>
          <t>新北市</t>
        </is>
      </c>
      <c r="H804" s="78" t="inlineStr">
        <is>
          <t>板橋區</t>
        </is>
      </c>
      <c r="I804" s="77" t="n">
        <v>2</v>
      </c>
      <c r="J804" s="73" t="n">
        <v>44740</v>
      </c>
      <c r="K804" s="80" t="n"/>
    </row>
    <row r="805" ht="15.6" customHeight="1" s="127">
      <c r="D805" s="53" t="n">
        <v>803</v>
      </c>
      <c r="E805" s="77" t="inlineStr">
        <is>
          <t>D767</t>
        </is>
      </c>
      <c r="F805" s="78" t="inlineStr">
        <is>
          <t>北縣寶翠店</t>
        </is>
      </c>
      <c r="G805" s="78" t="inlineStr">
        <is>
          <t>新北市</t>
        </is>
      </c>
      <c r="H805" s="78" t="inlineStr">
        <is>
          <t>板橋區</t>
        </is>
      </c>
      <c r="I805" s="77" t="n">
        <v>2</v>
      </c>
      <c r="J805" s="73" t="n">
        <v>44740</v>
      </c>
      <c r="K805" s="79" t="n"/>
    </row>
    <row r="806" ht="15.6" customHeight="1" s="127">
      <c r="D806" s="53" t="n">
        <v>804</v>
      </c>
      <c r="E806" s="77" t="n">
        <v>4622</v>
      </c>
      <c r="F806" s="78" t="inlineStr">
        <is>
          <t>觀音菩薩店</t>
        </is>
      </c>
      <c r="G806" s="78" t="inlineStr">
        <is>
          <t>桃園市</t>
        </is>
      </c>
      <c r="H806" s="78" t="inlineStr">
        <is>
          <t>觀音區</t>
        </is>
      </c>
      <c r="I806" s="77" t="n">
        <v>2</v>
      </c>
      <c r="J806" s="73" t="n">
        <v>44740</v>
      </c>
      <c r="K806" s="79" t="n"/>
    </row>
    <row r="807" ht="15.6" customHeight="1" s="127">
      <c r="D807" s="53" t="n">
        <v>805</v>
      </c>
      <c r="E807" s="77" t="n">
        <v>4695</v>
      </c>
      <c r="F807" s="78" t="inlineStr">
        <is>
          <t>觀音草漯店</t>
        </is>
      </c>
      <c r="G807" s="78" t="inlineStr">
        <is>
          <t>桃園市</t>
        </is>
      </c>
      <c r="H807" s="78" t="inlineStr">
        <is>
          <t>觀音區</t>
        </is>
      </c>
      <c r="I807" s="77" t="n">
        <v>2</v>
      </c>
      <c r="J807" s="73" t="n">
        <v>44740</v>
      </c>
      <c r="K807" s="79" t="n"/>
    </row>
    <row r="808" ht="15.6" customHeight="1" s="127">
      <c r="D808" s="53" t="n">
        <v>806</v>
      </c>
      <c r="E808" s="77" t="n">
        <v>4288</v>
      </c>
      <c r="F808" s="78" t="inlineStr">
        <is>
          <t>豐原成興店</t>
        </is>
      </c>
      <c r="G808" s="78" t="inlineStr">
        <is>
          <t>台中市</t>
        </is>
      </c>
      <c r="H808" s="78" t="inlineStr">
        <is>
          <t>豐原區</t>
        </is>
      </c>
      <c r="I808" s="77" t="n">
        <v>2</v>
      </c>
      <c r="J808" s="73" t="n">
        <v>44740</v>
      </c>
      <c r="K808" s="79" t="n"/>
    </row>
    <row r="809" ht="15.6" customHeight="1" s="127">
      <c r="D809" s="53" t="n">
        <v>807</v>
      </c>
      <c r="E809" s="77" t="n">
        <v>4604</v>
      </c>
      <c r="F809" s="78" t="inlineStr">
        <is>
          <t>豐原豐社店</t>
        </is>
      </c>
      <c r="G809" s="78" t="inlineStr">
        <is>
          <t>台中市</t>
        </is>
      </c>
      <c r="H809" s="78" t="inlineStr">
        <is>
          <t>豐原區</t>
        </is>
      </c>
      <c r="I809" s="77" t="n">
        <v>2</v>
      </c>
      <c r="J809" s="73" t="n">
        <v>44740</v>
      </c>
      <c r="K809" s="80" t="n"/>
    </row>
    <row r="810" ht="15.6" customHeight="1" s="127">
      <c r="D810" s="53" t="n">
        <v>808</v>
      </c>
      <c r="E810" s="77" t="n">
        <v>2875</v>
      </c>
      <c r="F810" s="78" t="inlineStr">
        <is>
          <t>南投投喜店</t>
        </is>
      </c>
      <c r="G810" s="78" t="inlineStr">
        <is>
          <t>南投縣</t>
        </is>
      </c>
      <c r="H810" s="78" t="inlineStr">
        <is>
          <t>竹山鎮</t>
        </is>
      </c>
      <c r="I810" s="77" t="n">
        <v>2</v>
      </c>
      <c r="J810" s="73" t="n">
        <v>44740</v>
      </c>
      <c r="K810" s="79" t="n"/>
    </row>
    <row r="811" ht="15.6" customHeight="1" s="127">
      <c r="D811" s="53" t="n">
        <v>809</v>
      </c>
      <c r="E811" s="77" t="n">
        <v>4747</v>
      </c>
      <c r="F811" s="78" t="inlineStr">
        <is>
          <t>觀音長興店</t>
        </is>
      </c>
      <c r="G811" s="78" t="inlineStr">
        <is>
          <t>桃園市</t>
        </is>
      </c>
      <c r="H811" s="78" t="inlineStr">
        <is>
          <t>觀音區</t>
        </is>
      </c>
      <c r="I811" s="77" t="n">
        <v>2</v>
      </c>
      <c r="J811" s="73" t="n">
        <v>44740</v>
      </c>
    </row>
    <row r="812" ht="15.6" customHeight="1" s="127">
      <c r="D812" s="53" t="n">
        <v>810</v>
      </c>
      <c r="E812" s="77" t="n">
        <v>3761</v>
      </c>
      <c r="F812" s="78" t="inlineStr">
        <is>
          <t>北市鑫梧店</t>
        </is>
      </c>
      <c r="G812" s="78" t="inlineStr">
        <is>
          <t>台北市</t>
        </is>
      </c>
      <c r="H812" s="78" t="inlineStr">
        <is>
          <t>萬華區</t>
        </is>
      </c>
      <c r="I812" s="77" t="n">
        <v>2</v>
      </c>
      <c r="J812" s="73" t="n">
        <v>44741</v>
      </c>
      <c r="K812" s="79" t="n"/>
    </row>
    <row r="813" ht="15.6" customHeight="1" s="127">
      <c r="D813" s="53" t="n">
        <v>811</v>
      </c>
      <c r="E813" s="77" t="n">
        <v>3908</v>
      </c>
      <c r="F813" s="78" t="inlineStr">
        <is>
          <t>北市萬鑫店</t>
        </is>
      </c>
      <c r="G813" s="78" t="inlineStr">
        <is>
          <t>台北市</t>
        </is>
      </c>
      <c r="H813" s="78" t="inlineStr">
        <is>
          <t>萬華區</t>
        </is>
      </c>
      <c r="I813" s="77" t="n">
        <v>2</v>
      </c>
      <c r="J813" s="73" t="n">
        <v>44741</v>
      </c>
      <c r="K813" s="79" t="n"/>
    </row>
    <row r="814" ht="15.6" customHeight="1" s="127">
      <c r="D814" s="53" t="n">
        <v>812</v>
      </c>
      <c r="E814" s="77" t="n">
        <v>4082</v>
      </c>
      <c r="F814" s="78" t="inlineStr">
        <is>
          <t>北市華德店</t>
        </is>
      </c>
      <c r="G814" s="78" t="inlineStr">
        <is>
          <t>台北市</t>
        </is>
      </c>
      <c r="H814" s="78" t="inlineStr">
        <is>
          <t>萬華區</t>
        </is>
      </c>
      <c r="I814" s="77" t="n">
        <v>2</v>
      </c>
      <c r="J814" s="73" t="n">
        <v>44741</v>
      </c>
      <c r="K814" s="79" t="n"/>
    </row>
    <row r="815" ht="15.6" customHeight="1" s="127">
      <c r="D815" s="53" t="n">
        <v>813</v>
      </c>
      <c r="E815" s="77" t="n">
        <v>2069</v>
      </c>
      <c r="F815" s="78" t="inlineStr">
        <is>
          <t>北縣江翠店</t>
        </is>
      </c>
      <c r="G815" s="78" t="inlineStr">
        <is>
          <t>新北市</t>
        </is>
      </c>
      <c r="H815" s="78" t="inlineStr">
        <is>
          <t>板橋區</t>
        </is>
      </c>
      <c r="I815" s="77" t="n">
        <v>2</v>
      </c>
      <c r="J815" s="73" t="n">
        <v>44741</v>
      </c>
      <c r="K815" s="79" t="n"/>
    </row>
    <row r="816" ht="15.6" customHeight="1" s="127">
      <c r="D816" s="53" t="n">
        <v>814</v>
      </c>
      <c r="E816" s="77" t="n">
        <v>4680</v>
      </c>
      <c r="F816" s="78" t="inlineStr">
        <is>
          <t>板橋江寧店</t>
        </is>
      </c>
      <c r="G816" s="78" t="inlineStr">
        <is>
          <t>新北市</t>
        </is>
      </c>
      <c r="H816" s="78" t="inlineStr">
        <is>
          <t>板橋區</t>
        </is>
      </c>
      <c r="I816" s="77" t="n">
        <v>2</v>
      </c>
      <c r="J816" s="73" t="n">
        <v>44741</v>
      </c>
      <c r="K816" s="79" t="n"/>
    </row>
    <row r="817" ht="15.6" customHeight="1" s="127">
      <c r="D817" s="53" t="n">
        <v>815</v>
      </c>
      <c r="E817" s="77" t="n">
        <v>2221</v>
      </c>
      <c r="F817" s="78" t="inlineStr">
        <is>
          <t>北縣板雙店</t>
        </is>
      </c>
      <c r="G817" s="78" t="inlineStr">
        <is>
          <t>新北市</t>
        </is>
      </c>
      <c r="H817" s="78" t="inlineStr">
        <is>
          <t>板橋區</t>
        </is>
      </c>
      <c r="I817" s="77" t="n">
        <v>2</v>
      </c>
      <c r="J817" s="73" t="n">
        <v>44741</v>
      </c>
      <c r="K817" s="79" t="n"/>
    </row>
    <row r="818" ht="15.6" customHeight="1" s="127">
      <c r="D818" s="53" t="n">
        <v>816</v>
      </c>
      <c r="E818" s="77" t="n">
        <v>4047</v>
      </c>
      <c r="F818" s="78" t="inlineStr">
        <is>
          <t>觀音觀愛店</t>
        </is>
      </c>
      <c r="G818" s="78" t="inlineStr">
        <is>
          <t>桃園市</t>
        </is>
      </c>
      <c r="H818" s="78" t="inlineStr">
        <is>
          <t>觀音區</t>
        </is>
      </c>
      <c r="I818" s="77" t="n">
        <v>2</v>
      </c>
      <c r="J818" s="73" t="n">
        <v>44741</v>
      </c>
      <c r="K818" s="79" t="n"/>
    </row>
    <row r="819" ht="15.6" customHeight="1" s="127">
      <c r="D819" s="53" t="n">
        <v>817</v>
      </c>
      <c r="E819" s="77" t="n">
        <v>4533</v>
      </c>
      <c r="F819" s="78" t="inlineStr">
        <is>
          <t>觀音蓮花店</t>
        </is>
      </c>
      <c r="G819" s="78" t="inlineStr">
        <is>
          <t>桃園市</t>
        </is>
      </c>
      <c r="H819" s="78" t="inlineStr">
        <is>
          <t>觀音區</t>
        </is>
      </c>
      <c r="I819" s="77" t="n">
        <v>2</v>
      </c>
      <c r="J819" s="73" t="n">
        <v>44741</v>
      </c>
      <c r="K819" s="79" t="n"/>
    </row>
    <row r="820" ht="15.6" customHeight="1" s="127">
      <c r="D820" s="53" t="n">
        <v>818</v>
      </c>
      <c r="E820" s="77" t="n">
        <v>3270</v>
      </c>
      <c r="F820" s="78" t="inlineStr">
        <is>
          <t>桃縣觀坪店</t>
        </is>
      </c>
      <c r="G820" s="78" t="inlineStr">
        <is>
          <t>桃園市</t>
        </is>
      </c>
      <c r="H820" s="78" t="inlineStr">
        <is>
          <t>觀音區</t>
        </is>
      </c>
      <c r="I820" s="77" t="n">
        <v>2</v>
      </c>
      <c r="J820" s="73" t="n">
        <v>44741</v>
      </c>
      <c r="K820" s="79" t="n"/>
    </row>
    <row r="821" ht="15.6" customHeight="1" s="127">
      <c r="D821" s="53" t="n">
        <v>819</v>
      </c>
      <c r="E821" s="77" t="n">
        <v>4780</v>
      </c>
      <c r="F821" s="78" t="inlineStr">
        <is>
          <t>竹山南雲店</t>
        </is>
      </c>
      <c r="G821" s="78" t="inlineStr">
        <is>
          <t>南投縣</t>
        </is>
      </c>
      <c r="H821" s="78" t="inlineStr">
        <is>
          <t>竹山鎮</t>
        </is>
      </c>
      <c r="I821" s="77" t="n">
        <v>2</v>
      </c>
      <c r="J821" s="73" t="n">
        <v>44741</v>
      </c>
      <c r="K821" s="79" t="n"/>
    </row>
    <row r="822" ht="15.6" customHeight="1" s="127">
      <c r="D822" s="53" t="n">
        <v>820</v>
      </c>
      <c r="E822" s="77" t="n">
        <v>4737</v>
      </c>
      <c r="F822" s="78" t="inlineStr">
        <is>
          <t>竹山前山店</t>
        </is>
      </c>
      <c r="G822" s="78" t="inlineStr">
        <is>
          <t>南投縣</t>
        </is>
      </c>
      <c r="H822" s="78" t="inlineStr">
        <is>
          <t>竹山鎮</t>
        </is>
      </c>
      <c r="I822" s="77" t="n">
        <v>2</v>
      </c>
      <c r="J822" s="73" t="n">
        <v>44741</v>
      </c>
      <c r="K822" s="79" t="n"/>
    </row>
    <row r="823" ht="15.6" customHeight="1" s="127">
      <c r="D823" s="53" t="n">
        <v>821</v>
      </c>
      <c r="E823" s="77" t="n">
        <v>2626</v>
      </c>
      <c r="F823" s="78" t="inlineStr">
        <is>
          <t>南投投順店</t>
        </is>
      </c>
      <c r="G823" s="78" t="inlineStr">
        <is>
          <t>南投縣</t>
        </is>
      </c>
      <c r="H823" s="78" t="inlineStr">
        <is>
          <t>南投市</t>
        </is>
      </c>
      <c r="I823" s="77" t="n">
        <v>2</v>
      </c>
      <c r="J823" s="73" t="n">
        <v>44741</v>
      </c>
      <c r="K823" s="79" t="n"/>
    </row>
    <row r="824" ht="15.6" customHeight="1" s="127">
      <c r="D824" s="53" t="n">
        <v>822</v>
      </c>
      <c r="E824" s="77" t="n">
        <v>4107</v>
      </c>
      <c r="F824" s="78" t="inlineStr">
        <is>
          <t>杉林大愛店</t>
        </is>
      </c>
      <c r="G824" s="78" t="inlineStr">
        <is>
          <t>高雄市</t>
        </is>
      </c>
      <c r="H824" s="78" t="inlineStr">
        <is>
          <t>杉林區</t>
        </is>
      </c>
      <c r="I824" s="77" t="n">
        <v>2</v>
      </c>
      <c r="J824" s="73" t="n">
        <v>44741</v>
      </c>
      <c r="K824" s="79" t="n"/>
    </row>
    <row r="825" ht="15.6" customHeight="1" s="127">
      <c r="D825" s="53" t="n">
        <v>823</v>
      </c>
      <c r="E825" s="77" t="n">
        <v>3989</v>
      </c>
      <c r="F825" s="78" t="inlineStr">
        <is>
          <t>美濃城門店</t>
        </is>
      </c>
      <c r="G825" s="78" t="inlineStr">
        <is>
          <t>高雄市</t>
        </is>
      </c>
      <c r="H825" s="78" t="inlineStr">
        <is>
          <t>美濃區</t>
        </is>
      </c>
      <c r="I825" s="77" t="n">
        <v>2</v>
      </c>
      <c r="J825" s="73" t="n">
        <v>44741</v>
      </c>
      <c r="K825" s="79" t="n"/>
    </row>
    <row r="826" ht="15.6" customHeight="1" s="127">
      <c r="D826" s="53" t="n">
        <v>824</v>
      </c>
      <c r="E826" s="77" t="n">
        <v>4226</v>
      </c>
      <c r="F826" s="78" t="inlineStr">
        <is>
          <t>北市民和店</t>
        </is>
      </c>
      <c r="G826" s="78" t="inlineStr">
        <is>
          <t>台北市</t>
        </is>
      </c>
      <c r="H826" s="78" t="inlineStr">
        <is>
          <t>萬華區</t>
        </is>
      </c>
      <c r="I826" s="77" t="n">
        <v>2</v>
      </c>
      <c r="J826" s="73" t="n">
        <v>44742</v>
      </c>
      <c r="K826" s="79" t="n"/>
    </row>
    <row r="827" ht="15.6" customHeight="1" s="127">
      <c r="D827" s="53" t="n">
        <v>825</v>
      </c>
      <c r="E827" s="77" t="n">
        <v>4249</v>
      </c>
      <c r="F827" s="78" t="inlineStr">
        <is>
          <t>北市華園店</t>
        </is>
      </c>
      <c r="G827" s="78" t="inlineStr">
        <is>
          <t>台北市</t>
        </is>
      </c>
      <c r="H827" s="78" t="inlineStr">
        <is>
          <t>萬華區</t>
        </is>
      </c>
      <c r="I827" s="77" t="n">
        <v>2</v>
      </c>
      <c r="J827" s="73" t="n">
        <v>44742</v>
      </c>
      <c r="K827" s="79" t="n"/>
    </row>
    <row r="828" ht="15.6" customHeight="1" s="127">
      <c r="D828" s="53" t="n">
        <v>826</v>
      </c>
      <c r="E828" s="77" t="n">
        <v>2746</v>
      </c>
      <c r="F828" s="78" t="inlineStr">
        <is>
          <t>北縣板嘉店</t>
        </is>
      </c>
      <c r="G828" s="78" t="inlineStr">
        <is>
          <t>新北市</t>
        </is>
      </c>
      <c r="H828" s="78" t="inlineStr">
        <is>
          <t>板橋區</t>
        </is>
      </c>
      <c r="I828" s="77" t="n">
        <v>2</v>
      </c>
      <c r="J828" s="73" t="n">
        <v>44742</v>
      </c>
      <c r="K828" s="79" t="n"/>
    </row>
    <row r="829" ht="15.6" customHeight="1" s="127">
      <c r="D829" s="53" t="n">
        <v>827</v>
      </c>
      <c r="E829" s="77" t="n">
        <v>3818</v>
      </c>
      <c r="F829" s="78" t="inlineStr">
        <is>
          <t>北縣漢江店</t>
        </is>
      </c>
      <c r="G829" s="78" t="inlineStr">
        <is>
          <t>新北市</t>
        </is>
      </c>
      <c r="H829" s="78" t="inlineStr">
        <is>
          <t>板橋區</t>
        </is>
      </c>
      <c r="I829" s="77" t="n">
        <v>2</v>
      </c>
      <c r="J829" s="73" t="n">
        <v>44742</v>
      </c>
      <c r="K829" s="79" t="n"/>
    </row>
    <row r="830" ht="15.6" customHeight="1" s="127">
      <c r="D830" s="53" t="n">
        <v>828</v>
      </c>
      <c r="E830" s="77" t="n">
        <v>4167</v>
      </c>
      <c r="F830" s="78" t="inlineStr">
        <is>
          <t>板橋松翠店</t>
        </is>
      </c>
      <c r="G830" s="78" t="inlineStr">
        <is>
          <t>新北市</t>
        </is>
      </c>
      <c r="H830" s="78" t="inlineStr">
        <is>
          <t>板橋區</t>
        </is>
      </c>
      <c r="I830" s="77" t="n">
        <v>2</v>
      </c>
      <c r="J830" s="73" t="n">
        <v>44742</v>
      </c>
      <c r="K830" s="79" t="n"/>
    </row>
    <row r="831" ht="15.6" customHeight="1" s="127">
      <c r="D831" s="53" t="n">
        <v>829</v>
      </c>
      <c r="E831" s="77" t="n">
        <v>3551</v>
      </c>
      <c r="F831" s="78" t="inlineStr">
        <is>
          <t>北縣板豐店</t>
        </is>
      </c>
      <c r="G831" s="78" t="inlineStr">
        <is>
          <t>新北市</t>
        </is>
      </c>
      <c r="H831" s="78" t="inlineStr">
        <is>
          <t>板橋區</t>
        </is>
      </c>
      <c r="I831" s="77" t="n">
        <v>2</v>
      </c>
      <c r="J831" s="73" t="n">
        <v>44742</v>
      </c>
      <c r="K831" s="79" t="n"/>
    </row>
    <row r="832" ht="15.6" customHeight="1" s="127">
      <c r="D832" s="53" t="n">
        <v>830</v>
      </c>
      <c r="E832" s="77" t="n">
        <v>4329</v>
      </c>
      <c r="F832" s="78" t="inlineStr">
        <is>
          <t>觀音青荷店</t>
        </is>
      </c>
      <c r="G832" s="78" t="inlineStr">
        <is>
          <t>桃園市</t>
        </is>
      </c>
      <c r="H832" s="78" t="inlineStr">
        <is>
          <t>觀音區</t>
        </is>
      </c>
      <c r="I832" s="77" t="n">
        <v>2</v>
      </c>
      <c r="J832" s="73" t="n">
        <v>44742</v>
      </c>
      <c r="K832" s="79" t="n"/>
    </row>
    <row r="833" ht="15.6" customHeight="1" s="127">
      <c r="D833" s="53" t="n">
        <v>831</v>
      </c>
      <c r="E833" s="77" t="n">
        <v>4373</v>
      </c>
      <c r="F833" s="78" t="inlineStr">
        <is>
          <t>觀音高潭店</t>
        </is>
      </c>
      <c r="G833" s="78" t="inlineStr">
        <is>
          <t>桃園市</t>
        </is>
      </c>
      <c r="H833" s="78" t="inlineStr">
        <is>
          <t>觀音區</t>
        </is>
      </c>
      <c r="I833" s="77" t="n">
        <v>2</v>
      </c>
      <c r="J833" s="73" t="n">
        <v>44742</v>
      </c>
      <c r="K833" s="79" t="n"/>
    </row>
    <row r="834" ht="15.6" customHeight="1" s="127">
      <c r="D834" s="53" t="n">
        <v>832</v>
      </c>
      <c r="E834" s="77" t="n">
        <v>4495</v>
      </c>
      <c r="F834" s="78" t="inlineStr">
        <is>
          <t>觀音紅糖店</t>
        </is>
      </c>
      <c r="G834" s="78" t="inlineStr">
        <is>
          <t>桃園市</t>
        </is>
      </c>
      <c r="H834" s="78" t="inlineStr">
        <is>
          <t>觀音區</t>
        </is>
      </c>
      <c r="I834" s="77" t="n">
        <v>2</v>
      </c>
      <c r="J834" s="73" t="n">
        <v>44742</v>
      </c>
      <c r="K834" s="79" t="n"/>
    </row>
    <row r="835" ht="15.6" customHeight="1" s="127">
      <c r="D835" s="53" t="n">
        <v>833</v>
      </c>
      <c r="E835" s="77" t="inlineStr">
        <is>
          <t>F825</t>
        </is>
      </c>
      <c r="F835" s="78" t="inlineStr">
        <is>
          <t>苗縣苑裡店</t>
        </is>
      </c>
      <c r="G835" s="78" t="inlineStr">
        <is>
          <t>苗栗縣</t>
        </is>
      </c>
      <c r="H835" s="78" t="inlineStr">
        <is>
          <t>苑裡鎮</t>
        </is>
      </c>
      <c r="I835" s="77" t="n">
        <v>2</v>
      </c>
      <c r="J835" s="73" t="n">
        <v>44742</v>
      </c>
      <c r="K835" s="79" t="n"/>
    </row>
    <row r="836" ht="15.6" customHeight="1" s="127">
      <c r="D836" s="53" t="n">
        <v>834</v>
      </c>
      <c r="E836" s="77" t="n">
        <v>4794</v>
      </c>
      <c r="F836" s="78" t="inlineStr">
        <is>
          <t>屏東公裕店</t>
        </is>
      </c>
      <c r="G836" s="78" t="inlineStr">
        <is>
          <t>屏東縣</t>
        </is>
      </c>
      <c r="H836" s="78" t="inlineStr">
        <is>
          <t>屏東市</t>
        </is>
      </c>
      <c r="I836" s="77" t="n">
        <v>2</v>
      </c>
      <c r="J836" s="73" t="n">
        <v>44742</v>
      </c>
      <c r="K836" s="79" t="n"/>
    </row>
    <row r="837" ht="15.6" customHeight="1" s="127">
      <c r="D837" s="53" t="n">
        <v>835</v>
      </c>
      <c r="E837" s="77" t="n">
        <v>4719</v>
      </c>
      <c r="F837" s="78" t="inlineStr">
        <is>
          <t>屏東水源店</t>
        </is>
      </c>
      <c r="G837" s="78" t="inlineStr">
        <is>
          <t>屏東縣</t>
        </is>
      </c>
      <c r="H837" s="78" t="inlineStr">
        <is>
          <t>屏東市</t>
        </is>
      </c>
      <c r="I837" s="77" t="n">
        <v>2</v>
      </c>
      <c r="J837" s="73" t="n">
        <v>44742</v>
      </c>
      <c r="K837" s="79" t="n"/>
    </row>
    <row r="838" ht="15.6" customHeight="1" s="127">
      <c r="D838" s="53" t="n">
        <v>836</v>
      </c>
      <c r="E838" s="77" t="n">
        <v>4461</v>
      </c>
      <c r="F838" s="78" t="inlineStr">
        <is>
          <t>萬華環州店</t>
        </is>
      </c>
      <c r="G838" s="78" t="inlineStr">
        <is>
          <t>台北市</t>
        </is>
      </c>
      <c r="H838" s="78" t="inlineStr">
        <is>
          <t>萬華區</t>
        </is>
      </c>
      <c r="I838" s="77" t="n">
        <v>2</v>
      </c>
      <c r="J838" s="73" t="n">
        <v>44743</v>
      </c>
    </row>
    <row r="839" ht="15.6" customHeight="1" s="127">
      <c r="D839" s="53" t="n">
        <v>837</v>
      </c>
      <c r="E839" s="77" t="inlineStr">
        <is>
          <t>E119</t>
        </is>
      </c>
      <c r="F839" s="78" t="inlineStr">
        <is>
          <t>北市梧州店</t>
        </is>
      </c>
      <c r="G839" s="78" t="inlineStr">
        <is>
          <t>台北市</t>
        </is>
      </c>
      <c r="H839" s="78" t="inlineStr">
        <is>
          <t>萬華區</t>
        </is>
      </c>
      <c r="I839" s="77" t="n">
        <v>2</v>
      </c>
      <c r="J839" s="73" t="n">
        <v>44743</v>
      </c>
    </row>
    <row r="840" ht="15.6" customHeight="1" s="127">
      <c r="D840" s="53" t="n">
        <v>838</v>
      </c>
      <c r="E840" s="77" t="inlineStr">
        <is>
          <t>E968</t>
        </is>
      </c>
      <c r="F840" s="78" t="inlineStr">
        <is>
          <t>北市獅子林店</t>
        </is>
      </c>
      <c r="G840" s="78" t="inlineStr">
        <is>
          <t>台北市</t>
        </is>
      </c>
      <c r="H840" s="78" t="inlineStr">
        <is>
          <t>萬華區</t>
        </is>
      </c>
      <c r="I840" s="77" t="n">
        <v>2</v>
      </c>
      <c r="J840" s="73" t="n">
        <v>44743</v>
      </c>
    </row>
    <row r="841" ht="15.6" customHeight="1" s="127">
      <c r="D841" s="53" t="n">
        <v>839</v>
      </c>
      <c r="E841" s="77" t="n">
        <v>4126</v>
      </c>
      <c r="F841" s="78" t="inlineStr">
        <is>
          <t>板橋文聖店</t>
        </is>
      </c>
      <c r="G841" s="78" t="inlineStr">
        <is>
          <t>新北市</t>
        </is>
      </c>
      <c r="H841" s="78" t="inlineStr">
        <is>
          <t>板橋區</t>
        </is>
      </c>
      <c r="I841" s="77" t="n">
        <v>2</v>
      </c>
      <c r="J841" s="73" t="n">
        <v>44743</v>
      </c>
    </row>
    <row r="842" ht="15.6" customHeight="1" s="127">
      <c r="D842" s="53" t="n">
        <v>840</v>
      </c>
      <c r="E842" s="77" t="n">
        <v>3399</v>
      </c>
      <c r="F842" s="78" t="inlineStr">
        <is>
          <t>北縣板成店</t>
        </is>
      </c>
      <c r="G842" s="78" t="inlineStr">
        <is>
          <t>新北市</t>
        </is>
      </c>
      <c r="H842" s="78" t="inlineStr">
        <is>
          <t>板橋區</t>
        </is>
      </c>
      <c r="I842" s="77" t="n">
        <v>2</v>
      </c>
      <c r="J842" s="73" t="n">
        <v>44743</v>
      </c>
    </row>
    <row r="843" ht="15.6" customHeight="1" s="127">
      <c r="D843" s="53" t="n">
        <v>841</v>
      </c>
      <c r="E843" s="77" t="n">
        <v>2224</v>
      </c>
      <c r="F843" s="78" t="inlineStr">
        <is>
          <t>北縣板莒店</t>
        </is>
      </c>
      <c r="G843" s="78" t="inlineStr">
        <is>
          <t>新北市</t>
        </is>
      </c>
      <c r="H843" s="78" t="inlineStr">
        <is>
          <t>板橋區</t>
        </is>
      </c>
      <c r="I843" s="77" t="n">
        <v>2</v>
      </c>
      <c r="J843" s="73" t="n">
        <v>44743</v>
      </c>
    </row>
    <row r="844" ht="15.6" customHeight="1" s="127">
      <c r="D844" s="53" t="n">
        <v>842</v>
      </c>
      <c r="E844" s="77" t="n">
        <v>3398</v>
      </c>
      <c r="F844" s="78" t="inlineStr">
        <is>
          <t>基隆百福店</t>
        </is>
      </c>
      <c r="G844" s="78" t="inlineStr">
        <is>
          <t>基隆市</t>
        </is>
      </c>
      <c r="H844" s="78" t="inlineStr">
        <is>
          <t>七堵區</t>
        </is>
      </c>
      <c r="I844" s="77" t="n">
        <v>2</v>
      </c>
      <c r="J844" s="73" t="n">
        <v>44746</v>
      </c>
    </row>
    <row r="845" ht="15.6" customHeight="1" s="127">
      <c r="D845" s="53" t="n">
        <v>843</v>
      </c>
      <c r="E845" s="77" t="n">
        <v>4702</v>
      </c>
      <c r="F845" s="78" t="inlineStr">
        <is>
          <t>基隆家鄉店</t>
        </is>
      </c>
      <c r="G845" s="78" t="inlineStr">
        <is>
          <t>基隆市</t>
        </is>
      </c>
      <c r="H845" s="78" t="inlineStr">
        <is>
          <t>七堵區</t>
        </is>
      </c>
      <c r="I845" s="77" t="n">
        <v>2</v>
      </c>
      <c r="J845" s="73" t="n">
        <v>44746</v>
      </c>
    </row>
    <row r="846" ht="15.6" customHeight="1" s="127">
      <c r="D846" s="53" t="n">
        <v>844</v>
      </c>
      <c r="E846" s="77" t="n">
        <v>3853</v>
      </c>
      <c r="F846" s="78" t="inlineStr">
        <is>
          <t>北縣板玉店</t>
        </is>
      </c>
      <c r="G846" s="78" t="inlineStr">
        <is>
          <t>新北市</t>
        </is>
      </c>
      <c r="H846" s="78" t="inlineStr">
        <is>
          <t>板橋區</t>
        </is>
      </c>
      <c r="I846" s="77" t="n">
        <v>2</v>
      </c>
      <c r="J846" s="73" t="n">
        <v>44746</v>
      </c>
    </row>
    <row r="847" ht="15.6" customHeight="1" s="127">
      <c r="D847" s="53" t="n">
        <v>845</v>
      </c>
      <c r="E847" s="77" t="inlineStr">
        <is>
          <t>D072</t>
        </is>
      </c>
      <c r="F847" s="78" t="inlineStr">
        <is>
          <t>北縣僑福店</t>
        </is>
      </c>
      <c r="G847" s="78" t="inlineStr">
        <is>
          <t>新北市</t>
        </is>
      </c>
      <c r="H847" s="78" t="inlineStr">
        <is>
          <t>板橋區</t>
        </is>
      </c>
      <c r="I847" s="77" t="n">
        <v>2</v>
      </c>
      <c r="J847" s="73" t="n">
        <v>44746</v>
      </c>
    </row>
    <row r="848" ht="15.6" customHeight="1" s="127">
      <c r="D848" s="53" t="n">
        <v>846</v>
      </c>
      <c r="E848" s="77" t="inlineStr">
        <is>
          <t>D111</t>
        </is>
      </c>
      <c r="F848" s="78" t="inlineStr">
        <is>
          <t>北縣府中店</t>
        </is>
      </c>
      <c r="G848" s="78" t="inlineStr">
        <is>
          <t>新北市</t>
        </is>
      </c>
      <c r="H848" s="78" t="inlineStr">
        <is>
          <t>板橋區</t>
        </is>
      </c>
      <c r="I848" s="77" t="n">
        <v>2</v>
      </c>
      <c r="J848" s="73" t="n">
        <v>44746</v>
      </c>
    </row>
    <row r="849" ht="15.6" customHeight="1" s="127">
      <c r="D849" s="53" t="n">
        <v>847</v>
      </c>
      <c r="E849" s="77" t="n">
        <v>2126</v>
      </c>
      <c r="F849" s="78" t="inlineStr">
        <is>
          <t>新竹建中店</t>
        </is>
      </c>
      <c r="G849" s="78" t="inlineStr">
        <is>
          <t>新竹市</t>
        </is>
      </c>
      <c r="H849" s="78" t="inlineStr">
        <is>
          <t>東區</t>
        </is>
      </c>
      <c r="I849" s="77" t="n">
        <v>2</v>
      </c>
      <c r="J849" s="73" t="n">
        <v>44746</v>
      </c>
    </row>
    <row r="850" ht="15.6" customHeight="1" s="127">
      <c r="D850" s="53" t="n">
        <v>848</v>
      </c>
      <c r="E850" s="77" t="n">
        <v>2113</v>
      </c>
      <c r="F850" s="78" t="inlineStr">
        <is>
          <t>新竹竹中店</t>
        </is>
      </c>
      <c r="G850" s="78" t="inlineStr">
        <is>
          <t>新竹市</t>
        </is>
      </c>
      <c r="H850" s="78" t="inlineStr">
        <is>
          <t>東區</t>
        </is>
      </c>
      <c r="I850" s="77" t="n">
        <v>2</v>
      </c>
      <c r="J850" s="73" t="n">
        <v>44746</v>
      </c>
    </row>
    <row r="851" ht="15.6" customHeight="1" s="127">
      <c r="D851" s="53" t="n">
        <v>849</v>
      </c>
      <c r="E851" s="77" t="n">
        <v>3338</v>
      </c>
      <c r="F851" s="78" t="inlineStr">
        <is>
          <t>彰縣彰鳳店</t>
        </is>
      </c>
      <c r="G851" s="78" t="inlineStr">
        <is>
          <t>彰化縣</t>
        </is>
      </c>
      <c r="H851" s="78" t="inlineStr">
        <is>
          <t>社頭鄉</t>
        </is>
      </c>
      <c r="I851" s="77" t="n">
        <v>2</v>
      </c>
      <c r="J851" s="73" t="n">
        <v>44746</v>
      </c>
    </row>
    <row r="852" ht="15.6" customHeight="1" s="127">
      <c r="D852" s="53" t="n">
        <v>850</v>
      </c>
      <c r="E852" s="77" t="n">
        <v>4332</v>
      </c>
      <c r="F852" s="78" t="inlineStr">
        <is>
          <t>社頭清水岩店</t>
        </is>
      </c>
      <c r="G852" s="78" t="inlineStr">
        <is>
          <t>彰化縣</t>
        </is>
      </c>
      <c r="H852" s="78" t="inlineStr">
        <is>
          <t>社頭鄉</t>
        </is>
      </c>
      <c r="I852" s="77" t="n">
        <v>2</v>
      </c>
      <c r="J852" s="73" t="n">
        <v>44746</v>
      </c>
    </row>
    <row r="853" ht="15.6" customHeight="1" s="127">
      <c r="D853" s="53" t="n">
        <v>851</v>
      </c>
      <c r="E853" s="77" t="n">
        <v>4427</v>
      </c>
      <c r="F853" s="78" t="inlineStr">
        <is>
          <t>社頭樂活店</t>
        </is>
      </c>
      <c r="G853" s="78" t="inlineStr">
        <is>
          <t>彰化縣</t>
        </is>
      </c>
      <c r="H853" s="78" t="inlineStr">
        <is>
          <t>社頭鄉</t>
        </is>
      </c>
      <c r="I853" s="77" t="n">
        <v>2</v>
      </c>
      <c r="J853" s="73" t="n">
        <v>44746</v>
      </c>
    </row>
    <row r="854" ht="15.6" customHeight="1" s="127">
      <c r="D854" s="53" t="n">
        <v>852</v>
      </c>
      <c r="E854" s="77" t="n">
        <v>4371</v>
      </c>
      <c r="F854" s="78" t="inlineStr">
        <is>
          <t>潮州京洲店</t>
        </is>
      </c>
      <c r="G854" s="78" t="inlineStr">
        <is>
          <t>屏東縣</t>
        </is>
      </c>
      <c r="H854" s="78" t="inlineStr">
        <is>
          <t>潮州鎮</t>
        </is>
      </c>
      <c r="I854" s="77" t="n">
        <v>2</v>
      </c>
      <c r="J854" s="73" t="n">
        <v>44746</v>
      </c>
    </row>
    <row r="855" ht="15.6" customHeight="1" s="127">
      <c r="D855" s="53" t="n">
        <v>853</v>
      </c>
      <c r="E855" s="77" t="n">
        <v>4335</v>
      </c>
      <c r="F855" s="78" t="inlineStr">
        <is>
          <t>潮州永春店</t>
        </is>
      </c>
      <c r="G855" s="78" t="inlineStr">
        <is>
          <t>屏東縣</t>
        </is>
      </c>
      <c r="H855" s="78" t="inlineStr">
        <is>
          <t>潮州鎮</t>
        </is>
      </c>
      <c r="I855" s="77" t="n">
        <v>2</v>
      </c>
      <c r="J855" s="73" t="n">
        <v>44746</v>
      </c>
    </row>
    <row r="856" ht="15.6" customHeight="1" s="127">
      <c r="D856" s="53" t="n">
        <v>854</v>
      </c>
      <c r="E856" s="77" t="n">
        <v>4347</v>
      </c>
      <c r="F856" s="78" t="inlineStr">
        <is>
          <t>瑞芳瑞濱店</t>
        </is>
      </c>
      <c r="G856" s="78" t="inlineStr">
        <is>
          <t>新北市</t>
        </is>
      </c>
      <c r="H856" s="78" t="inlineStr">
        <is>
          <t>瑞芳區</t>
        </is>
      </c>
      <c r="I856" s="77" t="n">
        <v>2</v>
      </c>
      <c r="J856" s="73" t="n">
        <v>44747</v>
      </c>
    </row>
    <row r="857" ht="15.6" customHeight="1" s="127">
      <c r="D857" s="53" t="n">
        <v>855</v>
      </c>
      <c r="E857" s="77" t="n">
        <v>4983</v>
      </c>
      <c r="F857" s="78" t="inlineStr">
        <is>
          <t>板橋藝文店</t>
        </is>
      </c>
      <c r="G857" s="78" t="inlineStr">
        <is>
          <t>新北市</t>
        </is>
      </c>
      <c r="H857" s="78" t="inlineStr">
        <is>
          <t>板橋區</t>
        </is>
      </c>
      <c r="I857" s="77" t="n">
        <v>2</v>
      </c>
      <c r="J857" s="73" t="n">
        <v>44747</v>
      </c>
    </row>
    <row r="858" ht="15.6" customHeight="1" s="127">
      <c r="D858" s="53" t="n">
        <v>856</v>
      </c>
      <c r="E858" s="77" t="n">
        <v>3183</v>
      </c>
      <c r="F858" s="78" t="inlineStr">
        <is>
          <t>北縣板好店</t>
        </is>
      </c>
      <c r="G858" s="78" t="inlineStr">
        <is>
          <t>新北市</t>
        </is>
      </c>
      <c r="H858" s="78" t="inlineStr">
        <is>
          <t>板橋區</t>
        </is>
      </c>
      <c r="I858" s="77" t="n">
        <v>2</v>
      </c>
      <c r="J858" s="73" t="n">
        <v>44747</v>
      </c>
    </row>
    <row r="859" ht="15.6" customHeight="1" s="127">
      <c r="D859" s="53" t="n">
        <v>857</v>
      </c>
      <c r="E859" s="77" t="n">
        <v>2995</v>
      </c>
      <c r="F859" s="78" t="inlineStr">
        <is>
          <t>北縣板雅店</t>
        </is>
      </c>
      <c r="G859" s="78" t="inlineStr">
        <is>
          <t>新北市</t>
        </is>
      </c>
      <c r="H859" s="78" t="inlineStr">
        <is>
          <t>板橋區</t>
        </is>
      </c>
      <c r="I859" s="77" t="n">
        <v>2</v>
      </c>
      <c r="J859" s="73" t="n">
        <v>44747</v>
      </c>
    </row>
    <row r="860" ht="15.6" customHeight="1" s="127">
      <c r="D860" s="53" t="n">
        <v>858</v>
      </c>
      <c r="E860" s="77" t="n">
        <v>4924</v>
      </c>
      <c r="F860" s="78" t="inlineStr">
        <is>
          <t>新竹五福店</t>
        </is>
      </c>
      <c r="G860" s="78" t="inlineStr">
        <is>
          <t>新竹市</t>
        </is>
      </c>
      <c r="H860" s="78" t="inlineStr">
        <is>
          <t>香山區</t>
        </is>
      </c>
      <c r="I860" s="77" t="n">
        <v>2</v>
      </c>
      <c r="J860" s="73" t="n">
        <v>44747</v>
      </c>
    </row>
    <row r="861" ht="15.6" customHeight="1" s="127">
      <c r="D861" s="53" t="n">
        <v>859</v>
      </c>
      <c r="E861" s="77" t="n">
        <v>3138</v>
      </c>
      <c r="F861" s="78" t="inlineStr">
        <is>
          <t>彰縣彰壇店</t>
        </is>
      </c>
      <c r="G861" s="78" t="inlineStr">
        <is>
          <t>彰化縣</t>
        </is>
      </c>
      <c r="H861" s="78" t="inlineStr">
        <is>
          <t>花壇鄉</t>
        </is>
      </c>
      <c r="I861" s="77" t="n">
        <v>2</v>
      </c>
      <c r="J861" s="73" t="n">
        <v>44747</v>
      </c>
    </row>
    <row r="862" ht="15.6" customHeight="1" s="127">
      <c r="D862" s="53" t="n">
        <v>860</v>
      </c>
      <c r="E862" s="77" t="n">
        <v>3293</v>
      </c>
      <c r="F862" s="78" t="inlineStr">
        <is>
          <t>彰縣彰花店</t>
        </is>
      </c>
      <c r="G862" s="78" t="inlineStr">
        <is>
          <t>彰化縣</t>
        </is>
      </c>
      <c r="H862" s="78" t="inlineStr">
        <is>
          <t>花壇鄉</t>
        </is>
      </c>
      <c r="I862" s="77" t="n">
        <v>2</v>
      </c>
      <c r="J862" s="73" t="n">
        <v>44747</v>
      </c>
    </row>
    <row r="863" ht="15.6" customHeight="1" s="127">
      <c r="D863" s="53" t="n">
        <v>861</v>
      </c>
      <c r="E863" s="77" t="n">
        <v>4192</v>
      </c>
      <c r="F863" s="78" t="inlineStr">
        <is>
          <t>花壇彰員店</t>
        </is>
      </c>
      <c r="G863" s="78" t="inlineStr">
        <is>
          <t>彰化縣</t>
        </is>
      </c>
      <c r="H863" s="78" t="inlineStr">
        <is>
          <t>花壇鄉</t>
        </is>
      </c>
      <c r="I863" s="77" t="n">
        <v>2</v>
      </c>
      <c r="J863" s="73" t="n">
        <v>44747</v>
      </c>
    </row>
    <row r="864" ht="15.6" customHeight="1" s="127">
      <c r="D864" s="53" t="n">
        <v>862</v>
      </c>
      <c r="E864" s="77" t="n">
        <v>4411</v>
      </c>
      <c r="F864" s="78" t="inlineStr">
        <is>
          <t>萬丹香社店</t>
        </is>
      </c>
      <c r="G864" s="78" t="inlineStr">
        <is>
          <t>屏東縣</t>
        </is>
      </c>
      <c r="H864" s="78" t="inlineStr">
        <is>
          <t>萬丹鄉</t>
        </is>
      </c>
      <c r="I864" s="77" t="n">
        <v>2</v>
      </c>
      <c r="J864" s="73" t="n">
        <v>44747</v>
      </c>
    </row>
    <row r="865" ht="15.6" customHeight="1" s="127">
      <c r="D865" s="53" t="n">
        <v>863</v>
      </c>
      <c r="E865" s="77" t="n">
        <v>4372</v>
      </c>
      <c r="F865" s="78" t="inlineStr">
        <is>
          <t>屏東好豐年店</t>
        </is>
      </c>
      <c r="G865" s="78" t="inlineStr">
        <is>
          <t>屏東縣</t>
        </is>
      </c>
      <c r="H865" s="78" t="inlineStr">
        <is>
          <t>屏東市</t>
        </is>
      </c>
      <c r="I865" s="77" t="n">
        <v>2</v>
      </c>
      <c r="J865" s="73" t="n">
        <v>44747</v>
      </c>
    </row>
    <row r="866" ht="15.6" customHeight="1" s="127">
      <c r="D866" s="53" t="n">
        <v>864</v>
      </c>
      <c r="E866" s="77" t="n">
        <v>4278</v>
      </c>
      <c r="F866" s="78" t="inlineStr">
        <is>
          <t>屏東豐光店</t>
        </is>
      </c>
      <c r="G866" s="78" t="inlineStr">
        <is>
          <t>屏東縣</t>
        </is>
      </c>
      <c r="H866" s="78" t="inlineStr">
        <is>
          <t>屏東市</t>
        </is>
      </c>
      <c r="I866" s="77" t="n">
        <v>2</v>
      </c>
      <c r="J866" s="73" t="n">
        <v>44747</v>
      </c>
    </row>
    <row r="867" ht="15.6" customHeight="1" s="127">
      <c r="D867" s="53" t="n">
        <v>865</v>
      </c>
      <c r="E867" s="77" t="n">
        <v>4475</v>
      </c>
      <c r="F867" s="78" t="inlineStr">
        <is>
          <t>基隆風雲店</t>
        </is>
      </c>
      <c r="G867" s="78" t="inlineStr">
        <is>
          <t>基隆市</t>
        </is>
      </c>
      <c r="H867" s="78" t="inlineStr">
        <is>
          <t>信義區</t>
        </is>
      </c>
      <c r="I867" s="77" t="n">
        <v>2</v>
      </c>
      <c r="J867" s="73" t="n">
        <v>44748</v>
      </c>
    </row>
    <row r="868" ht="15.6" customHeight="1" s="127">
      <c r="D868" s="53" t="n">
        <v>866</v>
      </c>
      <c r="E868" s="77" t="n">
        <v>4813</v>
      </c>
      <c r="F868" s="78" t="inlineStr">
        <is>
          <t>基隆微笑店</t>
        </is>
      </c>
      <c r="G868" s="78" t="inlineStr">
        <is>
          <t>基隆市</t>
        </is>
      </c>
      <c r="H868" s="78" t="inlineStr">
        <is>
          <t>信義區</t>
        </is>
      </c>
      <c r="I868" s="77" t="n">
        <v>2</v>
      </c>
      <c r="J868" s="73" t="n">
        <v>44748</v>
      </c>
    </row>
    <row r="869" ht="15.6" customHeight="1" s="127">
      <c r="D869" s="53" t="n">
        <v>867</v>
      </c>
      <c r="E869" s="77" t="n">
        <v>4046</v>
      </c>
      <c r="F869" s="78" t="inlineStr">
        <is>
          <t>板橋福康店</t>
        </is>
      </c>
      <c r="G869" s="78" t="inlineStr">
        <is>
          <t>新北市</t>
        </is>
      </c>
      <c r="H869" s="78" t="inlineStr">
        <is>
          <t>板橋區</t>
        </is>
      </c>
      <c r="I869" s="77" t="n">
        <v>2</v>
      </c>
      <c r="J869" s="73" t="n">
        <v>44748</v>
      </c>
    </row>
    <row r="870" ht="15.6" customHeight="1" s="127">
      <c r="D870" s="53" t="n">
        <v>868</v>
      </c>
      <c r="E870" s="77" t="inlineStr">
        <is>
          <t>D161</t>
        </is>
      </c>
      <c r="F870" s="78" t="inlineStr">
        <is>
          <t>北縣僑中三店</t>
        </is>
      </c>
      <c r="G870" s="78" t="inlineStr">
        <is>
          <t>新北市</t>
        </is>
      </c>
      <c r="H870" s="78" t="inlineStr">
        <is>
          <t>板橋區</t>
        </is>
      </c>
      <c r="I870" s="77" t="n">
        <v>2</v>
      </c>
      <c r="J870" s="73" t="n">
        <v>44748</v>
      </c>
    </row>
    <row r="871" ht="15.6" customHeight="1" s="127">
      <c r="D871" s="53" t="n">
        <v>869</v>
      </c>
      <c r="E871" s="77" t="n">
        <v>4145</v>
      </c>
      <c r="F871" s="78" t="inlineStr">
        <is>
          <t>板橋僑興店</t>
        </is>
      </c>
      <c r="G871" s="78" t="inlineStr">
        <is>
          <t>新北市</t>
        </is>
      </c>
      <c r="H871" s="78" t="inlineStr">
        <is>
          <t>板橋區</t>
        </is>
      </c>
      <c r="I871" s="77" t="n">
        <v>2</v>
      </c>
      <c r="J871" s="73" t="n">
        <v>44748</v>
      </c>
    </row>
    <row r="872" ht="15.6" customHeight="1" s="127">
      <c r="D872" s="53" t="n">
        <v>870</v>
      </c>
      <c r="E872" s="77" t="n">
        <v>4276</v>
      </c>
      <c r="F872" s="78" t="inlineStr">
        <is>
          <t>竹東榮昇店</t>
        </is>
      </c>
      <c r="G872" s="78" t="inlineStr">
        <is>
          <t>新竹縣</t>
        </is>
      </c>
      <c r="H872" s="78" t="inlineStr">
        <is>
          <t>竹東鎮</t>
        </is>
      </c>
      <c r="I872" s="77" t="n">
        <v>2</v>
      </c>
      <c r="J872" s="73" t="n">
        <v>44748</v>
      </c>
    </row>
    <row r="873" ht="15.6" customHeight="1" s="127">
      <c r="D873" s="53" t="n">
        <v>871</v>
      </c>
      <c r="E873" s="77" t="n">
        <v>4042</v>
      </c>
      <c r="F873" s="78" t="inlineStr">
        <is>
          <t>竹東巨星店</t>
        </is>
      </c>
      <c r="G873" s="78" t="inlineStr">
        <is>
          <t>新竹縣</t>
        </is>
      </c>
      <c r="H873" s="78" t="inlineStr">
        <is>
          <t>竹東鎮</t>
        </is>
      </c>
      <c r="I873" s="77" t="n">
        <v>2</v>
      </c>
      <c r="J873" s="73" t="n">
        <v>44748</v>
      </c>
    </row>
    <row r="874" ht="15.6" customHeight="1" s="127">
      <c r="D874" s="53" t="n">
        <v>872</v>
      </c>
      <c r="E874" s="77" t="n">
        <v>3923</v>
      </c>
      <c r="F874" s="78" t="inlineStr">
        <is>
          <t>竹東上坪店</t>
        </is>
      </c>
      <c r="G874" s="78" t="inlineStr">
        <is>
          <t>新竹縣</t>
        </is>
      </c>
      <c r="H874" s="78" t="inlineStr">
        <is>
          <t>竹東鎮</t>
        </is>
      </c>
      <c r="I874" s="77" t="n">
        <v>2</v>
      </c>
      <c r="J874" s="73" t="n">
        <v>44748</v>
      </c>
    </row>
    <row r="875" ht="15.6" customHeight="1" s="127">
      <c r="D875" s="53" t="n">
        <v>873</v>
      </c>
      <c r="E875" s="77" t="n">
        <v>4197</v>
      </c>
      <c r="F875" s="78" t="inlineStr">
        <is>
          <t>龜山崇優店</t>
        </is>
      </c>
      <c r="G875" s="78" t="inlineStr">
        <is>
          <t>桃園市</t>
        </is>
      </c>
      <c r="H875" s="78" t="inlineStr">
        <is>
          <t>龜山區</t>
        </is>
      </c>
      <c r="I875" s="77" t="n">
        <v>2</v>
      </c>
      <c r="J875" s="73" t="n">
        <v>44748</v>
      </c>
    </row>
    <row r="876" ht="15.6" customHeight="1" s="127">
      <c r="D876" s="53" t="n">
        <v>874</v>
      </c>
      <c r="E876" s="77" t="n">
        <v>3689</v>
      </c>
      <c r="F876" s="78" t="inlineStr">
        <is>
          <t>彰縣大方店</t>
        </is>
      </c>
      <c r="G876" s="78" t="inlineStr">
        <is>
          <t>彰化縣</t>
        </is>
      </c>
      <c r="H876" s="78" t="inlineStr">
        <is>
          <t>員林市</t>
        </is>
      </c>
      <c r="I876" s="77" t="n">
        <v>2</v>
      </c>
      <c r="J876" s="73" t="n">
        <v>44748</v>
      </c>
    </row>
    <row r="877" ht="15.6" customHeight="1" s="127">
      <c r="D877" s="53" t="n">
        <v>875</v>
      </c>
      <c r="E877" s="77" t="n">
        <v>4271</v>
      </c>
      <c r="F877" s="78" t="inlineStr">
        <is>
          <t>員林山腳店</t>
        </is>
      </c>
      <c r="G877" s="78" t="inlineStr">
        <is>
          <t>彰化縣</t>
        </is>
      </c>
      <c r="H877" s="78" t="inlineStr">
        <is>
          <t>員林市</t>
        </is>
      </c>
      <c r="I877" s="77" t="n">
        <v>2</v>
      </c>
      <c r="J877" s="73" t="n">
        <v>44748</v>
      </c>
    </row>
    <row r="878" ht="15.6" customHeight="1" s="127">
      <c r="D878" s="53" t="n">
        <v>876</v>
      </c>
      <c r="E878" s="77" t="n">
        <v>2592</v>
      </c>
      <c r="F878" s="78" t="inlineStr">
        <is>
          <t>彰縣彰百店</t>
        </is>
      </c>
      <c r="G878" s="78" t="inlineStr">
        <is>
          <t>彰化縣</t>
        </is>
      </c>
      <c r="H878" s="78" t="inlineStr">
        <is>
          <t>員林市</t>
        </is>
      </c>
      <c r="I878" s="77" t="n">
        <v>2</v>
      </c>
      <c r="J878" s="73" t="n">
        <v>44748</v>
      </c>
    </row>
    <row r="879" ht="15.6" customHeight="1" s="127">
      <c r="D879" s="53" t="n">
        <v>877</v>
      </c>
      <c r="E879" s="77" t="n">
        <v>4115</v>
      </c>
      <c r="F879" s="78" t="inlineStr">
        <is>
          <t>屏東建欣店</t>
        </is>
      </c>
      <c r="G879" s="78" t="inlineStr">
        <is>
          <t>屏東縣</t>
        </is>
      </c>
      <c r="H879" s="78" t="inlineStr">
        <is>
          <t>屏東市</t>
        </is>
      </c>
      <c r="I879" s="77" t="n">
        <v>2</v>
      </c>
      <c r="J879" s="73" t="n">
        <v>44748</v>
      </c>
    </row>
    <row r="880" ht="15.6" customHeight="1" s="127">
      <c r="D880" s="53" t="n">
        <v>878</v>
      </c>
      <c r="E880" s="77" t="n">
        <v>4267</v>
      </c>
      <c r="F880" s="78" t="inlineStr">
        <is>
          <t>屏東崇朝店</t>
        </is>
      </c>
      <c r="G880" s="78" t="inlineStr">
        <is>
          <t>屏東縣</t>
        </is>
      </c>
      <c r="H880" s="78" t="inlineStr">
        <is>
          <t>屏東市</t>
        </is>
      </c>
      <c r="I880" s="77" t="n">
        <v>2</v>
      </c>
      <c r="J880" s="73" t="n">
        <v>44748</v>
      </c>
    </row>
    <row r="881" ht="15.6" customHeight="1" s="127">
      <c r="D881" s="53" t="n">
        <v>879</v>
      </c>
      <c r="E881" s="77" t="n">
        <v>4273</v>
      </c>
      <c r="F881" s="78" t="inlineStr">
        <is>
          <t>基隆七堵店</t>
        </is>
      </c>
      <c r="G881" s="78" t="inlineStr">
        <is>
          <t>基隆市</t>
        </is>
      </c>
      <c r="H881" s="78" t="inlineStr">
        <is>
          <t>七堵區</t>
        </is>
      </c>
      <c r="I881" s="77" t="n">
        <v>2</v>
      </c>
      <c r="J881" s="73" t="n">
        <v>44749</v>
      </c>
    </row>
    <row r="882" ht="15.6" customHeight="1" s="127">
      <c r="D882" s="53" t="n">
        <v>880</v>
      </c>
      <c r="E882" s="77" t="n">
        <v>2666</v>
      </c>
      <c r="F882" s="78" t="inlineStr">
        <is>
          <t>基隆旭隆店</t>
        </is>
      </c>
      <c r="G882" s="78" t="inlineStr">
        <is>
          <t>基隆市</t>
        </is>
      </c>
      <c r="H882" s="78" t="inlineStr">
        <is>
          <t>仁愛區</t>
        </is>
      </c>
      <c r="I882" s="77" t="n">
        <v>2</v>
      </c>
      <c r="J882" s="73" t="n">
        <v>44749</v>
      </c>
    </row>
    <row r="883" ht="15.6" customHeight="1" s="127">
      <c r="D883" s="53" t="n">
        <v>881</v>
      </c>
      <c r="E883" s="77" t="n">
        <v>3128</v>
      </c>
      <c r="F883" s="78" t="inlineStr">
        <is>
          <t>基隆隆五店</t>
        </is>
      </c>
      <c r="G883" s="78" t="inlineStr">
        <is>
          <t>基隆市</t>
        </is>
      </c>
      <c r="H883" s="78" t="inlineStr">
        <is>
          <t>仁愛區</t>
        </is>
      </c>
      <c r="I883" s="77" t="n">
        <v>2</v>
      </c>
      <c r="J883" s="73" t="n">
        <v>44749</v>
      </c>
    </row>
    <row r="884" ht="15.6" customHeight="1" s="127">
      <c r="D884" s="53" t="n">
        <v>882</v>
      </c>
      <c r="E884" s="77" t="n">
        <v>4406</v>
      </c>
      <c r="F884" s="78" t="inlineStr">
        <is>
          <t>板橋稚暉店</t>
        </is>
      </c>
      <c r="G884" s="78" t="inlineStr">
        <is>
          <t>新北市</t>
        </is>
      </c>
      <c r="H884" s="78" t="inlineStr">
        <is>
          <t>板橋區</t>
        </is>
      </c>
      <c r="I884" s="77" t="n">
        <v>2</v>
      </c>
      <c r="J884" s="73" t="n">
        <v>44749</v>
      </c>
    </row>
    <row r="885" ht="15.6" customHeight="1" s="127">
      <c r="D885" s="53" t="n">
        <v>883</v>
      </c>
      <c r="E885" s="77" t="n">
        <v>3416</v>
      </c>
      <c r="F885" s="78" t="inlineStr">
        <is>
          <t>北縣板鑽店</t>
        </is>
      </c>
      <c r="G885" s="78" t="inlineStr">
        <is>
          <t>新北市</t>
        </is>
      </c>
      <c r="H885" s="78" t="inlineStr">
        <is>
          <t>板橋區</t>
        </is>
      </c>
      <c r="I885" s="77" t="n">
        <v>2</v>
      </c>
      <c r="J885" s="73" t="n">
        <v>44749</v>
      </c>
    </row>
    <row r="886" ht="15.6" customHeight="1" s="127">
      <c r="D886" s="53" t="n">
        <v>884</v>
      </c>
      <c r="E886" s="77" t="n">
        <v>2109</v>
      </c>
      <c r="F886" s="78" t="inlineStr">
        <is>
          <t>北縣瓊林南店</t>
        </is>
      </c>
      <c r="G886" s="78" t="inlineStr">
        <is>
          <t>新北市</t>
        </is>
      </c>
      <c r="H886" s="78" t="inlineStr">
        <is>
          <t>新莊區</t>
        </is>
      </c>
      <c r="I886" s="77" t="n">
        <v>2</v>
      </c>
      <c r="J886" s="73" t="n">
        <v>44749</v>
      </c>
    </row>
    <row r="887" ht="15.6" customHeight="1" s="127">
      <c r="D887" s="53" t="n">
        <v>885</v>
      </c>
      <c r="E887" s="77" t="n">
        <v>4947</v>
      </c>
      <c r="F887" s="78" t="inlineStr">
        <is>
          <t>新竹南隘店</t>
        </is>
      </c>
      <c r="G887" s="78" t="inlineStr">
        <is>
          <t>新竹市</t>
        </is>
      </c>
      <c r="H887" s="78" t="inlineStr">
        <is>
          <t>香山區</t>
        </is>
      </c>
      <c r="I887" s="77" t="n">
        <v>2</v>
      </c>
      <c r="J887" s="73" t="n">
        <v>44749</v>
      </c>
    </row>
    <row r="888" ht="15.6" customHeight="1" s="127">
      <c r="D888" s="53" t="n">
        <v>886</v>
      </c>
      <c r="E888" s="77" t="n">
        <v>3187</v>
      </c>
      <c r="F888" s="78" t="inlineStr">
        <is>
          <t>竹縣富林店</t>
        </is>
      </c>
      <c r="G888" s="78" t="inlineStr">
        <is>
          <t>新竹縣</t>
        </is>
      </c>
      <c r="H888" s="78" t="inlineStr">
        <is>
          <t>芎林鄉</t>
        </is>
      </c>
      <c r="I888" s="77" t="n">
        <v>2</v>
      </c>
      <c r="J888" s="73" t="n">
        <v>44749</v>
      </c>
    </row>
    <row r="889" ht="15.6" customHeight="1" s="127">
      <c r="D889" s="53" t="n">
        <v>887</v>
      </c>
      <c r="E889" s="77" t="n">
        <v>3480</v>
      </c>
      <c r="F889" s="78" t="inlineStr">
        <is>
          <t>竹縣富裕店</t>
        </is>
      </c>
      <c r="G889" s="78" t="inlineStr">
        <is>
          <t>新竹縣</t>
        </is>
      </c>
      <c r="H889" s="78" t="inlineStr">
        <is>
          <t>芎林鄉</t>
        </is>
      </c>
      <c r="I889" s="77" t="n">
        <v>2</v>
      </c>
      <c r="J889" s="73" t="n">
        <v>44749</v>
      </c>
    </row>
    <row r="890" ht="15.6" customHeight="1" s="127">
      <c r="D890" s="53" t="n">
        <v>888</v>
      </c>
      <c r="E890" s="77" t="n">
        <v>3460</v>
      </c>
      <c r="F890" s="78" t="inlineStr">
        <is>
          <t>彰縣埔鹽店</t>
        </is>
      </c>
      <c r="G890" s="78" t="inlineStr">
        <is>
          <t>彰化縣</t>
        </is>
      </c>
      <c r="H890" s="78" t="inlineStr">
        <is>
          <t>埔鹽鄉</t>
        </is>
      </c>
      <c r="I890" s="77" t="n">
        <v>2</v>
      </c>
      <c r="J890" s="73" t="n">
        <v>44749</v>
      </c>
    </row>
    <row r="891" ht="15.6" customHeight="1" s="127">
      <c r="D891" s="53" t="n">
        <v>889</v>
      </c>
      <c r="E891" s="77" t="n">
        <v>4415</v>
      </c>
      <c r="F891" s="78" t="inlineStr">
        <is>
          <t>埤頭稻興店</t>
        </is>
      </c>
      <c r="G891" s="78" t="inlineStr">
        <is>
          <t>彰化縣</t>
        </is>
      </c>
      <c r="H891" s="78" t="inlineStr">
        <is>
          <t>埤頭鄉</t>
        </is>
      </c>
      <c r="I891" s="77" t="n">
        <v>2</v>
      </c>
      <c r="J891" s="73" t="n">
        <v>44749</v>
      </c>
    </row>
    <row r="892" ht="15.6" customHeight="1" s="127">
      <c r="D892" s="53" t="n">
        <v>890</v>
      </c>
      <c r="E892" s="77" t="n">
        <v>2498</v>
      </c>
      <c r="F892" s="78" t="inlineStr">
        <is>
          <t>彰縣彰鼎店</t>
        </is>
      </c>
      <c r="G892" s="78" t="inlineStr">
        <is>
          <t>彰化縣</t>
        </is>
      </c>
      <c r="H892" s="78" t="inlineStr">
        <is>
          <t>鹿港鎮</t>
        </is>
      </c>
      <c r="I892" s="77" t="n">
        <v>2</v>
      </c>
      <c r="J892" s="73" t="n">
        <v>44749</v>
      </c>
    </row>
    <row r="893" ht="15.6" customHeight="1" s="127">
      <c r="D893" s="53" t="n">
        <v>891</v>
      </c>
      <c r="E893" s="77" t="n">
        <v>4405</v>
      </c>
      <c r="F893" s="78" t="inlineStr">
        <is>
          <t>內埔埔勝店</t>
        </is>
      </c>
      <c r="G893" s="78" t="inlineStr">
        <is>
          <t>屏東縣</t>
        </is>
      </c>
      <c r="H893" s="78" t="inlineStr">
        <is>
          <t>內埔鄉</t>
        </is>
      </c>
      <c r="I893" s="77" t="n">
        <v>2</v>
      </c>
      <c r="J893" s="73" t="n">
        <v>44749</v>
      </c>
    </row>
    <row r="894" ht="15.6" customHeight="1" s="127">
      <c r="D894" s="53" t="n">
        <v>892</v>
      </c>
      <c r="E894" s="77" t="n">
        <v>2968</v>
      </c>
      <c r="F894" s="78" t="inlineStr">
        <is>
          <t>屏縣屏瑋店</t>
        </is>
      </c>
      <c r="G894" s="78" t="inlineStr">
        <is>
          <t>屏東縣</t>
        </is>
      </c>
      <c r="H894" s="78" t="inlineStr">
        <is>
          <t>內埔鄉</t>
        </is>
      </c>
      <c r="I894" s="77" t="n">
        <v>2</v>
      </c>
      <c r="J894" s="73" t="n">
        <v>44749</v>
      </c>
    </row>
    <row r="895" ht="15.6" customHeight="1" s="127">
      <c r="D895" s="53" t="n">
        <v>893</v>
      </c>
      <c r="E895" s="77" t="n">
        <v>2133</v>
      </c>
      <c r="F895" s="78" t="inlineStr">
        <is>
          <t>北市試院店</t>
        </is>
      </c>
      <c r="G895" s="78" t="inlineStr">
        <is>
          <t>台北市</t>
        </is>
      </c>
      <c r="H895" s="78" t="inlineStr">
        <is>
          <t>文山區</t>
        </is>
      </c>
      <c r="I895" s="77" t="n">
        <v>2</v>
      </c>
      <c r="J895" s="73" t="n">
        <v>44750</v>
      </c>
    </row>
    <row r="896" ht="15.6" customHeight="1" s="127">
      <c r="D896" s="53" t="n">
        <v>894</v>
      </c>
      <c r="E896" s="77" t="n">
        <v>3652</v>
      </c>
      <c r="F896" s="78" t="inlineStr">
        <is>
          <t>北縣莊民店</t>
        </is>
      </c>
      <c r="G896" s="78" t="inlineStr">
        <is>
          <t>新北市</t>
        </is>
      </c>
      <c r="H896" s="78" t="inlineStr">
        <is>
          <t>新莊區</t>
        </is>
      </c>
      <c r="I896" s="77" t="n">
        <v>2</v>
      </c>
      <c r="J896" s="73" t="n">
        <v>44750</v>
      </c>
    </row>
    <row r="897" ht="15.6" customHeight="1" s="127">
      <c r="D897" s="53" t="n">
        <v>895</v>
      </c>
      <c r="E897" s="77" t="n">
        <v>3438</v>
      </c>
      <c r="F897" s="78" t="inlineStr">
        <is>
          <t>北縣莊國店</t>
        </is>
      </c>
      <c r="G897" s="78" t="inlineStr">
        <is>
          <t>新北市</t>
        </is>
      </c>
      <c r="H897" s="78" t="inlineStr">
        <is>
          <t>新莊區</t>
        </is>
      </c>
      <c r="I897" s="77" t="n">
        <v>2</v>
      </c>
      <c r="J897" s="73" t="n">
        <v>44750</v>
      </c>
    </row>
    <row r="898" ht="15.6" customHeight="1" s="127">
      <c r="D898" s="53" t="n">
        <v>896</v>
      </c>
      <c r="E898" s="77" t="n">
        <v>4856</v>
      </c>
      <c r="F898" s="78" t="inlineStr">
        <is>
          <t>新莊小胖店</t>
        </is>
      </c>
      <c r="G898" s="78" t="inlineStr">
        <is>
          <t>新北市</t>
        </is>
      </c>
      <c r="H898" s="78" t="inlineStr">
        <is>
          <t>新莊區</t>
        </is>
      </c>
      <c r="I898" s="77" t="n">
        <v>2</v>
      </c>
      <c r="J898" s="73" t="n">
        <v>44750</v>
      </c>
    </row>
    <row r="899" ht="15.6" customHeight="1" s="127">
      <c r="D899" s="53" t="n">
        <v>897</v>
      </c>
      <c r="E899" s="77" t="n">
        <v>4341</v>
      </c>
      <c r="F899" s="78" t="inlineStr">
        <is>
          <t>新莊莊美店</t>
        </is>
      </c>
      <c r="G899" s="78" t="inlineStr">
        <is>
          <t>新北市</t>
        </is>
      </c>
      <c r="H899" s="78" t="inlineStr">
        <is>
          <t>新莊區</t>
        </is>
      </c>
      <c r="I899" s="77" t="n">
        <v>2</v>
      </c>
      <c r="J899" s="73" t="n">
        <v>44750</v>
      </c>
    </row>
    <row r="900" ht="15.6" customHeight="1" s="127">
      <c r="D900" s="53" t="n">
        <v>898</v>
      </c>
      <c r="E900" s="77" t="n">
        <v>4880</v>
      </c>
      <c r="F900" s="78" t="inlineStr">
        <is>
          <t>新竹護城河</t>
        </is>
      </c>
      <c r="G900" s="78" t="inlineStr">
        <is>
          <t>新竹市</t>
        </is>
      </c>
      <c r="H900" s="78" t="inlineStr">
        <is>
          <t>東區</t>
        </is>
      </c>
      <c r="I900" s="77" t="n">
        <v>2</v>
      </c>
      <c r="J900" s="73" t="n">
        <v>44750</v>
      </c>
    </row>
    <row r="901" ht="15.6" customHeight="1" s="127">
      <c r="D901" s="53" t="n">
        <v>899</v>
      </c>
      <c r="E901" s="77" t="n">
        <v>2649</v>
      </c>
      <c r="F901" s="78" t="inlineStr">
        <is>
          <t>桃縣桃奉店</t>
        </is>
      </c>
      <c r="G901" s="78" t="inlineStr">
        <is>
          <t>桃園市</t>
        </is>
      </c>
      <c r="H901" s="78" t="inlineStr">
        <is>
          <t>新屋區</t>
        </is>
      </c>
      <c r="I901" s="77" t="n">
        <v>2</v>
      </c>
      <c r="J901" s="73" t="n">
        <v>44750</v>
      </c>
    </row>
    <row r="902" ht="15.6" customHeight="1" s="127">
      <c r="D902" s="53" t="n">
        <v>900</v>
      </c>
      <c r="E902" s="77" t="n">
        <v>4664</v>
      </c>
      <c r="F902" s="78" t="inlineStr">
        <is>
          <t>新屋芳華店</t>
        </is>
      </c>
      <c r="G902" s="78" t="inlineStr">
        <is>
          <t>桃園市</t>
        </is>
      </c>
      <c r="H902" s="78" t="inlineStr">
        <is>
          <t>新屋區</t>
        </is>
      </c>
      <c r="I902" s="77" t="n">
        <v>2</v>
      </c>
      <c r="J902" s="73" t="n">
        <v>44750</v>
      </c>
    </row>
    <row r="903" ht="15.6" customHeight="1" s="127">
      <c r="D903" s="53" t="n">
        <v>901</v>
      </c>
      <c r="E903" s="77" t="n">
        <v>3649</v>
      </c>
      <c r="F903" s="78" t="inlineStr">
        <is>
          <t>彰縣鹿和店</t>
        </is>
      </c>
      <c r="G903" s="78" t="inlineStr">
        <is>
          <t>彰化縣</t>
        </is>
      </c>
      <c r="H903" s="78" t="inlineStr">
        <is>
          <t>鹿港鎮</t>
        </is>
      </c>
      <c r="I903" s="77" t="n">
        <v>2</v>
      </c>
      <c r="J903" s="73" t="n">
        <v>44750</v>
      </c>
    </row>
    <row r="904" ht="15.6" customHeight="1" s="127">
      <c r="D904" s="53" t="n">
        <v>902</v>
      </c>
      <c r="E904" s="77" t="n">
        <v>4796</v>
      </c>
      <c r="F904" s="78" t="inlineStr">
        <is>
          <t>鹿港安定店</t>
        </is>
      </c>
      <c r="G904" s="78" t="inlineStr">
        <is>
          <t>彰化縣</t>
        </is>
      </c>
      <c r="H904" s="78" t="inlineStr">
        <is>
          <t>鹿港鎮</t>
        </is>
      </c>
      <c r="I904" s="77" t="n">
        <v>2</v>
      </c>
      <c r="J904" s="73" t="n">
        <v>44750</v>
      </c>
    </row>
    <row r="905" ht="15.6" customHeight="1" s="127">
      <c r="D905" s="53" t="n">
        <v>903</v>
      </c>
      <c r="E905" s="77" t="n">
        <v>4807</v>
      </c>
      <c r="F905" s="78" t="inlineStr">
        <is>
          <t>新竹牛埔店</t>
        </is>
      </c>
      <c r="G905" s="78" t="inlineStr">
        <is>
          <t>新竹市</t>
        </is>
      </c>
      <c r="H905" s="78" t="inlineStr">
        <is>
          <t>香山區</t>
        </is>
      </c>
      <c r="I905" s="77" t="n">
        <v>2</v>
      </c>
      <c r="J905" s="73" t="n">
        <v>44751</v>
      </c>
    </row>
    <row r="906" ht="15.6" customHeight="1" s="127">
      <c r="D906" s="53" t="n">
        <v>904</v>
      </c>
      <c r="E906" s="77" t="n">
        <v>4006</v>
      </c>
      <c r="F906" s="78" t="inlineStr">
        <is>
          <t>芎林富山店</t>
        </is>
      </c>
      <c r="G906" s="78" t="inlineStr">
        <is>
          <t>新竹縣</t>
        </is>
      </c>
      <c r="H906" s="78" t="inlineStr">
        <is>
          <t>芎林鄉</t>
        </is>
      </c>
      <c r="I906" s="77" t="n">
        <v>2</v>
      </c>
      <c r="J906" s="73" t="n">
        <v>44751</v>
      </c>
    </row>
    <row r="907" ht="15.6" customHeight="1" s="127">
      <c r="D907" s="53" t="n">
        <v>905</v>
      </c>
      <c r="E907" s="77" t="n">
        <v>4470</v>
      </c>
      <c r="F907" s="78" t="inlineStr">
        <is>
          <t>宜蘭青蔥店</t>
        </is>
      </c>
      <c r="G907" s="78" t="inlineStr">
        <is>
          <t>宜蘭縣</t>
        </is>
      </c>
      <c r="H907" s="78" t="inlineStr">
        <is>
          <t>三星鄉</t>
        </is>
      </c>
      <c r="I907" s="77" t="n">
        <v>2</v>
      </c>
      <c r="J907" s="73" t="n">
        <v>44753</v>
      </c>
    </row>
    <row r="908" ht="15.6" customHeight="1" s="127">
      <c r="D908" s="53" t="n">
        <v>906</v>
      </c>
      <c r="E908" s="77" t="n">
        <v>4333</v>
      </c>
      <c r="F908" s="78" t="inlineStr">
        <is>
          <t>五結新洋店</t>
        </is>
      </c>
      <c r="G908" s="78" t="inlineStr">
        <is>
          <t>宜蘭縣</t>
        </is>
      </c>
      <c r="H908" s="78" t="inlineStr">
        <is>
          <t>五結鄉</t>
        </is>
      </c>
      <c r="I908" s="77" t="n">
        <v>2</v>
      </c>
      <c r="J908" s="73" t="n">
        <v>44753</v>
      </c>
    </row>
    <row r="909" ht="15.6" customHeight="1" s="127">
      <c r="D909" s="53" t="n">
        <v>907</v>
      </c>
      <c r="E909" s="77" t="n">
        <v>4025</v>
      </c>
      <c r="F909" s="78" t="inlineStr">
        <is>
          <t>新莊祐信店</t>
        </is>
      </c>
      <c r="G909" s="78" t="inlineStr">
        <is>
          <t>新北市</t>
        </is>
      </c>
      <c r="H909" s="78" t="inlineStr">
        <is>
          <t>新莊區</t>
        </is>
      </c>
      <c r="I909" s="77" t="n">
        <v>2</v>
      </c>
      <c r="J909" s="73" t="n">
        <v>44753</v>
      </c>
    </row>
    <row r="910" ht="15.6" customHeight="1" s="127">
      <c r="D910" s="53" t="n">
        <v>908</v>
      </c>
      <c r="E910" s="77" t="n">
        <v>4163</v>
      </c>
      <c r="F910" s="78" t="inlineStr">
        <is>
          <t>新莊中泉店</t>
        </is>
      </c>
      <c r="G910" s="78" t="inlineStr">
        <is>
          <t>新北市</t>
        </is>
      </c>
      <c r="H910" s="78" t="inlineStr">
        <is>
          <t>新莊區</t>
        </is>
      </c>
      <c r="I910" s="77" t="n">
        <v>2</v>
      </c>
      <c r="J910" s="73" t="n">
        <v>44753</v>
      </c>
    </row>
    <row r="911" ht="15.6" customHeight="1" s="127">
      <c r="D911" s="53" t="n">
        <v>909</v>
      </c>
      <c r="E911" s="77" t="n">
        <v>3358</v>
      </c>
      <c r="F911" s="78" t="inlineStr">
        <is>
          <t>北縣莊月店</t>
        </is>
      </c>
      <c r="G911" s="78" t="inlineStr">
        <is>
          <t>新北市</t>
        </is>
      </c>
      <c r="H911" s="78" t="inlineStr">
        <is>
          <t>新莊區</t>
        </is>
      </c>
      <c r="I911" s="77" t="n">
        <v>2</v>
      </c>
      <c r="J911" s="73" t="n">
        <v>44753</v>
      </c>
    </row>
    <row r="912" ht="15.6" customHeight="1" s="127">
      <c r="D912" s="53" t="n">
        <v>910</v>
      </c>
      <c r="E912" s="77" t="n">
        <v>4911</v>
      </c>
      <c r="F912" s="78" t="inlineStr">
        <is>
          <t>寶山不語店</t>
        </is>
      </c>
      <c r="G912" s="78" t="inlineStr">
        <is>
          <t>新竹縣</t>
        </is>
      </c>
      <c r="H912" s="78" t="inlineStr">
        <is>
          <t>寶山鄉</t>
        </is>
      </c>
      <c r="I912" s="77" t="n">
        <v>2</v>
      </c>
      <c r="J912" s="73" t="n">
        <v>44753</v>
      </c>
    </row>
    <row r="913" ht="15.6" customHeight="1" s="127">
      <c r="D913" s="53" t="n">
        <v>911</v>
      </c>
      <c r="E913" s="77" t="n">
        <v>2141</v>
      </c>
      <c r="F913" s="78" t="inlineStr">
        <is>
          <t>竹縣寶山店</t>
        </is>
      </c>
      <c r="G913" s="78" t="inlineStr">
        <is>
          <t>新竹縣</t>
        </is>
      </c>
      <c r="H913" s="78" t="inlineStr">
        <is>
          <t>寶山鄉</t>
        </is>
      </c>
      <c r="I913" s="77" t="n">
        <v>2</v>
      </c>
      <c r="J913" s="73" t="n">
        <v>44753</v>
      </c>
    </row>
    <row r="914" ht="15.6" customHeight="1" s="127">
      <c r="D914" s="53" t="n">
        <v>912</v>
      </c>
      <c r="E914" s="77" t="n">
        <v>4933</v>
      </c>
      <c r="F914" s="78" t="inlineStr">
        <is>
          <t>龜山連莊店</t>
        </is>
      </c>
      <c r="G914" s="78" t="inlineStr">
        <is>
          <t>桃園市</t>
        </is>
      </c>
      <c r="H914" s="78" t="inlineStr">
        <is>
          <t>龜山區</t>
        </is>
      </c>
      <c r="I914" s="77" t="n">
        <v>2</v>
      </c>
      <c r="J914" s="73" t="n">
        <v>44753</v>
      </c>
    </row>
    <row r="915" ht="15.6" customHeight="1" s="127">
      <c r="D915" s="53" t="n">
        <v>913</v>
      </c>
      <c r="E915" s="77" t="n">
        <v>4902</v>
      </c>
      <c r="F915" s="78" t="inlineStr">
        <is>
          <t>龜山玄武店</t>
        </is>
      </c>
      <c r="G915" s="78" t="inlineStr">
        <is>
          <t>桃園市</t>
        </is>
      </c>
      <c r="H915" s="78" t="inlineStr">
        <is>
          <t>龜山區</t>
        </is>
      </c>
      <c r="I915" s="77" t="n">
        <v>2</v>
      </c>
      <c r="J915" s="73" t="n">
        <v>44753</v>
      </c>
    </row>
    <row r="916" ht="15.6" customHeight="1" s="127">
      <c r="D916" s="53" t="n">
        <v>914</v>
      </c>
      <c r="E916" s="77" t="n">
        <v>2466</v>
      </c>
      <c r="F916" s="78" t="inlineStr">
        <is>
          <t>彰縣彰湖店</t>
        </is>
      </c>
      <c r="G916" s="78" t="inlineStr">
        <is>
          <t>彰化縣</t>
        </is>
      </c>
      <c r="H916" s="78" t="inlineStr">
        <is>
          <t>溪湖鎮</t>
        </is>
      </c>
      <c r="I916" s="77" t="n">
        <v>2</v>
      </c>
      <c r="J916" s="73" t="n">
        <v>44753</v>
      </c>
    </row>
    <row r="917" ht="15.6" customHeight="1" s="127">
      <c r="D917" s="53" t="n">
        <v>915</v>
      </c>
      <c r="E917" s="77" t="n">
        <v>4178</v>
      </c>
      <c r="F917" s="78" t="inlineStr">
        <is>
          <t>彰化延和店</t>
        </is>
      </c>
      <c r="G917" s="78" t="inlineStr">
        <is>
          <t>彰化縣</t>
        </is>
      </c>
      <c r="H917" s="78" t="inlineStr">
        <is>
          <t>彰化市</t>
        </is>
      </c>
      <c r="I917" s="77" t="n">
        <v>2</v>
      </c>
      <c r="J917" s="73" t="n">
        <v>44753</v>
      </c>
    </row>
    <row r="918" ht="15.6" customHeight="1" s="127">
      <c r="D918" s="53" t="n">
        <v>916</v>
      </c>
      <c r="E918" s="77" t="n">
        <v>3445</v>
      </c>
      <c r="F918" s="78" t="inlineStr">
        <is>
          <t>彰縣線西店</t>
        </is>
      </c>
      <c r="G918" s="78" t="inlineStr">
        <is>
          <t>彰化縣</t>
        </is>
      </c>
      <c r="H918" s="78" t="inlineStr">
        <is>
          <t>線西鄉</t>
        </is>
      </c>
      <c r="I918" s="77" t="n">
        <v>2</v>
      </c>
      <c r="J918" s="73" t="n">
        <v>44753</v>
      </c>
    </row>
    <row r="919" ht="15.6" customHeight="1" s="127">
      <c r="D919" s="53" t="n">
        <v>917</v>
      </c>
      <c r="E919" s="77" t="n">
        <v>4776</v>
      </c>
      <c r="F919" s="78" t="inlineStr">
        <is>
          <t>大寮過溪店</t>
        </is>
      </c>
      <c r="G919" s="78" t="inlineStr">
        <is>
          <t>高雄市</t>
        </is>
      </c>
      <c r="H919" s="78" t="inlineStr">
        <is>
          <t>大寮區</t>
        </is>
      </c>
      <c r="I919" s="77" t="n">
        <v>2</v>
      </c>
      <c r="J919" s="73" t="n">
        <v>44753</v>
      </c>
    </row>
    <row r="920" ht="15.6" customHeight="1" s="127">
      <c r="D920" s="53" t="n">
        <v>918</v>
      </c>
      <c r="E920" s="77" t="n">
        <v>4927</v>
      </c>
      <c r="F920" s="78" t="inlineStr">
        <is>
          <t>大樹荔枝店</t>
        </is>
      </c>
      <c r="G920" s="78" t="inlineStr">
        <is>
          <t>高雄市</t>
        </is>
      </c>
      <c r="H920" s="78" t="inlineStr">
        <is>
          <t>大樹區</t>
        </is>
      </c>
      <c r="I920" s="77" t="n">
        <v>2</v>
      </c>
      <c r="J920" s="73" t="n">
        <v>44753</v>
      </c>
    </row>
    <row r="921" ht="15.6" customHeight="1" s="127">
      <c r="D921" s="53" t="n">
        <v>919</v>
      </c>
      <c r="E921" s="77" t="n">
        <v>4597</v>
      </c>
      <c r="F921" s="78" t="inlineStr">
        <is>
          <t>宜蘭陽明店</t>
        </is>
      </c>
      <c r="G921" s="78" t="inlineStr">
        <is>
          <t>宜蘭縣</t>
        </is>
      </c>
      <c r="H921" s="78" t="inlineStr">
        <is>
          <t>宜蘭市</t>
        </is>
      </c>
      <c r="I921" s="77" t="n">
        <v>2</v>
      </c>
      <c r="J921" s="73" t="n">
        <v>44754</v>
      </c>
    </row>
    <row r="922" ht="15.6" customHeight="1" s="127">
      <c r="D922" s="53" t="n">
        <v>920</v>
      </c>
      <c r="E922" s="77" t="n">
        <v>2891</v>
      </c>
      <c r="F922" s="78" t="inlineStr">
        <is>
          <t>宜蘭宜中店</t>
        </is>
      </c>
      <c r="G922" s="78" t="inlineStr">
        <is>
          <t>宜蘭縣</t>
        </is>
      </c>
      <c r="H922" s="78" t="inlineStr">
        <is>
          <t>宜蘭市</t>
        </is>
      </c>
      <c r="I922" s="77" t="n">
        <v>2</v>
      </c>
      <c r="J922" s="73" t="n">
        <v>44754</v>
      </c>
    </row>
    <row r="923" ht="15.6" customHeight="1" s="127">
      <c r="D923" s="53" t="n">
        <v>921</v>
      </c>
      <c r="E923" s="77" t="inlineStr">
        <is>
          <t>D148</t>
        </is>
      </c>
      <c r="F923" s="78" t="inlineStr">
        <is>
          <t>北縣福營店</t>
        </is>
      </c>
      <c r="G923" s="78" t="inlineStr">
        <is>
          <t>新北市</t>
        </is>
      </c>
      <c r="H923" s="78" t="inlineStr">
        <is>
          <t>新莊區</t>
        </is>
      </c>
      <c r="I923" s="77" t="n">
        <v>2</v>
      </c>
      <c r="J923" s="73" t="n">
        <v>44754</v>
      </c>
    </row>
    <row r="924" ht="15.6" customHeight="1" s="127">
      <c r="D924" s="53" t="n">
        <v>922</v>
      </c>
      <c r="E924" s="77" t="inlineStr">
        <is>
          <t>D174</t>
        </is>
      </c>
      <c r="F924" s="78" t="inlineStr">
        <is>
          <t>北縣新裕店</t>
        </is>
      </c>
      <c r="G924" s="78" t="inlineStr">
        <is>
          <t>新北市</t>
        </is>
      </c>
      <c r="H924" s="78" t="inlineStr">
        <is>
          <t>新莊區</t>
        </is>
      </c>
      <c r="I924" s="77" t="n">
        <v>2</v>
      </c>
      <c r="J924" s="73" t="n">
        <v>44754</v>
      </c>
    </row>
    <row r="925" ht="15.6" customHeight="1" s="127">
      <c r="D925" s="53" t="n">
        <v>923</v>
      </c>
      <c r="E925" s="77" t="n">
        <v>4005</v>
      </c>
      <c r="F925" s="78" t="inlineStr">
        <is>
          <t>新莊雙鳳店</t>
        </is>
      </c>
      <c r="G925" s="78" t="inlineStr">
        <is>
          <t>新北市</t>
        </is>
      </c>
      <c r="H925" s="78" t="inlineStr">
        <is>
          <t>新莊區</t>
        </is>
      </c>
      <c r="I925" s="77" t="n">
        <v>2</v>
      </c>
      <c r="J925" s="73" t="n">
        <v>44754</v>
      </c>
    </row>
    <row r="926" ht="15.6" customHeight="1" s="127">
      <c r="D926" s="53" t="n">
        <v>924</v>
      </c>
      <c r="E926" s="77" t="n">
        <v>2034</v>
      </c>
      <c r="F926" s="78" t="inlineStr">
        <is>
          <t>桃縣西濱店</t>
        </is>
      </c>
      <c r="G926" s="78" t="inlineStr">
        <is>
          <t>桃園市</t>
        </is>
      </c>
      <c r="H926" s="78" t="inlineStr">
        <is>
          <t>新屋區</t>
        </is>
      </c>
      <c r="I926" s="77" t="n">
        <v>2</v>
      </c>
      <c r="J926" s="73" t="n">
        <v>44754</v>
      </c>
    </row>
    <row r="927" ht="15.6" customHeight="1" s="127">
      <c r="D927" s="53" t="n">
        <v>925</v>
      </c>
      <c r="E927" s="77" t="n">
        <v>2910</v>
      </c>
      <c r="F927" s="78" t="inlineStr">
        <is>
          <t>桃縣桃濱店</t>
        </is>
      </c>
      <c r="G927" s="78" t="inlineStr">
        <is>
          <t>桃園市</t>
        </is>
      </c>
      <c r="H927" s="78" t="inlineStr">
        <is>
          <t>新屋區</t>
        </is>
      </c>
      <c r="I927" s="77" t="n">
        <v>2</v>
      </c>
      <c r="J927" s="73" t="n">
        <v>44754</v>
      </c>
    </row>
    <row r="928" ht="15.6" customHeight="1" s="127">
      <c r="D928" s="53" t="n">
        <v>926</v>
      </c>
      <c r="E928" s="77" t="n">
        <v>2963</v>
      </c>
      <c r="F928" s="78" t="inlineStr">
        <is>
          <t>桃縣桃丹店</t>
        </is>
      </c>
      <c r="G928" s="78" t="inlineStr">
        <is>
          <t>桃園市</t>
        </is>
      </c>
      <c r="H928" s="78" t="inlineStr">
        <is>
          <t>新屋區</t>
        </is>
      </c>
      <c r="I928" s="77" t="n">
        <v>2</v>
      </c>
      <c r="J928" s="73" t="n">
        <v>44754</v>
      </c>
    </row>
    <row r="929" ht="15.6" customHeight="1" s="127">
      <c r="D929" s="53" t="n">
        <v>927</v>
      </c>
      <c r="E929" s="77" t="n">
        <v>2520</v>
      </c>
      <c r="F929" s="78" t="inlineStr">
        <is>
          <t>中縣中幼店</t>
        </is>
      </c>
      <c r="G929" s="78" t="inlineStr">
        <is>
          <t>台中市</t>
        </is>
      </c>
      <c r="H929" s="78" t="inlineStr">
        <is>
          <t>大甲區</t>
        </is>
      </c>
      <c r="I929" s="77" t="n">
        <v>2</v>
      </c>
      <c r="J929" s="73" t="n">
        <v>44754</v>
      </c>
    </row>
    <row r="930" ht="15.6" customHeight="1" s="127">
      <c r="D930" s="53" t="n">
        <v>928</v>
      </c>
      <c r="E930" s="77" t="n">
        <v>2653</v>
      </c>
      <c r="F930" s="78" t="inlineStr">
        <is>
          <t>中縣中寶店</t>
        </is>
      </c>
      <c r="G930" s="78" t="inlineStr">
        <is>
          <t>台中市</t>
        </is>
      </c>
      <c r="H930" s="78" t="inlineStr">
        <is>
          <t>大甲區</t>
        </is>
      </c>
      <c r="I930" s="77" t="n">
        <v>2</v>
      </c>
      <c r="J930" s="73" t="n">
        <v>44754</v>
      </c>
    </row>
    <row r="931" ht="15.6" customHeight="1" s="127">
      <c r="D931" s="53" t="n">
        <v>929</v>
      </c>
      <c r="E931" s="77" t="n">
        <v>3706</v>
      </c>
      <c r="F931" s="78" t="inlineStr">
        <is>
          <t>中縣彈正店</t>
        </is>
      </c>
      <c r="G931" s="78" t="inlineStr">
        <is>
          <t>台中市</t>
        </is>
      </c>
      <c r="H931" s="78" t="inlineStr">
        <is>
          <t>大甲區</t>
        </is>
      </c>
      <c r="I931" s="77" t="n">
        <v>2</v>
      </c>
      <c r="J931" s="73" t="n">
        <v>44754</v>
      </c>
    </row>
    <row r="932" ht="15.6" customHeight="1" s="127">
      <c r="D932" s="53" t="n">
        <v>930</v>
      </c>
      <c r="E932" s="77" t="inlineStr">
        <is>
          <t>G961</t>
        </is>
      </c>
      <c r="F932" s="78" t="inlineStr">
        <is>
          <t>中縣大甲店</t>
        </is>
      </c>
      <c r="G932" s="78" t="inlineStr">
        <is>
          <t>台中市</t>
        </is>
      </c>
      <c r="H932" s="78" t="inlineStr">
        <is>
          <t>大甲區</t>
        </is>
      </c>
      <c r="I932" s="77" t="n">
        <v>2</v>
      </c>
      <c r="J932" s="73" t="n">
        <v>44754</v>
      </c>
    </row>
    <row r="933" ht="15.6" customHeight="1" s="127">
      <c r="D933" s="53" t="n">
        <v>931</v>
      </c>
      <c r="E933" s="77" t="n">
        <v>4463</v>
      </c>
      <c r="F933" s="78" t="inlineStr">
        <is>
          <t>高市亞路米店</t>
        </is>
      </c>
      <c r="G933" s="78" t="inlineStr">
        <is>
          <t>高雄市</t>
        </is>
      </c>
      <c r="H933" s="78" t="inlineStr">
        <is>
          <t>小港區</t>
        </is>
      </c>
      <c r="I933" s="77" t="n">
        <v>2</v>
      </c>
      <c r="J933" s="73" t="n">
        <v>44754</v>
      </c>
    </row>
    <row r="934" ht="15.6" customHeight="1" s="127">
      <c r="D934" s="53" t="n">
        <v>932</v>
      </c>
      <c r="E934" s="77" t="n">
        <v>3386</v>
      </c>
      <c r="F934" s="78" t="inlineStr">
        <is>
          <t>高市東林店</t>
        </is>
      </c>
      <c r="G934" s="78" t="inlineStr">
        <is>
          <t>高雄市</t>
        </is>
      </c>
      <c r="H934" s="78" t="inlineStr">
        <is>
          <t>小港區</t>
        </is>
      </c>
      <c r="I934" s="77" t="n">
        <v>2</v>
      </c>
      <c r="J934" s="73" t="n">
        <v>44754</v>
      </c>
    </row>
    <row r="935" ht="15.6" customHeight="1" s="127">
      <c r="D935" s="53" t="n">
        <v>933</v>
      </c>
      <c r="E935" s="77" t="n">
        <v>4223</v>
      </c>
      <c r="F935" s="78" t="inlineStr">
        <is>
          <t>頭城烏石店</t>
        </is>
      </c>
      <c r="G935" s="78" t="inlineStr">
        <is>
          <t>宜蘭縣</t>
        </is>
      </c>
      <c r="H935" s="78" t="inlineStr">
        <is>
          <t>頭城鎮</t>
        </is>
      </c>
      <c r="I935" s="77" t="n">
        <v>2</v>
      </c>
      <c r="J935" s="73" t="n">
        <v>44755</v>
      </c>
    </row>
    <row r="936" ht="15.6" customHeight="1" s="127">
      <c r="D936" s="53" t="n">
        <v>934</v>
      </c>
      <c r="E936" s="77" t="n">
        <v>4650</v>
      </c>
      <c r="F936" s="78" t="inlineStr">
        <is>
          <t>礁溪育龍店</t>
        </is>
      </c>
      <c r="G936" s="78" t="inlineStr">
        <is>
          <t>宜蘭縣</t>
        </is>
      </c>
      <c r="H936" s="78" t="inlineStr">
        <is>
          <t>礁溪鄉</t>
        </is>
      </c>
      <c r="I936" s="77" t="n">
        <v>2</v>
      </c>
      <c r="J936" s="73" t="n">
        <v>44755</v>
      </c>
    </row>
    <row r="937" ht="15.6" customHeight="1" s="127">
      <c r="D937" s="53" t="n">
        <v>935</v>
      </c>
      <c r="E937" s="77" t="n">
        <v>4701</v>
      </c>
      <c r="F937" s="78" t="inlineStr">
        <is>
          <t>新莊昌平店</t>
        </is>
      </c>
      <c r="G937" s="78" t="inlineStr">
        <is>
          <t>新北市</t>
        </is>
      </c>
      <c r="H937" s="78" t="inlineStr">
        <is>
          <t>新莊區</t>
        </is>
      </c>
      <c r="I937" s="77" t="n">
        <v>2</v>
      </c>
      <c r="J937" s="73" t="n">
        <v>44755</v>
      </c>
    </row>
    <row r="938" ht="15.6" customHeight="1" s="127">
      <c r="D938" s="53" t="n">
        <v>936</v>
      </c>
      <c r="E938" s="77" t="n">
        <v>3999</v>
      </c>
      <c r="F938" s="78" t="inlineStr">
        <is>
          <t>新莊福祐店</t>
        </is>
      </c>
      <c r="G938" s="78" t="inlineStr">
        <is>
          <t>新北市</t>
        </is>
      </c>
      <c r="H938" s="78" t="inlineStr">
        <is>
          <t>新莊區</t>
        </is>
      </c>
      <c r="I938" s="77" t="n">
        <v>2</v>
      </c>
      <c r="J938" s="73" t="n">
        <v>44755</v>
      </c>
    </row>
    <row r="939" ht="15.6" customHeight="1" s="127">
      <c r="D939" s="53" t="n">
        <v>937</v>
      </c>
      <c r="E939" s="77" t="n">
        <v>3052</v>
      </c>
      <c r="F939" s="78" t="inlineStr">
        <is>
          <t>北縣莊玲店</t>
        </is>
      </c>
      <c r="G939" s="78" t="inlineStr">
        <is>
          <t>新北市</t>
        </is>
      </c>
      <c r="H939" s="78" t="inlineStr">
        <is>
          <t>新莊區</t>
        </is>
      </c>
      <c r="I939" s="77" t="n">
        <v>2</v>
      </c>
      <c r="J939" s="73" t="n">
        <v>44755</v>
      </c>
    </row>
    <row r="940" ht="15.6" customHeight="1" s="127">
      <c r="D940" s="53" t="n">
        <v>938</v>
      </c>
      <c r="E940" s="77" t="n">
        <v>3882</v>
      </c>
      <c r="F940" s="78" t="inlineStr">
        <is>
          <t>新屋東明店</t>
        </is>
      </c>
      <c r="G940" s="78" t="inlineStr">
        <is>
          <t>桃園市</t>
        </is>
      </c>
      <c r="H940" s="78" t="inlineStr">
        <is>
          <t>新屋區</t>
        </is>
      </c>
      <c r="I940" s="77" t="n">
        <v>2</v>
      </c>
      <c r="J940" s="73" t="n">
        <v>44755</v>
      </c>
    </row>
    <row r="941" ht="15.6" customHeight="1" s="127">
      <c r="D941" s="53" t="n">
        <v>939</v>
      </c>
      <c r="E941" s="77" t="n">
        <v>4350</v>
      </c>
      <c r="F941" s="78" t="inlineStr">
        <is>
          <t>新屋興旺店</t>
        </is>
      </c>
      <c r="G941" s="78" t="inlineStr">
        <is>
          <t>桃園市</t>
        </is>
      </c>
      <c r="H941" s="78" t="inlineStr">
        <is>
          <t>新屋區</t>
        </is>
      </c>
      <c r="I941" s="77" t="n">
        <v>2</v>
      </c>
      <c r="J941" s="73" t="n">
        <v>44755</v>
      </c>
    </row>
    <row r="942" ht="15.6" customHeight="1" s="127">
      <c r="D942" s="53" t="n">
        <v>940</v>
      </c>
      <c r="E942" s="77" t="n">
        <v>2553</v>
      </c>
      <c r="F942" s="78" t="inlineStr">
        <is>
          <t>中縣中獅店</t>
        </is>
      </c>
      <c r="G942" s="78" t="inlineStr">
        <is>
          <t>台中市</t>
        </is>
      </c>
      <c r="H942" s="78" t="inlineStr">
        <is>
          <t>大甲區</t>
        </is>
      </c>
      <c r="I942" s="77" t="n">
        <v>2</v>
      </c>
      <c r="J942" s="73" t="n">
        <v>44755</v>
      </c>
    </row>
    <row r="943" ht="15.6" customHeight="1" s="127">
      <c r="D943" s="53" t="n">
        <v>941</v>
      </c>
      <c r="E943" s="77" t="n">
        <v>4477</v>
      </c>
      <c r="F943" s="78" t="inlineStr">
        <is>
          <t>大甲甲旺店</t>
        </is>
      </c>
      <c r="G943" s="78" t="inlineStr">
        <is>
          <t>台中市</t>
        </is>
      </c>
      <c r="H943" s="78" t="inlineStr">
        <is>
          <t>大甲區</t>
        </is>
      </c>
      <c r="I943" s="77" t="n">
        <v>2</v>
      </c>
      <c r="J943" s="73" t="n">
        <v>44755</v>
      </c>
    </row>
    <row r="944" ht="15.6" customHeight="1" s="127">
      <c r="D944" s="53" t="n">
        <v>942</v>
      </c>
      <c r="E944" s="77" t="inlineStr">
        <is>
          <t>G816</t>
        </is>
      </c>
      <c r="F944" s="78" t="inlineStr">
        <is>
          <t>中縣中華店</t>
        </is>
      </c>
      <c r="G944" s="78" t="inlineStr">
        <is>
          <t>台中市</t>
        </is>
      </c>
      <c r="H944" s="78" t="inlineStr">
        <is>
          <t>清水區</t>
        </is>
      </c>
      <c r="I944" s="77" t="n">
        <v>2</v>
      </c>
      <c r="J944" s="73" t="n">
        <v>44755</v>
      </c>
    </row>
    <row r="945" ht="15.6" customHeight="1" s="127">
      <c r="D945" s="53" t="n">
        <v>943</v>
      </c>
      <c r="E945" s="77" t="n">
        <v>4021</v>
      </c>
      <c r="F945" s="78" t="inlineStr">
        <is>
          <t>仁武新德店</t>
        </is>
      </c>
      <c r="G945" s="78" t="inlineStr">
        <is>
          <t>高雄市</t>
        </is>
      </c>
      <c r="H945" s="78" t="inlineStr">
        <is>
          <t>仁武區</t>
        </is>
      </c>
      <c r="I945" s="77" t="n">
        <v>2</v>
      </c>
      <c r="J945" s="73" t="n">
        <v>44755</v>
      </c>
    </row>
    <row r="946" ht="15.6" customHeight="1" s="127">
      <c r="D946" s="53" t="n">
        <v>944</v>
      </c>
      <c r="E946" s="77" t="n">
        <v>4932</v>
      </c>
      <c r="F946" s="78" t="inlineStr">
        <is>
          <t>仁武八卦寮</t>
        </is>
      </c>
      <c r="G946" s="78" t="inlineStr">
        <is>
          <t>高雄市</t>
        </is>
      </c>
      <c r="H946" s="78" t="inlineStr">
        <is>
          <t>仁武區</t>
        </is>
      </c>
      <c r="I946" s="77" t="n">
        <v>2</v>
      </c>
      <c r="J946" s="73" t="n">
        <v>44755</v>
      </c>
    </row>
    <row r="947" ht="15.6" customHeight="1" s="127">
      <c r="D947" s="53" t="n">
        <v>945</v>
      </c>
      <c r="E947" s="77" t="n">
        <v>2722</v>
      </c>
      <c r="F947" s="78" t="inlineStr">
        <is>
          <t>宜蘭羅東店</t>
        </is>
      </c>
      <c r="G947" s="78" t="inlineStr">
        <is>
          <t>宜蘭縣</t>
        </is>
      </c>
      <c r="H947" s="78" t="inlineStr">
        <is>
          <t>羅東鎮</t>
        </is>
      </c>
      <c r="I947" s="77" t="n">
        <v>2</v>
      </c>
      <c r="J947" s="73" t="n">
        <v>44756</v>
      </c>
    </row>
    <row r="948" ht="15.6" customHeight="1" s="127">
      <c r="D948" s="53" t="n">
        <v>946</v>
      </c>
      <c r="E948" s="77" t="n">
        <v>3227</v>
      </c>
      <c r="F948" s="78" t="inlineStr">
        <is>
          <t>北縣五維店</t>
        </is>
      </c>
      <c r="G948" s="78" t="inlineStr">
        <is>
          <t>新北市</t>
        </is>
      </c>
      <c r="H948" s="78" t="inlineStr">
        <is>
          <t>五股區</t>
        </is>
      </c>
      <c r="I948" s="77" t="n">
        <v>2</v>
      </c>
      <c r="J948" s="73" t="n">
        <v>44756</v>
      </c>
    </row>
    <row r="949" ht="15.6" customHeight="1" s="127">
      <c r="D949" s="53" t="n">
        <v>947</v>
      </c>
      <c r="E949" s="77" t="n">
        <v>2390</v>
      </c>
      <c r="F949" s="78" t="inlineStr">
        <is>
          <t>北縣五股店</t>
        </is>
      </c>
      <c r="G949" s="78" t="inlineStr">
        <is>
          <t>新北市</t>
        </is>
      </c>
      <c r="H949" s="78" t="inlineStr">
        <is>
          <t>五股區</t>
        </is>
      </c>
      <c r="I949" s="77" t="n">
        <v>2</v>
      </c>
      <c r="J949" s="73" t="n">
        <v>44756</v>
      </c>
    </row>
    <row r="950" ht="15.6" customHeight="1" s="127">
      <c r="D950" s="53" t="n">
        <v>948</v>
      </c>
      <c r="E950" s="77" t="n">
        <v>2691</v>
      </c>
      <c r="F950" s="78" t="inlineStr">
        <is>
          <t>北縣五春店</t>
        </is>
      </c>
      <c r="G950" s="78" t="inlineStr">
        <is>
          <t>新北市</t>
        </is>
      </c>
      <c r="H950" s="78" t="inlineStr">
        <is>
          <t>五股區</t>
        </is>
      </c>
      <c r="I950" s="77" t="n">
        <v>2</v>
      </c>
      <c r="J950" s="73" t="n">
        <v>44756</v>
      </c>
    </row>
    <row r="951" ht="15.6" customHeight="1" s="127">
      <c r="D951" s="53" t="n">
        <v>949</v>
      </c>
      <c r="E951" s="77" t="n">
        <v>4306</v>
      </c>
      <c r="F951" s="78" t="inlineStr">
        <is>
          <t>新屋水嶺店</t>
        </is>
      </c>
      <c r="G951" s="78" t="inlineStr">
        <is>
          <t>桃園市</t>
        </is>
      </c>
      <c r="H951" s="78" t="inlineStr">
        <is>
          <t>新屋區</t>
        </is>
      </c>
      <c r="I951" s="77" t="n">
        <v>2</v>
      </c>
      <c r="J951" s="73" t="n">
        <v>44756</v>
      </c>
    </row>
    <row r="952" ht="15.6" customHeight="1" s="127">
      <c r="D952" s="53" t="n">
        <v>950</v>
      </c>
      <c r="E952" s="77" t="n">
        <v>4263</v>
      </c>
      <c r="F952" s="78" t="inlineStr">
        <is>
          <t>楊梅高嶺店</t>
        </is>
      </c>
      <c r="G952" s="78" t="inlineStr">
        <is>
          <t>桃園市</t>
        </is>
      </c>
      <c r="H952" s="78" t="inlineStr">
        <is>
          <t>楊梅區</t>
        </is>
      </c>
      <c r="I952" s="77" t="n">
        <v>2</v>
      </c>
      <c r="J952" s="73" t="n">
        <v>44756</v>
      </c>
    </row>
    <row r="953" ht="15.6" customHeight="1" s="127">
      <c r="D953" s="53" t="n">
        <v>951</v>
      </c>
      <c r="E953" s="77" t="n">
        <v>4301</v>
      </c>
      <c r="F953" s="78" t="inlineStr">
        <is>
          <t>楊梅上和店</t>
        </is>
      </c>
      <c r="G953" s="78" t="inlineStr">
        <is>
          <t>桃園市</t>
        </is>
      </c>
      <c r="H953" s="78" t="inlineStr">
        <is>
          <t>楊梅區</t>
        </is>
      </c>
      <c r="I953" s="77" t="n">
        <v>2</v>
      </c>
      <c r="J953" s="73" t="n">
        <v>44756</v>
      </c>
    </row>
    <row r="954" ht="15.6" customHeight="1" s="127">
      <c r="D954" s="53" t="n">
        <v>952</v>
      </c>
      <c r="E954" s="77" t="n">
        <v>4864</v>
      </c>
      <c r="F954" s="78" t="inlineStr">
        <is>
          <t>清水五權東店</t>
        </is>
      </c>
      <c r="G954" s="78" t="inlineStr">
        <is>
          <t>台中市</t>
        </is>
      </c>
      <c r="H954" s="78" t="inlineStr">
        <is>
          <t>清水區</t>
        </is>
      </c>
      <c r="I954" s="77" t="n">
        <v>2</v>
      </c>
      <c r="J954" s="73" t="n">
        <v>44756</v>
      </c>
    </row>
    <row r="955" ht="15.6" customHeight="1" s="127">
      <c r="D955" s="53" t="n">
        <v>953</v>
      </c>
      <c r="E955" s="77" t="n">
        <v>3396</v>
      </c>
      <c r="F955" s="78" t="inlineStr">
        <is>
          <t>中縣中冠店</t>
        </is>
      </c>
      <c r="G955" s="78" t="inlineStr">
        <is>
          <t>台中市</t>
        </is>
      </c>
      <c r="H955" s="78" t="inlineStr">
        <is>
          <t>后里區</t>
        </is>
      </c>
      <c r="I955" s="77" t="n">
        <v>2</v>
      </c>
      <c r="J955" s="73" t="n">
        <v>44756</v>
      </c>
    </row>
    <row r="956" ht="15.6" customHeight="1" s="127">
      <c r="D956" s="53" t="n">
        <v>954</v>
      </c>
      <c r="E956" s="77" t="n">
        <v>4166</v>
      </c>
      <c r="F956" s="78" t="inlineStr">
        <is>
          <t>后里甲后店</t>
        </is>
      </c>
      <c r="G956" s="78" t="inlineStr">
        <is>
          <t>台中市</t>
        </is>
      </c>
      <c r="H956" s="78" t="inlineStr">
        <is>
          <t>后里區</t>
        </is>
      </c>
      <c r="I956" s="77" t="n">
        <v>2</v>
      </c>
      <c r="J956" s="73" t="n">
        <v>44756</v>
      </c>
    </row>
    <row r="957" ht="15.6" customHeight="1" s="127">
      <c r="D957" s="53" t="n">
        <v>955</v>
      </c>
      <c r="E957" s="77" t="n">
        <v>4965</v>
      </c>
      <c r="F957" s="78" t="inlineStr">
        <is>
          <t>橋頭棋琴店</t>
        </is>
      </c>
      <c r="G957" s="78" t="inlineStr">
        <is>
          <t>高雄市</t>
        </is>
      </c>
      <c r="H957" s="78" t="inlineStr">
        <is>
          <t>橋頭區</t>
        </is>
      </c>
      <c r="I957" s="77" t="n">
        <v>2</v>
      </c>
      <c r="J957" s="73" t="n">
        <v>44756</v>
      </c>
    </row>
    <row r="958" ht="15.6" customHeight="1" s="127">
      <c r="D958" s="53" t="n">
        <v>956</v>
      </c>
      <c r="E958" s="77" t="n">
        <v>3725</v>
      </c>
      <c r="F958" s="78" t="inlineStr">
        <is>
          <t>高縣岡本店</t>
        </is>
      </c>
      <c r="G958" s="78" t="inlineStr">
        <is>
          <t>高雄市</t>
        </is>
      </c>
      <c r="H958" s="78" t="inlineStr">
        <is>
          <t>岡山區</t>
        </is>
      </c>
      <c r="I958" s="77" t="n">
        <v>2</v>
      </c>
      <c r="J958" s="73" t="n">
        <v>44756</v>
      </c>
    </row>
    <row r="959" ht="15.6" customHeight="1" s="127">
      <c r="D959" s="53" t="n">
        <v>957</v>
      </c>
      <c r="E959" s="77" t="n">
        <v>2292</v>
      </c>
      <c r="F959" s="78" t="inlineStr">
        <is>
          <t>北縣碇晨店</t>
        </is>
      </c>
      <c r="G959" s="78" t="inlineStr">
        <is>
          <t>新北市</t>
        </is>
      </c>
      <c r="H959" s="78" t="inlineStr">
        <is>
          <t>石碇區</t>
        </is>
      </c>
      <c r="I959" s="77" t="n">
        <v>2</v>
      </c>
      <c r="J959" s="73" t="n">
        <v>44757</v>
      </c>
    </row>
    <row r="960" ht="15.6" customHeight="1" s="127">
      <c r="D960" s="53" t="n">
        <v>958</v>
      </c>
      <c r="E960" s="77" t="n">
        <v>2508</v>
      </c>
      <c r="F960" s="78" t="inlineStr">
        <is>
          <t>北縣深北店</t>
        </is>
      </c>
      <c r="G960" s="78" t="inlineStr">
        <is>
          <t>新北市</t>
        </is>
      </c>
      <c r="H960" s="78" t="inlineStr">
        <is>
          <t>深坑區</t>
        </is>
      </c>
      <c r="I960" s="77" t="n">
        <v>2</v>
      </c>
      <c r="J960" s="73" t="n">
        <v>44757</v>
      </c>
    </row>
    <row r="961" ht="15.6" customHeight="1" s="127">
      <c r="D961" s="53" t="n">
        <v>959</v>
      </c>
      <c r="E961" s="77" t="n">
        <v>4819</v>
      </c>
      <c r="F961" s="78" t="inlineStr">
        <is>
          <t>五股凌雲店</t>
        </is>
      </c>
      <c r="G961" s="78" t="inlineStr">
        <is>
          <t>新北市</t>
        </is>
      </c>
      <c r="H961" s="78" t="inlineStr">
        <is>
          <t>五股區</t>
        </is>
      </c>
      <c r="I961" s="77" t="n">
        <v>2</v>
      </c>
      <c r="J961" s="73" t="n">
        <v>44757</v>
      </c>
    </row>
    <row r="962" ht="15.6" customHeight="1" s="127">
      <c r="D962" s="53" t="n">
        <v>960</v>
      </c>
      <c r="E962" s="77" t="n">
        <v>3770</v>
      </c>
      <c r="F962" s="78" t="inlineStr">
        <is>
          <t>北縣西雲店</t>
        </is>
      </c>
      <c r="G962" s="78" t="inlineStr">
        <is>
          <t>新北市</t>
        </is>
      </c>
      <c r="H962" s="78" t="inlineStr">
        <is>
          <t>五股區</t>
        </is>
      </c>
      <c r="I962" s="77" t="n">
        <v>2</v>
      </c>
      <c r="J962" s="73" t="n">
        <v>44757</v>
      </c>
    </row>
    <row r="963" ht="15.6" customHeight="1" s="127">
      <c r="D963" s="53" t="n">
        <v>961</v>
      </c>
      <c r="E963" s="77" t="n">
        <v>3953</v>
      </c>
      <c r="F963" s="78" t="inlineStr">
        <is>
          <t>五股郁芳店</t>
        </is>
      </c>
      <c r="G963" s="78" t="inlineStr">
        <is>
          <t>新北市</t>
        </is>
      </c>
      <c r="H963" s="78" t="inlineStr">
        <is>
          <t>五股區</t>
        </is>
      </c>
      <c r="I963" s="77" t="n">
        <v>2</v>
      </c>
      <c r="J963" s="73" t="n">
        <v>44757</v>
      </c>
    </row>
    <row r="964" ht="15.6" customHeight="1" s="127">
      <c r="D964" s="53" t="n">
        <v>962</v>
      </c>
      <c r="E964" s="77" t="n">
        <v>4616</v>
      </c>
      <c r="F964" s="78" t="inlineStr">
        <is>
          <t>新屋新華店</t>
        </is>
      </c>
      <c r="G964" s="78" t="inlineStr">
        <is>
          <t>桃園市</t>
        </is>
      </c>
      <c r="H964" s="78" t="inlineStr">
        <is>
          <t>新屋區</t>
        </is>
      </c>
      <c r="I964" s="77" t="n">
        <v>2</v>
      </c>
      <c r="J964" s="73" t="n">
        <v>44757</v>
      </c>
    </row>
    <row r="965" ht="15.6" customHeight="1" s="127">
      <c r="D965" s="53" t="n">
        <v>963</v>
      </c>
      <c r="E965" s="77" t="n">
        <v>3235</v>
      </c>
      <c r="F965" s="78" t="inlineStr">
        <is>
          <t>桃縣楊福店</t>
        </is>
      </c>
      <c r="G965" s="78" t="inlineStr">
        <is>
          <t>桃園市</t>
        </is>
      </c>
      <c r="H965" s="78" t="inlineStr">
        <is>
          <t>楊梅區</t>
        </is>
      </c>
      <c r="I965" s="77" t="n">
        <v>2</v>
      </c>
      <c r="J965" s="73" t="n">
        <v>44757</v>
      </c>
    </row>
    <row r="966" ht="15.6" customHeight="1" s="127">
      <c r="D966" s="53" t="n">
        <v>964</v>
      </c>
      <c r="E966" s="77" t="n">
        <v>2802</v>
      </c>
      <c r="F966" s="78" t="inlineStr">
        <is>
          <t>桃縣桃花店</t>
        </is>
      </c>
      <c r="G966" s="78" t="inlineStr">
        <is>
          <t>桃園市</t>
        </is>
      </c>
      <c r="H966" s="78" t="inlineStr">
        <is>
          <t>新屋區</t>
        </is>
      </c>
      <c r="I966" s="77" t="n">
        <v>2</v>
      </c>
      <c r="J966" s="73" t="n">
        <v>44757</v>
      </c>
    </row>
    <row r="967" ht="15.6" customHeight="1" s="127">
      <c r="D967" s="53" t="n">
        <v>965</v>
      </c>
      <c r="E967" s="77" t="n">
        <v>4768</v>
      </c>
      <c r="F967" s="78" t="inlineStr">
        <is>
          <t>石岡萬仙店</t>
        </is>
      </c>
      <c r="G967" s="78" t="inlineStr">
        <is>
          <t>台中市</t>
        </is>
      </c>
      <c r="H967" s="78" t="inlineStr">
        <is>
          <t>石岡區</t>
        </is>
      </c>
      <c r="I967" s="77" t="n">
        <v>2</v>
      </c>
      <c r="J967" s="73" t="n">
        <v>44757</v>
      </c>
    </row>
    <row r="968" ht="15.6" customHeight="1" s="127">
      <c r="D968" s="53" t="n">
        <v>966</v>
      </c>
      <c r="E968" s="77" t="n">
        <v>3711</v>
      </c>
      <c r="F968" s="78" t="inlineStr">
        <is>
          <t>高縣松陽店</t>
        </is>
      </c>
      <c r="G968" s="78" t="inlineStr">
        <is>
          <t>高雄市</t>
        </is>
      </c>
      <c r="H968" s="78" t="inlineStr">
        <is>
          <t>鳥松區</t>
        </is>
      </c>
      <c r="I968" s="77" t="n">
        <v>2</v>
      </c>
      <c r="J968" s="73" t="n">
        <v>44757</v>
      </c>
    </row>
    <row r="969" ht="15.6" customHeight="1" s="127">
      <c r="D969" s="53" t="n">
        <v>967</v>
      </c>
      <c r="E969" s="77" t="n">
        <v>3786</v>
      </c>
      <c r="F969" s="78" t="inlineStr">
        <is>
          <t>宜蘭公正店</t>
        </is>
      </c>
      <c r="G969" s="78" t="inlineStr">
        <is>
          <t>宜蘭縣</t>
        </is>
      </c>
      <c r="H969" s="78" t="inlineStr">
        <is>
          <t>羅東鎮</t>
        </is>
      </c>
      <c r="I969" s="77" t="n">
        <v>2</v>
      </c>
      <c r="J969" s="73" t="n">
        <v>44760</v>
      </c>
    </row>
    <row r="970" ht="15.6" customHeight="1" s="127">
      <c r="D970" s="53" t="n">
        <v>968</v>
      </c>
      <c r="E970" s="77" t="n">
        <v>4666</v>
      </c>
      <c r="F970" s="78" t="inlineStr">
        <is>
          <t>蘇澳龍祥店</t>
        </is>
      </c>
      <c r="G970" s="78" t="inlineStr">
        <is>
          <t>宜蘭縣</t>
        </is>
      </c>
      <c r="H970" s="78" t="inlineStr">
        <is>
          <t>蘇澳鎮</t>
        </is>
      </c>
      <c r="I970" s="77" t="n">
        <v>2</v>
      </c>
      <c r="J970" s="73" t="n">
        <v>44760</v>
      </c>
    </row>
    <row r="971" ht="15.6" customHeight="1" s="127">
      <c r="D971" s="53" t="n">
        <v>969</v>
      </c>
      <c r="E971" s="77" t="n">
        <v>4877</v>
      </c>
      <c r="F971" s="78" t="inlineStr">
        <is>
          <t>蘇澳馬賽庄</t>
        </is>
      </c>
      <c r="G971" s="78" t="inlineStr">
        <is>
          <t>宜蘭縣</t>
        </is>
      </c>
      <c r="H971" s="78" t="inlineStr">
        <is>
          <t>蘇澳鎮</t>
        </is>
      </c>
      <c r="I971" s="77" t="n">
        <v>2</v>
      </c>
      <c r="J971" s="73" t="n">
        <v>44760</v>
      </c>
    </row>
    <row r="972" ht="15.6" customHeight="1" s="127">
      <c r="D972" s="53" t="n">
        <v>970</v>
      </c>
      <c r="E972" s="77" t="n">
        <v>2325</v>
      </c>
      <c r="F972" s="78" t="inlineStr">
        <is>
          <t>北縣五泰店</t>
        </is>
      </c>
      <c r="G972" s="78" t="inlineStr">
        <is>
          <t>新北市</t>
        </is>
      </c>
      <c r="H972" s="78" t="inlineStr">
        <is>
          <t>五股區</t>
        </is>
      </c>
      <c r="I972" s="77" t="n">
        <v>2</v>
      </c>
      <c r="J972" s="73" t="n">
        <v>44760</v>
      </c>
    </row>
    <row r="973" ht="15.6" customHeight="1" s="127">
      <c r="D973" s="53" t="n">
        <v>971</v>
      </c>
      <c r="E973" s="77" t="n">
        <v>3921</v>
      </c>
      <c r="F973" s="78" t="inlineStr">
        <is>
          <t>五股福鑫店</t>
        </is>
      </c>
      <c r="G973" s="78" t="inlineStr">
        <is>
          <t>新北市</t>
        </is>
      </c>
      <c r="H973" s="78" t="inlineStr">
        <is>
          <t>五股區</t>
        </is>
      </c>
      <c r="I973" s="77" t="n">
        <v>2</v>
      </c>
      <c r="J973" s="73" t="n">
        <v>44760</v>
      </c>
    </row>
    <row r="974" ht="15.6" customHeight="1" s="127">
      <c r="D974" s="53" t="n">
        <v>972</v>
      </c>
      <c r="E974" s="77" t="n">
        <v>4316</v>
      </c>
      <c r="F974" s="78" t="inlineStr">
        <is>
          <t>五股工商店</t>
        </is>
      </c>
      <c r="G974" s="78" t="inlineStr">
        <is>
          <t>新北市</t>
        </is>
      </c>
      <c r="H974" s="78" t="inlineStr">
        <is>
          <t>五股區</t>
        </is>
      </c>
      <c r="I974" s="77" t="n">
        <v>2</v>
      </c>
      <c r="J974" s="73" t="n">
        <v>44760</v>
      </c>
    </row>
    <row r="975" ht="15.6" customHeight="1" s="127">
      <c r="D975" s="53" t="n">
        <v>973</v>
      </c>
      <c r="E975" s="77" t="n">
        <v>4881</v>
      </c>
      <c r="F975" s="78" t="inlineStr">
        <is>
          <t>楊梅老莊店</t>
        </is>
      </c>
      <c r="G975" s="78" t="inlineStr">
        <is>
          <t>桃園市</t>
        </is>
      </c>
      <c r="H975" s="78" t="inlineStr">
        <is>
          <t>楊梅區</t>
        </is>
      </c>
      <c r="I975" s="77" t="n">
        <v>2</v>
      </c>
      <c r="J975" s="73" t="n">
        <v>44760</v>
      </c>
    </row>
    <row r="976" ht="15.6" customHeight="1" s="127">
      <c r="D976" s="53" t="n">
        <v>974</v>
      </c>
      <c r="E976" s="77" t="n">
        <v>4369</v>
      </c>
      <c r="F976" s="78" t="inlineStr">
        <is>
          <t>楊梅高采店</t>
        </is>
      </c>
      <c r="G976" s="78" t="inlineStr">
        <is>
          <t>桃園市</t>
        </is>
      </c>
      <c r="H976" s="78" t="inlineStr">
        <is>
          <t>楊梅區</t>
        </is>
      </c>
      <c r="I976" s="77" t="n">
        <v>2</v>
      </c>
      <c r="J976" s="73" t="n">
        <v>44760</v>
      </c>
    </row>
    <row r="977" ht="15.6" customHeight="1" s="127">
      <c r="D977" s="53" t="n">
        <v>975</v>
      </c>
      <c r="E977" s="77" t="n">
        <v>4785</v>
      </c>
      <c r="F977" s="78" t="inlineStr">
        <is>
          <t>台中交轉店</t>
        </is>
      </c>
      <c r="G977" s="78" t="inlineStr">
        <is>
          <t>台中市</t>
        </is>
      </c>
      <c r="H977" s="78" t="inlineStr">
        <is>
          <t>中區</t>
        </is>
      </c>
      <c r="I977" s="77" t="n">
        <v>2</v>
      </c>
      <c r="J977" s="73" t="n">
        <v>44760</v>
      </c>
    </row>
    <row r="978" ht="15.6" customHeight="1" s="127">
      <c r="D978" s="53" t="n">
        <v>976</v>
      </c>
      <c r="E978" s="77" t="n">
        <v>4862</v>
      </c>
      <c r="F978" s="78" t="inlineStr">
        <is>
          <t>湖內大湖店</t>
        </is>
      </c>
      <c r="G978" s="78" t="inlineStr">
        <is>
          <t>高雄市</t>
        </is>
      </c>
      <c r="H978" s="78" t="inlineStr">
        <is>
          <t>湖內區</t>
        </is>
      </c>
      <c r="I978" s="77" t="n">
        <v>2</v>
      </c>
      <c r="J978" s="73" t="n">
        <v>44760</v>
      </c>
    </row>
    <row r="979" ht="15.6" customHeight="1" s="127">
      <c r="D979" s="53" t="n">
        <v>977</v>
      </c>
      <c r="E979" s="77" t="n">
        <v>3586</v>
      </c>
      <c r="F979" s="78" t="inlineStr">
        <is>
          <t>高縣永新店</t>
        </is>
      </c>
      <c r="G979" s="78" t="inlineStr">
        <is>
          <t>高雄市</t>
        </is>
      </c>
      <c r="H979" s="78" t="inlineStr">
        <is>
          <t>永安區</t>
        </is>
      </c>
      <c r="I979" s="77" t="n">
        <v>2</v>
      </c>
      <c r="J979" s="73" t="n">
        <v>44760</v>
      </c>
    </row>
    <row r="980" ht="15.6" customHeight="1" s="127">
      <c r="D980" s="53" t="n">
        <v>978</v>
      </c>
      <c r="E980" s="77" t="n">
        <v>3738</v>
      </c>
      <c r="F980" s="78" t="inlineStr">
        <is>
          <t>宜蘭南澳店</t>
        </is>
      </c>
      <c r="G980" s="78" t="inlineStr">
        <is>
          <t>宜蘭縣</t>
        </is>
      </c>
      <c r="H980" s="78" t="inlineStr">
        <is>
          <t>蘇澳鎮</t>
        </is>
      </c>
      <c r="I980" s="77" t="n">
        <v>2</v>
      </c>
      <c r="J980" s="73" t="n">
        <v>44761</v>
      </c>
    </row>
    <row r="981" ht="15.6" customHeight="1" s="127">
      <c r="D981" s="53" t="n">
        <v>979</v>
      </c>
      <c r="E981" s="77" t="n">
        <v>4840</v>
      </c>
      <c r="F981" s="78" t="inlineStr">
        <is>
          <t>蘇澳粉鳥林店</t>
        </is>
      </c>
      <c r="G981" s="78" t="inlineStr">
        <is>
          <t>宜蘭縣</t>
        </is>
      </c>
      <c r="H981" s="78" t="inlineStr">
        <is>
          <t>蘇澳鎮</t>
        </is>
      </c>
      <c r="I981" s="77" t="n">
        <v>2</v>
      </c>
      <c r="J981" s="73" t="n">
        <v>44761</v>
      </c>
    </row>
    <row r="982" ht="15.6" customHeight="1" s="127">
      <c r="D982" s="53" t="n">
        <v>980</v>
      </c>
      <c r="E982" s="77" t="n">
        <v>3858</v>
      </c>
      <c r="F982" s="78" t="inlineStr">
        <is>
          <t>宜蘭隘城店</t>
        </is>
      </c>
      <c r="G982" s="78" t="inlineStr">
        <is>
          <t>宜蘭縣</t>
        </is>
      </c>
      <c r="H982" s="78" t="inlineStr">
        <is>
          <t>蘇澳鎮</t>
        </is>
      </c>
      <c r="I982" s="77" t="n">
        <v>2</v>
      </c>
      <c r="J982" s="73" t="n">
        <v>44761</v>
      </c>
    </row>
    <row r="983" ht="15.6" customHeight="1" s="127">
      <c r="D983" s="53" t="n">
        <v>981</v>
      </c>
      <c r="E983" s="77" t="n">
        <v>4154</v>
      </c>
      <c r="F983" s="78" t="inlineStr">
        <is>
          <t>林口麗園店</t>
        </is>
      </c>
      <c r="G983" s="78" t="inlineStr">
        <is>
          <t>新北市</t>
        </is>
      </c>
      <c r="H983" s="78" t="inlineStr">
        <is>
          <t>林口區</t>
        </is>
      </c>
      <c r="I983" s="77" t="n">
        <v>2</v>
      </c>
      <c r="J983" s="73" t="n">
        <v>44761</v>
      </c>
    </row>
    <row r="984" ht="15.6" customHeight="1" s="127">
      <c r="D984" s="53" t="n">
        <v>982</v>
      </c>
      <c r="E984" s="77" t="n">
        <v>4326</v>
      </c>
      <c r="F984" s="78" t="inlineStr">
        <is>
          <t>林口建安店</t>
        </is>
      </c>
      <c r="G984" s="78" t="inlineStr">
        <is>
          <t>新北市</t>
        </is>
      </c>
      <c r="H984" s="78" t="inlineStr">
        <is>
          <t>林口區</t>
        </is>
      </c>
      <c r="I984" s="77" t="n">
        <v>2</v>
      </c>
      <c r="J984" s="73" t="n">
        <v>44761</v>
      </c>
    </row>
    <row r="985" ht="15.6" customHeight="1" s="127">
      <c r="D985" s="53" t="n">
        <v>983</v>
      </c>
      <c r="E985" s="77" t="n">
        <v>2187</v>
      </c>
      <c r="F985" s="78" t="inlineStr">
        <is>
          <t>桃縣幼獅店</t>
        </is>
      </c>
      <c r="G985" s="78" t="inlineStr">
        <is>
          <t>桃園市</t>
        </is>
      </c>
      <c r="H985" s="78" t="inlineStr">
        <is>
          <t>楊梅區</t>
        </is>
      </c>
      <c r="I985" s="77" t="n">
        <v>2</v>
      </c>
      <c r="J985" s="73" t="n">
        <v>44761</v>
      </c>
    </row>
    <row r="986" ht="15.6" customHeight="1" s="127">
      <c r="D986" s="53" t="n">
        <v>984</v>
      </c>
      <c r="E986" s="77" t="n">
        <v>4818</v>
      </c>
      <c r="F986" s="78" t="inlineStr">
        <is>
          <t>楊梅楊梅店</t>
        </is>
      </c>
      <c r="G986" s="78" t="inlineStr">
        <is>
          <t>桃園市</t>
        </is>
      </c>
      <c r="H986" s="78" t="inlineStr">
        <is>
          <t>楊梅區</t>
        </is>
      </c>
      <c r="I986" s="77" t="n">
        <v>2</v>
      </c>
      <c r="J986" s="73" t="n">
        <v>44761</v>
      </c>
    </row>
    <row r="987" ht="15.6" customHeight="1" s="127">
      <c r="D987" s="53" t="n">
        <v>985</v>
      </c>
      <c r="E987" s="77" t="n">
        <v>3835</v>
      </c>
      <c r="F987" s="78" t="inlineStr">
        <is>
          <t>台中大坑口店</t>
        </is>
      </c>
      <c r="G987" s="78" t="inlineStr">
        <is>
          <t>台中市</t>
        </is>
      </c>
      <c r="H987" s="78" t="inlineStr">
        <is>
          <t>北屯區</t>
        </is>
      </c>
      <c r="I987" s="77" t="n">
        <v>2</v>
      </c>
      <c r="J987" s="73" t="n">
        <v>44761</v>
      </c>
    </row>
    <row r="988" ht="15.6" customHeight="1" s="127">
      <c r="D988" s="53" t="n">
        <v>986</v>
      </c>
      <c r="E988" s="77" t="n">
        <v>4002</v>
      </c>
      <c r="F988" s="78" t="inlineStr">
        <is>
          <t>台中同興店</t>
        </is>
      </c>
      <c r="G988" s="78" t="inlineStr">
        <is>
          <t>台中市</t>
        </is>
      </c>
      <c r="H988" s="78" t="inlineStr">
        <is>
          <t>北屯區</t>
        </is>
      </c>
      <c r="I988" s="77" t="n">
        <v>2</v>
      </c>
      <c r="J988" s="73" t="n">
        <v>44761</v>
      </c>
    </row>
    <row r="989" ht="15.6" customHeight="1" s="127">
      <c r="D989" s="53" t="n">
        <v>987</v>
      </c>
      <c r="E989" s="77" t="n">
        <v>4938</v>
      </c>
      <c r="F989" s="78" t="inlineStr">
        <is>
          <t>潭子談心店</t>
        </is>
      </c>
      <c r="G989" s="78" t="inlineStr">
        <is>
          <t>台中市</t>
        </is>
      </c>
      <c r="H989" s="78" t="inlineStr">
        <is>
          <t>潭子區</t>
        </is>
      </c>
      <c r="I989" s="77" t="n">
        <v>2</v>
      </c>
      <c r="J989" s="73" t="n">
        <v>44761</v>
      </c>
    </row>
    <row r="990" ht="15.6" customHeight="1" s="127">
      <c r="D990" s="53" t="n">
        <v>988</v>
      </c>
      <c r="E990" s="77" t="n">
        <v>2659</v>
      </c>
      <c r="F990" s="78" t="inlineStr">
        <is>
          <t>屏縣屏邊店</t>
        </is>
      </c>
      <c r="G990" s="78" t="inlineStr">
        <is>
          <t>屏東縣</t>
        </is>
      </c>
      <c r="H990" s="78" t="inlineStr">
        <is>
          <t>林邊鄉</t>
        </is>
      </c>
      <c r="I990" s="77" t="n">
        <v>2</v>
      </c>
      <c r="J990" s="73" t="n">
        <v>44761</v>
      </c>
    </row>
    <row r="991" ht="15.6" customHeight="1" s="127">
      <c r="D991" s="53" t="n">
        <v>989</v>
      </c>
      <c r="E991" s="77" t="n">
        <v>4469</v>
      </c>
      <c r="F991" s="78" t="inlineStr">
        <is>
          <t>東港海坪店</t>
        </is>
      </c>
      <c r="G991" s="78" t="inlineStr">
        <is>
          <t>屏東縣</t>
        </is>
      </c>
      <c r="H991" s="78" t="inlineStr">
        <is>
          <t>東港鎮</t>
        </is>
      </c>
      <c r="I991" s="77" t="n">
        <v>2</v>
      </c>
      <c r="J991" s="73" t="n">
        <v>44761</v>
      </c>
    </row>
    <row r="992" ht="15.6" customHeight="1" s="127">
      <c r="D992" s="53" t="n">
        <v>990</v>
      </c>
      <c r="E992" s="77" t="n">
        <v>3491</v>
      </c>
      <c r="F992" s="78" t="inlineStr">
        <is>
          <t>屏縣東港店</t>
        </is>
      </c>
      <c r="G992" s="78" t="inlineStr">
        <is>
          <t>屏東縣</t>
        </is>
      </c>
      <c r="H992" s="78" t="inlineStr">
        <is>
          <t>東港鎮</t>
        </is>
      </c>
      <c r="I992" s="77" t="n">
        <v>2</v>
      </c>
      <c r="J992" s="73" t="n">
        <v>44761</v>
      </c>
    </row>
    <row r="993" ht="15.6" customHeight="1" s="127">
      <c r="D993" s="53" t="n">
        <v>991</v>
      </c>
      <c r="E993" s="77" t="n">
        <v>2672</v>
      </c>
      <c r="F993" s="78" t="inlineStr">
        <is>
          <t>北縣三埔店</t>
        </is>
      </c>
      <c r="G993" s="78" t="inlineStr">
        <is>
          <t>新北市</t>
        </is>
      </c>
      <c r="H993" s="78" t="inlineStr">
        <is>
          <t>三峽區</t>
        </is>
      </c>
      <c r="I993" s="77" t="n">
        <v>2</v>
      </c>
      <c r="J993" s="73" t="n">
        <v>44762</v>
      </c>
    </row>
    <row r="994" ht="15.6" customHeight="1" s="127">
      <c r="D994" s="53" t="n">
        <v>992</v>
      </c>
      <c r="E994" s="77" t="n">
        <v>4159</v>
      </c>
      <c r="F994" s="78" t="inlineStr">
        <is>
          <t>北市班客店</t>
        </is>
      </c>
      <c r="G994" s="78" t="inlineStr">
        <is>
          <t>台北市</t>
        </is>
      </c>
      <c r="H994" s="78" t="inlineStr">
        <is>
          <t>萬華區</t>
        </is>
      </c>
      <c r="I994" s="77" t="n">
        <v>2</v>
      </c>
      <c r="J994" s="73" t="n">
        <v>44762</v>
      </c>
    </row>
    <row r="995" ht="15.6" customHeight="1" s="127">
      <c r="D995" s="53" t="n">
        <v>993</v>
      </c>
      <c r="E995" s="77" t="n">
        <v>4282</v>
      </c>
      <c r="F995" s="78" t="inlineStr">
        <is>
          <t>林口建林店</t>
        </is>
      </c>
      <c r="G995" s="78" t="inlineStr">
        <is>
          <t>新北市</t>
        </is>
      </c>
      <c r="H995" s="78" t="inlineStr">
        <is>
          <t>林口區</t>
        </is>
      </c>
      <c r="I995" s="77" t="n">
        <v>2</v>
      </c>
      <c r="J995" s="73" t="n">
        <v>44762</v>
      </c>
    </row>
    <row r="996" ht="15.6" customHeight="1" s="127">
      <c r="D996" s="53" t="n">
        <v>994</v>
      </c>
      <c r="E996" s="77" t="n">
        <v>3878</v>
      </c>
      <c r="F996" s="78" t="inlineStr">
        <is>
          <t>林口清梅店</t>
        </is>
      </c>
      <c r="G996" s="78" t="inlineStr">
        <is>
          <t>新北市</t>
        </is>
      </c>
      <c r="H996" s="78" t="inlineStr">
        <is>
          <t>林口區</t>
        </is>
      </c>
      <c r="I996" s="77" t="n">
        <v>2</v>
      </c>
      <c r="J996" s="73" t="n">
        <v>44762</v>
      </c>
    </row>
    <row r="997" ht="15.6" customHeight="1" s="127">
      <c r="D997" s="53" t="n">
        <v>995</v>
      </c>
      <c r="E997" s="77" t="n">
        <v>4483</v>
      </c>
      <c r="F997" s="78" t="inlineStr">
        <is>
          <t>林口築夢店</t>
        </is>
      </c>
      <c r="G997" s="78" t="inlineStr">
        <is>
          <t>新北市</t>
        </is>
      </c>
      <c r="H997" s="78" t="inlineStr">
        <is>
          <t>林口區</t>
        </is>
      </c>
      <c r="I997" s="77" t="n">
        <v>2</v>
      </c>
      <c r="J997" s="73" t="n">
        <v>44762</v>
      </c>
    </row>
    <row r="998" ht="15.6" customHeight="1" s="127">
      <c r="D998" s="53" t="n">
        <v>996</v>
      </c>
      <c r="E998" s="77" t="n">
        <v>4538</v>
      </c>
      <c r="F998" s="78" t="inlineStr">
        <is>
          <t>林口童樂店</t>
        </is>
      </c>
      <c r="G998" s="78" t="inlineStr">
        <is>
          <t>新北市</t>
        </is>
      </c>
      <c r="H998" s="78" t="inlineStr">
        <is>
          <t>林口區</t>
        </is>
      </c>
      <c r="I998" s="77" t="n">
        <v>2</v>
      </c>
      <c r="J998" s="73" t="n">
        <v>44762</v>
      </c>
    </row>
    <row r="999" ht="15.6" customHeight="1" s="127">
      <c r="D999" s="53" t="n">
        <v>997</v>
      </c>
      <c r="E999" s="77" t="n">
        <v>2534</v>
      </c>
      <c r="F999" s="78" t="inlineStr">
        <is>
          <t>桃縣桃獅店</t>
        </is>
      </c>
      <c r="G999" s="78" t="inlineStr">
        <is>
          <t>桃園市</t>
        </is>
      </c>
      <c r="H999" s="78" t="inlineStr">
        <is>
          <t>楊梅區</t>
        </is>
      </c>
      <c r="I999" s="77" t="n">
        <v>2</v>
      </c>
      <c r="J999" s="73" t="n">
        <v>44762</v>
      </c>
    </row>
    <row r="1000" ht="15.6" customHeight="1" s="127">
      <c r="D1000" s="53" t="n">
        <v>998</v>
      </c>
      <c r="E1000" s="77" t="n">
        <v>3895</v>
      </c>
      <c r="F1000" s="78" t="inlineStr">
        <is>
          <t>楊梅高獅店</t>
        </is>
      </c>
      <c r="G1000" s="78" t="inlineStr">
        <is>
          <t>桃園市</t>
        </is>
      </c>
      <c r="H1000" s="78" t="inlineStr">
        <is>
          <t>楊梅區</t>
        </is>
      </c>
      <c r="I1000" s="77" t="n">
        <v>2</v>
      </c>
      <c r="J1000" s="73" t="n">
        <v>44762</v>
      </c>
    </row>
    <row r="1001" ht="15.6" customHeight="1" s="127">
      <c r="D1001" s="53" t="n">
        <v>999</v>
      </c>
      <c r="E1001" s="77" t="n">
        <v>4205</v>
      </c>
      <c r="F1001" s="78" t="inlineStr">
        <is>
          <t>楊梅青新店</t>
        </is>
      </c>
      <c r="G1001" s="78" t="inlineStr">
        <is>
          <t>桃園市</t>
        </is>
      </c>
      <c r="H1001" s="78" t="inlineStr">
        <is>
          <t>楊梅區</t>
        </is>
      </c>
      <c r="I1001" s="77" t="n">
        <v>2</v>
      </c>
      <c r="J1001" s="73" t="n">
        <v>44762</v>
      </c>
    </row>
    <row r="1002" ht="15.6" customHeight="1" s="127">
      <c r="D1002" s="53" t="n">
        <v>1000</v>
      </c>
      <c r="E1002" s="77" t="n">
        <v>4562</v>
      </c>
      <c r="F1002" s="78" t="inlineStr">
        <is>
          <t>草屯草鞋墩店</t>
        </is>
      </c>
      <c r="G1002" s="78" t="inlineStr">
        <is>
          <t>南投縣</t>
        </is>
      </c>
      <c r="H1002" s="78" t="inlineStr">
        <is>
          <t>草屯鎮</t>
        </is>
      </c>
      <c r="I1002" s="77" t="n">
        <v>2</v>
      </c>
      <c r="J1002" s="73" t="n">
        <v>44762</v>
      </c>
    </row>
    <row r="1003" ht="15.6" customHeight="1" s="127">
      <c r="D1003" s="53" t="n">
        <v>1001</v>
      </c>
      <c r="E1003" s="77" t="n">
        <v>3422</v>
      </c>
      <c r="F1003" s="78" t="inlineStr">
        <is>
          <t>南投投香店</t>
        </is>
      </c>
      <c r="G1003" s="78" t="inlineStr">
        <is>
          <t>南投縣</t>
        </is>
      </c>
      <c r="H1003" s="78" t="inlineStr">
        <is>
          <t>草屯鎮</t>
        </is>
      </c>
      <c r="I1003" s="77" t="n">
        <v>2</v>
      </c>
      <c r="J1003" s="73" t="n">
        <v>44762</v>
      </c>
    </row>
    <row r="1004" ht="15.6" customHeight="1" s="127">
      <c r="D1004" s="53" t="n">
        <v>1002</v>
      </c>
      <c r="E1004" s="77" t="n">
        <v>4725</v>
      </c>
      <c r="F1004" s="78" t="inlineStr">
        <is>
          <t>水里車埕店</t>
        </is>
      </c>
      <c r="G1004" s="78" t="inlineStr">
        <is>
          <t>南投縣</t>
        </is>
      </c>
      <c r="H1004" s="78" t="inlineStr">
        <is>
          <t>水里鄉</t>
        </is>
      </c>
      <c r="I1004" s="77" t="n">
        <v>2</v>
      </c>
      <c r="J1004" s="73" t="n">
        <v>44762</v>
      </c>
    </row>
    <row r="1005" ht="15.6" customHeight="1" s="127">
      <c r="D1005" s="53" t="n">
        <v>1003</v>
      </c>
      <c r="E1005" s="77" t="n">
        <v>3036</v>
      </c>
      <c r="F1005" s="78" t="inlineStr">
        <is>
          <t>屏縣屏欣店</t>
        </is>
      </c>
      <c r="G1005" s="78" t="inlineStr">
        <is>
          <t>屏東縣</t>
        </is>
      </c>
      <c r="H1005" s="78" t="inlineStr">
        <is>
          <t>鹽埔鄉</t>
        </is>
      </c>
      <c r="I1005" s="77" t="n">
        <v>2</v>
      </c>
      <c r="J1005" s="73" t="n">
        <v>44762</v>
      </c>
    </row>
    <row r="1006" ht="15.6" customHeight="1" s="127">
      <c r="D1006" s="53" t="n">
        <v>1004</v>
      </c>
      <c r="E1006" s="77" t="n">
        <v>4721</v>
      </c>
      <c r="F1006" s="78" t="inlineStr">
        <is>
          <t>長治德協店</t>
        </is>
      </c>
      <c r="G1006" s="78" t="inlineStr">
        <is>
          <t>屏東縣</t>
        </is>
      </c>
      <c r="H1006" s="78" t="inlineStr">
        <is>
          <t>長治鄉</t>
        </is>
      </c>
      <c r="I1006" s="77" t="n">
        <v>2</v>
      </c>
      <c r="J1006" s="73" t="n">
        <v>44762</v>
      </c>
    </row>
    <row r="1007" ht="15.6" customHeight="1" s="127">
      <c r="D1007" s="53" t="n">
        <v>1005</v>
      </c>
      <c r="E1007" s="77" t="n">
        <v>4987</v>
      </c>
      <c r="F1007" s="78" t="inlineStr">
        <is>
          <t>大安東區店</t>
        </is>
      </c>
      <c r="G1007" s="78" t="inlineStr">
        <is>
          <t>台北市</t>
        </is>
      </c>
      <c r="H1007" s="78" t="inlineStr">
        <is>
          <t>大安區</t>
        </is>
      </c>
      <c r="I1007" s="77" t="n">
        <v>2</v>
      </c>
      <c r="J1007" s="73" t="n">
        <v>44763</v>
      </c>
    </row>
    <row r="1008" ht="15.6" customHeight="1" s="127">
      <c r="D1008" s="53" t="n">
        <v>1006</v>
      </c>
      <c r="E1008" s="77" t="n">
        <v>3029</v>
      </c>
      <c r="F1008" s="78" t="inlineStr">
        <is>
          <t>北縣城吉店</t>
        </is>
      </c>
      <c r="G1008" s="78" t="inlineStr">
        <is>
          <t>新北市</t>
        </is>
      </c>
      <c r="H1008" s="78" t="inlineStr">
        <is>
          <t>土城區</t>
        </is>
      </c>
      <c r="I1008" s="77" t="n">
        <v>2</v>
      </c>
      <c r="J1008" s="73" t="n">
        <v>44763</v>
      </c>
    </row>
    <row r="1009" ht="15.6" customHeight="1" s="127">
      <c r="D1009" s="53" t="n">
        <v>1007</v>
      </c>
      <c r="E1009" s="77" t="n">
        <v>3920</v>
      </c>
      <c r="F1009" s="78" t="inlineStr">
        <is>
          <t>土城城隆店</t>
        </is>
      </c>
      <c r="G1009" s="78" t="inlineStr">
        <is>
          <t>新北市</t>
        </is>
      </c>
      <c r="H1009" s="78" t="inlineStr">
        <is>
          <t>土城區</t>
        </is>
      </c>
      <c r="I1009" s="77" t="n">
        <v>2</v>
      </c>
      <c r="J1009" s="73" t="n">
        <v>44763</v>
      </c>
    </row>
    <row r="1010" ht="15.6" customHeight="1" s="127">
      <c r="D1010" s="53" t="n">
        <v>1008</v>
      </c>
      <c r="E1010" s="77" t="inlineStr">
        <is>
          <t>D633</t>
        </is>
      </c>
      <c r="F1010" s="78" t="inlineStr">
        <is>
          <t>北縣頂埔店</t>
        </is>
      </c>
      <c r="G1010" s="78" t="inlineStr">
        <is>
          <t>新北市</t>
        </is>
      </c>
      <c r="H1010" s="78" t="inlineStr">
        <is>
          <t>土城區</t>
        </is>
      </c>
      <c r="I1010" s="77" t="n">
        <v>2</v>
      </c>
      <c r="J1010" s="73" t="n">
        <v>44763</v>
      </c>
    </row>
    <row r="1011" ht="15.6" customHeight="1" s="127">
      <c r="D1011" s="53" t="n">
        <v>1009</v>
      </c>
      <c r="E1011" s="77" t="n">
        <v>4675</v>
      </c>
      <c r="F1011" s="78" t="inlineStr">
        <is>
          <t>楊梅日光店</t>
        </is>
      </c>
      <c r="G1011" s="78" t="inlineStr">
        <is>
          <t>桃園市</t>
        </is>
      </c>
      <c r="H1011" s="78" t="inlineStr">
        <is>
          <t>楊梅區</t>
        </is>
      </c>
      <c r="I1011" s="77" t="n">
        <v>2</v>
      </c>
      <c r="J1011" s="73" t="n">
        <v>44763</v>
      </c>
    </row>
    <row r="1012" ht="15.6" customHeight="1" s="127">
      <c r="D1012" s="53" t="n">
        <v>1010</v>
      </c>
      <c r="E1012" s="77" t="n">
        <v>4457</v>
      </c>
      <c r="F1012" s="78" t="inlineStr">
        <is>
          <t>楊梅映玥店</t>
        </is>
      </c>
      <c r="G1012" s="78" t="inlineStr">
        <is>
          <t>桃園市</t>
        </is>
      </c>
      <c r="H1012" s="78" t="inlineStr">
        <is>
          <t>楊梅區</t>
        </is>
      </c>
      <c r="I1012" s="77" t="n">
        <v>2</v>
      </c>
      <c r="J1012" s="73" t="n">
        <v>44763</v>
      </c>
    </row>
    <row r="1013" ht="15.6" customHeight="1" s="127">
      <c r="D1013" s="53" t="n">
        <v>1011</v>
      </c>
      <c r="E1013" s="77" t="n">
        <v>3949</v>
      </c>
      <c r="F1013" s="78" t="inlineStr">
        <is>
          <t>楊梅青山店</t>
        </is>
      </c>
      <c r="G1013" s="78" t="inlineStr">
        <is>
          <t>桃園市</t>
        </is>
      </c>
      <c r="H1013" s="78" t="inlineStr">
        <is>
          <t>楊梅區</t>
        </is>
      </c>
      <c r="I1013" s="77" t="n">
        <v>2</v>
      </c>
      <c r="J1013" s="73" t="n">
        <v>44763</v>
      </c>
    </row>
    <row r="1014" ht="15.6" customHeight="1" s="127">
      <c r="D1014" s="53" t="n">
        <v>1012</v>
      </c>
      <c r="E1014" s="77" t="inlineStr">
        <is>
          <t>H848</t>
        </is>
      </c>
      <c r="F1014" s="78" t="inlineStr">
        <is>
          <t>台中十甲東店</t>
        </is>
      </c>
      <c r="G1014" s="78" t="inlineStr">
        <is>
          <t>台中市</t>
        </is>
      </c>
      <c r="H1014" s="78" t="inlineStr">
        <is>
          <t>東區</t>
        </is>
      </c>
      <c r="I1014" s="77" t="n">
        <v>2</v>
      </c>
      <c r="J1014" s="73" t="n">
        <v>44763</v>
      </c>
    </row>
    <row r="1015" ht="15.6" customHeight="1" s="127">
      <c r="D1015" s="53" t="n">
        <v>1013</v>
      </c>
      <c r="E1015" s="77" t="n">
        <v>3753</v>
      </c>
      <c r="F1015" s="78" t="inlineStr">
        <is>
          <t>雲縣土庫店</t>
        </is>
      </c>
      <c r="G1015" s="78" t="inlineStr">
        <is>
          <t>雲林縣</t>
        </is>
      </c>
      <c r="H1015" s="78" t="inlineStr">
        <is>
          <t>土庫鎮</t>
        </is>
      </c>
      <c r="I1015" s="77" t="n">
        <v>2</v>
      </c>
      <c r="J1015" s="73" t="n">
        <v>44763</v>
      </c>
    </row>
    <row r="1016" ht="15.6" customHeight="1" s="127">
      <c r="D1016" s="53" t="n">
        <v>1014</v>
      </c>
      <c r="E1016" s="77" t="n">
        <v>2364</v>
      </c>
      <c r="F1016" s="78" t="inlineStr">
        <is>
          <t>雲縣雲發店</t>
        </is>
      </c>
      <c r="G1016" s="78" t="inlineStr">
        <is>
          <t>雲林縣</t>
        </is>
      </c>
      <c r="H1016" s="78" t="inlineStr">
        <is>
          <t>大埤鄉</t>
        </is>
      </c>
      <c r="I1016" s="77" t="n">
        <v>2</v>
      </c>
      <c r="J1016" s="73" t="n">
        <v>44763</v>
      </c>
    </row>
    <row r="1017" ht="15.6" customHeight="1" s="127">
      <c r="D1017" s="53" t="n">
        <v>1015</v>
      </c>
      <c r="E1017" s="77" t="n">
        <v>3069</v>
      </c>
      <c r="F1017" s="78" t="inlineStr">
        <is>
          <t>屏東屏佳店</t>
        </is>
      </c>
      <c r="G1017" s="78" t="inlineStr">
        <is>
          <t>屏東縣</t>
        </is>
      </c>
      <c r="H1017" s="78" t="inlineStr">
        <is>
          <t>屏東市</t>
        </is>
      </c>
      <c r="I1017" s="77" t="n">
        <v>2</v>
      </c>
      <c r="J1017" s="73" t="n">
        <v>44763</v>
      </c>
    </row>
    <row r="1018" ht="15.6" customHeight="1" s="127">
      <c r="D1018" s="53" t="n">
        <v>1016</v>
      </c>
      <c r="E1018" s="77" t="n">
        <v>2961</v>
      </c>
      <c r="F1018" s="78" t="inlineStr">
        <is>
          <t>屏東屏敬店</t>
        </is>
      </c>
      <c r="G1018" s="78" t="inlineStr">
        <is>
          <t>屏東縣</t>
        </is>
      </c>
      <c r="H1018" s="78" t="inlineStr">
        <is>
          <t>屏東市</t>
        </is>
      </c>
      <c r="I1018" s="77" t="n">
        <v>2</v>
      </c>
      <c r="J1018" s="73" t="n">
        <v>44763</v>
      </c>
    </row>
    <row r="1019" ht="15.6" customHeight="1" s="127">
      <c r="D1019" s="53" t="n">
        <v>1017</v>
      </c>
      <c r="E1019" s="77" t="n">
        <v>4731</v>
      </c>
      <c r="F1019" s="78" t="inlineStr">
        <is>
          <t>萬巒教堂店</t>
        </is>
      </c>
      <c r="G1019" s="78" t="inlineStr">
        <is>
          <t>屏東縣</t>
        </is>
      </c>
      <c r="H1019" s="78" t="inlineStr">
        <is>
          <t>萬巒鄉</t>
        </is>
      </c>
      <c r="I1019" s="77" t="n">
        <v>2</v>
      </c>
      <c r="J1019" s="73" t="n">
        <v>44763</v>
      </c>
    </row>
    <row r="1020" ht="15.6" customHeight="1" s="127">
      <c r="D1020" s="53" t="n">
        <v>1018</v>
      </c>
      <c r="E1020" s="77" t="n">
        <v>4958</v>
      </c>
      <c r="F1020" s="78" t="inlineStr">
        <is>
          <t>文山景興店</t>
        </is>
      </c>
      <c r="G1020" s="78" t="inlineStr">
        <is>
          <t>台北市</t>
        </is>
      </c>
      <c r="H1020" s="78" t="inlineStr">
        <is>
          <t>文山區</t>
        </is>
      </c>
      <c r="I1020" s="77" t="n">
        <v>2</v>
      </c>
      <c r="J1020" s="73" t="n">
        <v>44764</v>
      </c>
    </row>
    <row r="1021" ht="15.6" customHeight="1" s="127">
      <c r="D1021" s="53" t="n">
        <v>1019</v>
      </c>
      <c r="E1021" s="77" t="n">
        <v>2419</v>
      </c>
      <c r="F1021" s="78" t="inlineStr">
        <is>
          <t>北市文武店</t>
        </is>
      </c>
      <c r="G1021" s="78" t="inlineStr">
        <is>
          <t>台北市</t>
        </is>
      </c>
      <c r="H1021" s="78" t="inlineStr">
        <is>
          <t>文山區</t>
        </is>
      </c>
      <c r="I1021" s="77" t="n">
        <v>2</v>
      </c>
      <c r="J1021" s="73" t="n">
        <v>44764</v>
      </c>
    </row>
    <row r="1022" ht="15.6" customHeight="1" s="127">
      <c r="D1022" s="53" t="n">
        <v>1020</v>
      </c>
      <c r="E1022" s="77" t="n">
        <v>3598</v>
      </c>
      <c r="F1022" s="78" t="inlineStr">
        <is>
          <t>北縣國美店</t>
        </is>
      </c>
      <c r="G1022" s="78" t="inlineStr">
        <is>
          <t>新北市</t>
        </is>
      </c>
      <c r="H1022" s="78" t="inlineStr">
        <is>
          <t>土城區</t>
        </is>
      </c>
      <c r="I1022" s="77" t="n">
        <v>2</v>
      </c>
      <c r="J1022" s="73" t="n">
        <v>44764</v>
      </c>
    </row>
    <row r="1023" ht="15.6" customHeight="1" s="127">
      <c r="D1023" s="53" t="n">
        <v>1021</v>
      </c>
      <c r="E1023" s="77" t="n">
        <v>3521</v>
      </c>
      <c r="F1023" s="78" t="inlineStr">
        <is>
          <t>北縣城士店</t>
        </is>
      </c>
      <c r="G1023" s="78" t="inlineStr">
        <is>
          <t>新北市</t>
        </is>
      </c>
      <c r="H1023" s="78" t="inlineStr">
        <is>
          <t>土城區</t>
        </is>
      </c>
      <c r="I1023" s="77" t="n">
        <v>2</v>
      </c>
      <c r="J1023" s="73" t="n">
        <v>44764</v>
      </c>
    </row>
    <row r="1024" ht="15.6" customHeight="1" s="127">
      <c r="D1024" s="53" t="n">
        <v>1022</v>
      </c>
      <c r="E1024" s="77" t="n">
        <v>2337</v>
      </c>
      <c r="F1024" s="78" t="inlineStr">
        <is>
          <t>桃縣桃富店</t>
        </is>
      </c>
      <c r="G1024" s="78" t="inlineStr">
        <is>
          <t>桃園市</t>
        </is>
      </c>
      <c r="H1024" s="78" t="inlineStr">
        <is>
          <t>楊梅區</t>
        </is>
      </c>
      <c r="I1024" s="77" t="n">
        <v>2</v>
      </c>
      <c r="J1024" s="73" t="n">
        <v>44764</v>
      </c>
    </row>
    <row r="1025" ht="15.6" customHeight="1" s="127">
      <c r="D1025" s="53" t="n">
        <v>1023</v>
      </c>
      <c r="E1025" s="77" t="n">
        <v>4693</v>
      </c>
      <c r="F1025" s="78" t="inlineStr">
        <is>
          <t>北港黑金剛店</t>
        </is>
      </c>
      <c r="G1025" s="78" t="inlineStr">
        <is>
          <t>雲林縣</t>
        </is>
      </c>
      <c r="H1025" s="78" t="inlineStr">
        <is>
          <t>北港鎮</t>
        </is>
      </c>
      <c r="I1025" s="77" t="n">
        <v>2</v>
      </c>
      <c r="J1025" s="73" t="n">
        <v>44764</v>
      </c>
    </row>
    <row r="1026" ht="15.6" customHeight="1" s="127">
      <c r="D1026" s="53" t="n">
        <v>1024</v>
      </c>
      <c r="E1026" s="77" t="n">
        <v>4939</v>
      </c>
      <c r="F1026" s="78" t="inlineStr">
        <is>
          <t>四湖飛沙村</t>
        </is>
      </c>
      <c r="G1026" s="78" t="inlineStr">
        <is>
          <t>雲林縣</t>
        </is>
      </c>
      <c r="H1026" s="78" t="inlineStr">
        <is>
          <t>四湖鄉</t>
        </is>
      </c>
      <c r="I1026" s="77" t="n">
        <v>2</v>
      </c>
      <c r="J1026" s="73" t="n">
        <v>44764</v>
      </c>
      <c r="K1026" s="70" t="n"/>
    </row>
    <row r="1027" ht="15.6" customHeight="1" s="127">
      <c r="D1027" s="53" t="n">
        <v>1025</v>
      </c>
      <c r="E1027" s="77" t="n">
        <v>2428</v>
      </c>
      <c r="F1027" s="78" t="inlineStr">
        <is>
          <t>桃縣桃亞店</t>
        </is>
      </c>
      <c r="G1027" s="78" t="inlineStr">
        <is>
          <t>桃園市</t>
        </is>
      </c>
      <c r="H1027" s="78" t="inlineStr">
        <is>
          <t>龜山區</t>
        </is>
      </c>
      <c r="I1027" s="77" t="n">
        <v>2</v>
      </c>
      <c r="J1027" s="73" t="n">
        <v>44767</v>
      </c>
    </row>
    <row r="1028" ht="15.6" customHeight="1" s="127">
      <c r="D1028" s="53" t="n">
        <v>1026</v>
      </c>
      <c r="E1028" s="77" t="n">
        <v>2596</v>
      </c>
      <c r="F1028" s="78" t="inlineStr">
        <is>
          <t>桃縣桃高店</t>
        </is>
      </c>
      <c r="G1028" s="78" t="inlineStr">
        <is>
          <t>桃園市</t>
        </is>
      </c>
      <c r="H1028" s="78" t="inlineStr">
        <is>
          <t>龜山區</t>
        </is>
      </c>
      <c r="I1028" s="77" t="n">
        <v>2</v>
      </c>
      <c r="J1028" s="73" t="n">
        <v>44767</v>
      </c>
    </row>
    <row r="1029" ht="15.6" customHeight="1" s="127">
      <c r="D1029" s="53" t="n">
        <v>1027</v>
      </c>
      <c r="E1029" s="77" t="n">
        <v>2740</v>
      </c>
      <c r="F1029" s="78" t="inlineStr">
        <is>
          <t>桃縣桃慶店</t>
        </is>
      </c>
      <c r="G1029" s="78" t="inlineStr">
        <is>
          <t>桃園市</t>
        </is>
      </c>
      <c r="H1029" s="78" t="inlineStr">
        <is>
          <t>龜山區</t>
        </is>
      </c>
      <c r="I1029" s="77" t="n">
        <v>2</v>
      </c>
      <c r="J1029" s="73" t="n">
        <v>44767</v>
      </c>
    </row>
    <row r="1030" ht="15.6" customHeight="1" s="127">
      <c r="D1030" s="53" t="n">
        <v>1028</v>
      </c>
      <c r="E1030" s="77" t="n">
        <v>3008</v>
      </c>
      <c r="F1030" s="78" t="inlineStr">
        <is>
          <t>桃縣桃摩店</t>
        </is>
      </c>
      <c r="G1030" s="78" t="inlineStr">
        <is>
          <t>桃園市</t>
        </is>
      </c>
      <c r="H1030" s="78" t="inlineStr">
        <is>
          <t>龜山區</t>
        </is>
      </c>
      <c r="I1030" s="77" t="n">
        <v>2</v>
      </c>
      <c r="J1030" s="73" t="n">
        <v>44767</v>
      </c>
    </row>
    <row r="1031" ht="15.6" customHeight="1" s="127">
      <c r="D1031" s="53" t="n">
        <v>1029</v>
      </c>
      <c r="E1031" s="77" t="n">
        <v>4844</v>
      </c>
      <c r="F1031" s="78" t="inlineStr">
        <is>
          <t>三芝天涯店</t>
        </is>
      </c>
      <c r="G1031" s="78" t="inlineStr">
        <is>
          <t>新北市</t>
        </is>
      </c>
      <c r="H1031" s="78" t="inlineStr">
        <is>
          <t>三芝區</t>
        </is>
      </c>
      <c r="I1031" s="77" t="n">
        <v>2</v>
      </c>
      <c r="J1031" s="73" t="n">
        <v>44767</v>
      </c>
    </row>
    <row r="1032" ht="15.6" customHeight="1" s="127">
      <c r="D1032" s="53" t="n">
        <v>1030</v>
      </c>
      <c r="E1032" s="77" t="n">
        <v>2267</v>
      </c>
      <c r="F1032" s="78" t="inlineStr">
        <is>
          <t>北縣金陽店</t>
        </is>
      </c>
      <c r="G1032" s="78" t="inlineStr">
        <is>
          <t>新北市</t>
        </is>
      </c>
      <c r="H1032" s="78" t="inlineStr">
        <is>
          <t>金山區</t>
        </is>
      </c>
      <c r="I1032" s="77" t="n">
        <v>2</v>
      </c>
      <c r="J1032" s="73" t="n">
        <v>44767</v>
      </c>
    </row>
    <row r="1033" ht="15.6" customHeight="1" s="127">
      <c r="D1033" s="53" t="n">
        <v>1031</v>
      </c>
      <c r="E1033" s="77" t="n">
        <v>4867</v>
      </c>
      <c r="F1033" s="78" t="inlineStr">
        <is>
          <t>楊梅吐氣店</t>
        </is>
      </c>
      <c r="G1033" s="78" t="inlineStr">
        <is>
          <t>桃園市</t>
        </is>
      </c>
      <c r="H1033" s="78" t="inlineStr">
        <is>
          <t>楊梅區</t>
        </is>
      </c>
      <c r="I1033" s="77" t="n">
        <v>2</v>
      </c>
      <c r="J1033" s="73" t="n">
        <v>44767</v>
      </c>
      <c r="K1033" s="82" t="n">
        <v>44574.58333333334</v>
      </c>
    </row>
    <row r="1034" ht="15.6" customHeight="1" s="127">
      <c r="D1034" s="53" t="n">
        <v>1032</v>
      </c>
      <c r="E1034" s="77" t="n">
        <v>3072</v>
      </c>
      <c r="F1034" s="78" t="inlineStr">
        <is>
          <t>桃縣桃騰店</t>
        </is>
      </c>
      <c r="G1034" s="78" t="inlineStr">
        <is>
          <t>桃園市</t>
        </is>
      </c>
      <c r="H1034" s="78" t="inlineStr">
        <is>
          <t>楊梅區</t>
        </is>
      </c>
      <c r="I1034" s="77" t="n">
        <v>2</v>
      </c>
      <c r="J1034" s="73" t="n">
        <v>44767</v>
      </c>
    </row>
    <row r="1035" ht="15.6" customHeight="1" s="127">
      <c r="D1035" s="53" t="n">
        <v>1033</v>
      </c>
      <c r="E1035" s="77" t="inlineStr">
        <is>
          <t>M853</t>
        </is>
      </c>
      <c r="F1035" s="78" t="inlineStr">
        <is>
          <t>斗六莊敬店</t>
        </is>
      </c>
      <c r="G1035" s="78" t="inlineStr">
        <is>
          <t>雲林縣</t>
        </is>
      </c>
      <c r="H1035" s="78" t="inlineStr">
        <is>
          <t>斗六市</t>
        </is>
      </c>
      <c r="I1035" s="77" t="n">
        <v>2</v>
      </c>
      <c r="J1035" s="73" t="n">
        <v>44767</v>
      </c>
    </row>
    <row r="1036" ht="15.6" customHeight="1" s="127">
      <c r="D1036" s="53" t="n">
        <v>1034</v>
      </c>
      <c r="E1036" s="77" t="n">
        <v>2083</v>
      </c>
      <c r="F1036" s="78" t="inlineStr">
        <is>
          <t>斗六西平店</t>
        </is>
      </c>
      <c r="G1036" s="78" t="inlineStr">
        <is>
          <t>雲林縣</t>
        </is>
      </c>
      <c r="H1036" s="78" t="inlineStr">
        <is>
          <t>斗六市</t>
        </is>
      </c>
      <c r="I1036" s="77" t="n">
        <v>2</v>
      </c>
      <c r="J1036" s="73" t="n">
        <v>44767</v>
      </c>
    </row>
    <row r="1037" ht="15.6" customHeight="1" s="127">
      <c r="D1037" s="53" t="n">
        <v>1035</v>
      </c>
      <c r="E1037" s="77" t="n">
        <v>3067</v>
      </c>
      <c r="F1037" s="78" t="inlineStr">
        <is>
          <t>斗六雲萬店</t>
        </is>
      </c>
      <c r="G1037" s="78" t="inlineStr">
        <is>
          <t>雲林縣</t>
        </is>
      </c>
      <c r="H1037" s="78" t="inlineStr">
        <is>
          <t>斗六市</t>
        </is>
      </c>
      <c r="I1037" s="77" t="n">
        <v>2</v>
      </c>
      <c r="J1037" s="73" t="n">
        <v>44767</v>
      </c>
    </row>
    <row r="1038" ht="15.6" customHeight="1" s="127">
      <c r="D1038" s="53" t="n">
        <v>1036</v>
      </c>
      <c r="E1038" s="77" t="n">
        <v>3467</v>
      </c>
      <c r="F1038" s="78" t="inlineStr">
        <is>
          <t>斗六雲大店</t>
        </is>
      </c>
      <c r="G1038" s="78" t="inlineStr">
        <is>
          <t>雲林縣</t>
        </is>
      </c>
      <c r="H1038" s="78" t="inlineStr">
        <is>
          <t>斗六市</t>
        </is>
      </c>
      <c r="I1038" s="77" t="n">
        <v>2</v>
      </c>
      <c r="J1038" s="73" t="n">
        <v>44767</v>
      </c>
    </row>
    <row r="1039" ht="15.6" customHeight="1" s="127">
      <c r="D1039" s="53" t="n">
        <v>1037</v>
      </c>
      <c r="E1039" s="77" t="n">
        <v>4031</v>
      </c>
      <c r="F1039" s="78" t="inlineStr">
        <is>
          <t>車城福興店</t>
        </is>
      </c>
      <c r="G1039" s="78" t="inlineStr">
        <is>
          <t>屏東縣</t>
        </is>
      </c>
      <c r="H1039" s="78" t="inlineStr">
        <is>
          <t>車城鄉</t>
        </is>
      </c>
      <c r="I1039" s="77" t="n">
        <v>2</v>
      </c>
      <c r="J1039" s="73" t="n">
        <v>44767</v>
      </c>
    </row>
    <row r="1040" ht="15.6" customHeight="1" s="127">
      <c r="D1040" s="53" t="n">
        <v>1038</v>
      </c>
      <c r="E1040" s="77" t="n">
        <v>3868</v>
      </c>
      <c r="F1040" s="78" t="inlineStr">
        <is>
          <t>屏縣恆春店</t>
        </is>
      </c>
      <c r="G1040" s="78" t="inlineStr">
        <is>
          <t>屏東縣</t>
        </is>
      </c>
      <c r="H1040" s="78" t="inlineStr">
        <is>
          <t>恆春鎮</t>
        </is>
      </c>
      <c r="I1040" s="77" t="n">
        <v>2</v>
      </c>
      <c r="J1040" s="73" t="n">
        <v>44767</v>
      </c>
    </row>
    <row r="1041" ht="15.6" customHeight="1" s="127">
      <c r="D1041" s="53" t="n">
        <v>1039</v>
      </c>
      <c r="E1041" s="77" t="n">
        <v>4057</v>
      </c>
      <c r="F1041" s="78" t="inlineStr">
        <is>
          <t>林口香澄店</t>
        </is>
      </c>
      <c r="G1041" s="78" t="inlineStr">
        <is>
          <t>新北市</t>
        </is>
      </c>
      <c r="H1041" s="78" t="inlineStr">
        <is>
          <t>林口區</t>
        </is>
      </c>
      <c r="I1041" s="77" t="n">
        <v>2</v>
      </c>
      <c r="J1041" s="73" t="n">
        <v>44768</v>
      </c>
    </row>
    <row r="1042" ht="15.6" customHeight="1" s="127">
      <c r="D1042" s="53" t="n">
        <v>1040</v>
      </c>
      <c r="E1042" s="77" t="n">
        <v>2763</v>
      </c>
      <c r="F1042" s="78" t="inlineStr">
        <is>
          <t>桃縣桃燿店</t>
        </is>
      </c>
      <c r="G1042" s="78" t="inlineStr">
        <is>
          <t>桃園市</t>
        </is>
      </c>
      <c r="H1042" s="78" t="inlineStr">
        <is>
          <t>龜山區</t>
        </is>
      </c>
      <c r="I1042" s="77" t="n">
        <v>2</v>
      </c>
      <c r="J1042" s="73" t="n">
        <v>44768</v>
      </c>
    </row>
    <row r="1043" ht="15.6" customHeight="1" s="127">
      <c r="D1043" s="53" t="n">
        <v>1041</v>
      </c>
      <c r="E1043" s="77" t="n">
        <v>4503</v>
      </c>
      <c r="F1043" s="78" t="inlineStr">
        <is>
          <t>龜山復恆店</t>
        </is>
      </c>
      <c r="G1043" s="78" t="inlineStr">
        <is>
          <t>桃園市</t>
        </is>
      </c>
      <c r="H1043" s="78" t="inlineStr">
        <is>
          <t>龜山區</t>
        </is>
      </c>
      <c r="I1043" s="77" t="n">
        <v>2</v>
      </c>
      <c r="J1043" s="73" t="n">
        <v>44768</v>
      </c>
    </row>
    <row r="1044" ht="15.6" customHeight="1" s="127">
      <c r="D1044" s="53" t="n">
        <v>1042</v>
      </c>
      <c r="E1044" s="77" t="n">
        <v>3606</v>
      </c>
      <c r="F1044" s="78" t="inlineStr">
        <is>
          <t>北縣泰富店</t>
        </is>
      </c>
      <c r="G1044" s="78" t="inlineStr">
        <is>
          <t>新北市</t>
        </is>
      </c>
      <c r="H1044" s="78" t="inlineStr">
        <is>
          <t>泰山區</t>
        </is>
      </c>
      <c r="I1044" s="77" t="n">
        <v>2</v>
      </c>
      <c r="J1044" s="73" t="n">
        <v>44768</v>
      </c>
    </row>
    <row r="1045" ht="15.6" customHeight="1" s="127">
      <c r="D1045" s="53" t="n">
        <v>1043</v>
      </c>
      <c r="E1045" s="77" t="n">
        <v>4656</v>
      </c>
      <c r="F1045" s="78" t="inlineStr">
        <is>
          <t>泰山新民店</t>
        </is>
      </c>
      <c r="G1045" s="78" t="inlineStr">
        <is>
          <t>新北市</t>
        </is>
      </c>
      <c r="H1045" s="78" t="inlineStr">
        <is>
          <t>泰山區</t>
        </is>
      </c>
      <c r="I1045" s="77" t="n">
        <v>2</v>
      </c>
      <c r="J1045" s="73" t="n">
        <v>44768</v>
      </c>
    </row>
    <row r="1046" ht="15.6" customHeight="1" s="127">
      <c r="D1046" s="53" t="n">
        <v>1044</v>
      </c>
      <c r="E1046" s="77" t="n">
        <v>4746</v>
      </c>
      <c r="F1046" s="78" t="inlineStr">
        <is>
          <t>楊梅福羚店</t>
        </is>
      </c>
      <c r="G1046" s="78" t="inlineStr">
        <is>
          <t>桃園市</t>
        </is>
      </c>
      <c r="H1046" s="78" t="inlineStr">
        <is>
          <t>楊梅區</t>
        </is>
      </c>
      <c r="I1046" s="77" t="n">
        <v>2</v>
      </c>
      <c r="J1046" s="73" t="n">
        <v>44768</v>
      </c>
    </row>
    <row r="1047" ht="15.6" customHeight="1" s="127">
      <c r="D1047" s="53" t="n">
        <v>1045</v>
      </c>
      <c r="E1047" s="77" t="inlineStr">
        <is>
          <t>F680</t>
        </is>
      </c>
      <c r="F1047" s="78" t="inlineStr">
        <is>
          <t>桃縣梅獅店</t>
        </is>
      </c>
      <c r="G1047" s="78" t="inlineStr">
        <is>
          <t>桃園市</t>
        </is>
      </c>
      <c r="H1047" s="78" t="inlineStr">
        <is>
          <t>楊梅區</t>
        </is>
      </c>
      <c r="I1047" s="77" t="n">
        <v>2</v>
      </c>
      <c r="J1047" s="73" t="n">
        <v>44768</v>
      </c>
    </row>
    <row r="1048" ht="15.6" customHeight="1" s="127">
      <c r="D1048" s="53" t="n">
        <v>1046</v>
      </c>
      <c r="E1048" s="77" t="n">
        <v>4718</v>
      </c>
      <c r="F1048" s="78" t="inlineStr">
        <is>
          <t>新竹創聯店</t>
        </is>
      </c>
      <c r="G1048" s="78" t="inlineStr">
        <is>
          <t>新竹市</t>
        </is>
      </c>
      <c r="H1048" s="78" t="inlineStr">
        <is>
          <t>東區</t>
        </is>
      </c>
      <c r="I1048" s="77" t="n">
        <v>2</v>
      </c>
      <c r="J1048" s="73" t="n">
        <v>44768</v>
      </c>
      <c r="K1048" s="73" t="n">
        <v>44785</v>
      </c>
    </row>
    <row r="1049" ht="15.6" customHeight="1" s="127">
      <c r="D1049" s="53" t="n">
        <v>1047</v>
      </c>
      <c r="E1049" s="77" t="n">
        <v>4052</v>
      </c>
      <c r="F1049" s="78" t="inlineStr">
        <is>
          <t>斗六鑫雲霸店</t>
        </is>
      </c>
      <c r="G1049" s="78" t="inlineStr">
        <is>
          <t>雲林縣</t>
        </is>
      </c>
      <c r="H1049" s="78" t="inlineStr">
        <is>
          <t>斗六市</t>
        </is>
      </c>
      <c r="I1049" s="77" t="n">
        <v>2</v>
      </c>
      <c r="J1049" s="73" t="n">
        <v>44768</v>
      </c>
    </row>
    <row r="1050" ht="15.6" customHeight="1" s="127">
      <c r="D1050" s="53" t="n">
        <v>1048</v>
      </c>
      <c r="E1050" s="77" t="n">
        <v>4734</v>
      </c>
      <c r="F1050" s="78" t="inlineStr">
        <is>
          <t>虎尾科學店</t>
        </is>
      </c>
      <c r="G1050" s="78" t="inlineStr">
        <is>
          <t>雲林縣</t>
        </is>
      </c>
      <c r="H1050" s="78" t="inlineStr">
        <is>
          <t>虎尾鎮</t>
        </is>
      </c>
      <c r="I1050" s="77" t="n">
        <v>2</v>
      </c>
      <c r="J1050" s="73" t="n">
        <v>44768</v>
      </c>
    </row>
    <row r="1051" ht="15.6" customHeight="1" s="127">
      <c r="D1051" s="53" t="n">
        <v>1049</v>
      </c>
      <c r="E1051" s="77" t="n">
        <v>4814</v>
      </c>
      <c r="F1051" s="78" t="inlineStr">
        <is>
          <t>虎尾頂溪店</t>
        </is>
      </c>
      <c r="G1051" s="78" t="inlineStr">
        <is>
          <t>雲林縣</t>
        </is>
      </c>
      <c r="H1051" s="78" t="inlineStr">
        <is>
          <t>虎尾鎮</t>
        </is>
      </c>
      <c r="I1051" s="77" t="n">
        <v>2</v>
      </c>
      <c r="J1051" s="73" t="n">
        <v>44768</v>
      </c>
    </row>
    <row r="1052" ht="15.6" customHeight="1" s="127">
      <c r="D1052" s="53" t="n">
        <v>1050</v>
      </c>
      <c r="E1052" s="77" t="n">
        <v>4109</v>
      </c>
      <c r="F1052" s="78" t="inlineStr">
        <is>
          <t>台南東環店</t>
        </is>
      </c>
      <c r="G1052" s="78" t="inlineStr">
        <is>
          <t>台南市</t>
        </is>
      </c>
      <c r="H1052" s="78" t="inlineStr">
        <is>
          <t>東區</t>
        </is>
      </c>
      <c r="I1052" s="77" t="n">
        <v>2</v>
      </c>
      <c r="J1052" s="73" t="n">
        <v>44768</v>
      </c>
    </row>
    <row r="1053" ht="15.6" customHeight="1" s="127">
      <c r="D1053" s="53" t="n">
        <v>1051</v>
      </c>
      <c r="E1053" s="77" t="n">
        <v>3996</v>
      </c>
      <c r="F1053" s="78" t="inlineStr">
        <is>
          <t>楊梅新梅店</t>
        </is>
      </c>
      <c r="G1053" s="78" t="inlineStr">
        <is>
          <t>桃園市</t>
        </is>
      </c>
      <c r="H1053" s="78" t="inlineStr">
        <is>
          <t>楊梅區</t>
        </is>
      </c>
      <c r="I1053" s="77" t="n">
        <v>2</v>
      </c>
      <c r="J1053" s="73" t="n">
        <v>44769</v>
      </c>
    </row>
    <row r="1054" ht="15.6" customHeight="1" s="127">
      <c r="D1054" s="53" t="n">
        <v>1052</v>
      </c>
      <c r="E1054" s="77" t="n">
        <v>3692</v>
      </c>
      <c r="F1054" s="78" t="inlineStr">
        <is>
          <t>桃縣頂湖店</t>
        </is>
      </c>
      <c r="G1054" s="78" t="inlineStr">
        <is>
          <t>桃園市</t>
        </is>
      </c>
      <c r="H1054" s="78" t="inlineStr">
        <is>
          <t>龜山區</t>
        </is>
      </c>
      <c r="I1054" s="77" t="n">
        <v>2</v>
      </c>
      <c r="J1054" s="73" t="n">
        <v>44769</v>
      </c>
    </row>
    <row r="1055" ht="15.6" customHeight="1" s="127">
      <c r="D1055" s="53" t="n">
        <v>1053</v>
      </c>
      <c r="E1055" s="77" t="inlineStr">
        <is>
          <t>F883</t>
        </is>
      </c>
      <c r="F1055" s="78" t="inlineStr">
        <is>
          <t>桃縣大崗店</t>
        </is>
      </c>
      <c r="G1055" s="78" t="inlineStr">
        <is>
          <t>桃園市</t>
        </is>
      </c>
      <c r="H1055" s="78" t="inlineStr">
        <is>
          <t>龜山區</t>
        </is>
      </c>
      <c r="I1055" s="77" t="n">
        <v>2</v>
      </c>
      <c r="J1055" s="73" t="n">
        <v>44769</v>
      </c>
    </row>
    <row r="1056" ht="15.6" customHeight="1" s="127">
      <c r="D1056" s="53" t="n">
        <v>1054</v>
      </c>
      <c r="E1056" s="77" t="n">
        <v>3977</v>
      </c>
      <c r="F1056" s="78" t="inlineStr">
        <is>
          <t>板橋玉川店</t>
        </is>
      </c>
      <c r="G1056" s="78" t="inlineStr">
        <is>
          <t>新北市</t>
        </is>
      </c>
      <c r="H1056" s="78" t="inlineStr">
        <is>
          <t>板橋區</t>
        </is>
      </c>
      <c r="I1056" s="77" t="n">
        <v>2</v>
      </c>
      <c r="J1056" s="73" t="n">
        <v>44769</v>
      </c>
    </row>
    <row r="1057" ht="15.6" customHeight="1" s="127">
      <c r="D1057" s="53" t="n">
        <v>1055</v>
      </c>
      <c r="E1057" s="77" t="n">
        <v>3458</v>
      </c>
      <c r="F1057" s="78" t="inlineStr">
        <is>
          <t>北縣米倉店</t>
        </is>
      </c>
      <c r="G1057" s="78" t="inlineStr">
        <is>
          <t>新北市</t>
        </is>
      </c>
      <c r="H1057" s="78" t="inlineStr">
        <is>
          <t>八里區</t>
        </is>
      </c>
      <c r="I1057" s="77" t="n">
        <v>2</v>
      </c>
      <c r="J1057" s="73" t="n">
        <v>44769</v>
      </c>
    </row>
    <row r="1058" ht="15.6" customHeight="1" s="127">
      <c r="D1058" s="53" t="n">
        <v>1056</v>
      </c>
      <c r="E1058" s="77" t="n">
        <v>4243</v>
      </c>
      <c r="F1058" s="78" t="inlineStr">
        <is>
          <t>八里聖心店</t>
        </is>
      </c>
      <c r="G1058" s="78" t="inlineStr">
        <is>
          <t>新北市</t>
        </is>
      </c>
      <c r="H1058" s="78" t="inlineStr">
        <is>
          <t>八里區</t>
        </is>
      </c>
      <c r="I1058" s="77" t="n">
        <v>2</v>
      </c>
      <c r="J1058" s="73" t="n">
        <v>44769</v>
      </c>
    </row>
    <row r="1059" ht="15.6" customHeight="1" s="127">
      <c r="D1059" s="53" t="n">
        <v>1057</v>
      </c>
      <c r="E1059" s="77" t="n">
        <v>3525</v>
      </c>
      <c r="F1059" s="78" t="inlineStr">
        <is>
          <t>桃縣楊湖店</t>
        </is>
      </c>
      <c r="G1059" s="78" t="inlineStr">
        <is>
          <t>桃園市</t>
        </is>
      </c>
      <c r="H1059" s="78" t="inlineStr">
        <is>
          <t>楊梅區</t>
        </is>
      </c>
      <c r="I1059" s="77" t="n">
        <v>2</v>
      </c>
      <c r="J1059" s="73" t="n">
        <v>44769</v>
      </c>
    </row>
    <row r="1060" ht="15.6" customHeight="1" s="127">
      <c r="D1060" s="53" t="n">
        <v>1058</v>
      </c>
      <c r="E1060" s="77" t="n">
        <v>4285</v>
      </c>
      <c r="F1060" s="78" t="inlineStr">
        <is>
          <t>楊梅映湖店</t>
        </is>
      </c>
      <c r="G1060" s="78" t="inlineStr">
        <is>
          <t>桃園市</t>
        </is>
      </c>
      <c r="H1060" s="78" t="inlineStr">
        <is>
          <t>楊梅區</t>
        </is>
      </c>
      <c r="I1060" s="77" t="n">
        <v>2</v>
      </c>
      <c r="J1060" s="73" t="n">
        <v>44769</v>
      </c>
    </row>
    <row r="1061" ht="15.6" customHeight="1" s="127">
      <c r="D1061" s="53" t="n">
        <v>1059</v>
      </c>
      <c r="E1061" s="77" t="n">
        <v>2363</v>
      </c>
      <c r="F1061" s="78" t="inlineStr">
        <is>
          <t>桃縣桃岡店</t>
        </is>
      </c>
      <c r="G1061" s="78" t="inlineStr">
        <is>
          <t>桃園市</t>
        </is>
      </c>
      <c r="H1061" s="78" t="inlineStr">
        <is>
          <t>楊梅區</t>
        </is>
      </c>
      <c r="I1061" s="77" t="n">
        <v>2</v>
      </c>
      <c r="J1061" s="73" t="n">
        <v>44769</v>
      </c>
    </row>
    <row r="1062" ht="15.6" customHeight="1" s="127">
      <c r="D1062" s="53" t="n">
        <v>1060</v>
      </c>
      <c r="E1062" s="77" t="n">
        <v>4610</v>
      </c>
      <c r="F1062" s="78" t="inlineStr">
        <is>
          <t>虎尾若瑟店</t>
        </is>
      </c>
      <c r="G1062" s="78" t="inlineStr">
        <is>
          <t>雲林縣</t>
        </is>
      </c>
      <c r="H1062" s="78" t="inlineStr">
        <is>
          <t>虎尾鎮</t>
        </is>
      </c>
      <c r="I1062" s="77" t="n">
        <v>2</v>
      </c>
      <c r="J1062" s="73" t="n">
        <v>44769</v>
      </c>
    </row>
    <row r="1063" ht="15.6" customHeight="1" s="127">
      <c r="D1063" s="53" t="n">
        <v>1061</v>
      </c>
      <c r="E1063" s="77" t="n">
        <v>2645</v>
      </c>
      <c r="F1063" s="78" t="inlineStr">
        <is>
          <t>台南南德店</t>
        </is>
      </c>
      <c r="G1063" s="78" t="inlineStr">
        <is>
          <t>台南市</t>
        </is>
      </c>
      <c r="H1063" s="78" t="inlineStr">
        <is>
          <t>東區</t>
        </is>
      </c>
      <c r="I1063" s="77" t="n">
        <v>2</v>
      </c>
      <c r="J1063" s="73" t="n">
        <v>44769</v>
      </c>
    </row>
    <row r="1064" ht="15.6" customHeight="1" s="127">
      <c r="D1064" s="53" t="n">
        <v>1062</v>
      </c>
      <c r="E1064" s="77" t="n">
        <v>2627</v>
      </c>
      <c r="F1064" s="78" t="inlineStr">
        <is>
          <t>台南南森店</t>
        </is>
      </c>
      <c r="G1064" s="78" t="inlineStr">
        <is>
          <t>台南市</t>
        </is>
      </c>
      <c r="H1064" s="78" t="inlineStr">
        <is>
          <t>東區</t>
        </is>
      </c>
      <c r="I1064" s="77" t="n">
        <v>2</v>
      </c>
      <c r="J1064" s="73" t="n">
        <v>44769</v>
      </c>
    </row>
    <row r="1065" ht="15.6" customHeight="1" s="127">
      <c r="D1065" s="53" t="n">
        <v>1063</v>
      </c>
      <c r="E1065" s="77" t="n">
        <v>3220</v>
      </c>
      <c r="F1065" s="78" t="inlineStr">
        <is>
          <t>桃縣桃耕店</t>
        </is>
      </c>
      <c r="G1065" s="78" t="inlineStr">
        <is>
          <t>桃園市</t>
        </is>
      </c>
      <c r="H1065" s="78" t="inlineStr">
        <is>
          <t>龜山區</t>
        </is>
      </c>
      <c r="I1065" s="77" t="n">
        <v>2</v>
      </c>
      <c r="J1065" s="73" t="n">
        <v>44770</v>
      </c>
    </row>
    <row r="1066" ht="15.6" customHeight="1" s="127">
      <c r="D1066" s="53" t="n">
        <v>1064</v>
      </c>
      <c r="E1066" s="77" t="n">
        <v>3017</v>
      </c>
      <c r="F1066" s="78" t="inlineStr">
        <is>
          <t>桃縣桃頌店</t>
        </is>
      </c>
      <c r="G1066" s="78" t="inlineStr">
        <is>
          <t>桃園市</t>
        </is>
      </c>
      <c r="H1066" s="78" t="inlineStr">
        <is>
          <t>龜山區</t>
        </is>
      </c>
      <c r="I1066" s="77" t="n">
        <v>2</v>
      </c>
      <c r="J1066" s="73" t="n">
        <v>44770</v>
      </c>
    </row>
    <row r="1067" ht="15.6" customHeight="1" s="127">
      <c r="D1067" s="53" t="n">
        <v>1065</v>
      </c>
      <c r="E1067" s="77" t="n">
        <v>2375</v>
      </c>
      <c r="F1067" s="78" t="inlineStr">
        <is>
          <t>桃縣桃貿店</t>
        </is>
      </c>
      <c r="G1067" s="78" t="inlineStr">
        <is>
          <t>桃園市</t>
        </is>
      </c>
      <c r="H1067" s="78" t="inlineStr">
        <is>
          <t>龜山區</t>
        </is>
      </c>
      <c r="I1067" s="77" t="n">
        <v>2</v>
      </c>
      <c r="J1067" s="73" t="n">
        <v>44770</v>
      </c>
    </row>
    <row r="1068" ht="15.6" customHeight="1" s="127">
      <c r="D1068" s="53" t="n">
        <v>1066</v>
      </c>
      <c r="E1068" s="77" t="n">
        <v>4153</v>
      </c>
      <c r="F1068" s="78" t="inlineStr">
        <is>
          <t>淡水莊園店</t>
        </is>
      </c>
      <c r="G1068" s="78" t="inlineStr">
        <is>
          <t>新北市</t>
        </is>
      </c>
      <c r="H1068" s="78" t="inlineStr">
        <is>
          <t>淡水區</t>
        </is>
      </c>
      <c r="I1068" s="77" t="n">
        <v>2</v>
      </c>
      <c r="J1068" s="73" t="n">
        <v>44770</v>
      </c>
    </row>
    <row r="1069" ht="15.6" customHeight="1" s="127">
      <c r="D1069" s="53" t="n">
        <v>1067</v>
      </c>
      <c r="E1069" s="77" t="n">
        <v>4093</v>
      </c>
      <c r="F1069" s="78" t="inlineStr">
        <is>
          <t>淡水新市店</t>
        </is>
      </c>
      <c r="G1069" s="78" t="inlineStr">
        <is>
          <t>新北市</t>
        </is>
      </c>
      <c r="H1069" s="78" t="inlineStr">
        <is>
          <t>淡水區</t>
        </is>
      </c>
      <c r="I1069" s="77" t="n">
        <v>2</v>
      </c>
      <c r="J1069" s="73" t="n">
        <v>44770</v>
      </c>
    </row>
    <row r="1070" ht="15.6" customHeight="1" s="127">
      <c r="D1070" s="53" t="n">
        <v>1068</v>
      </c>
      <c r="E1070" s="77" t="inlineStr">
        <is>
          <t>F985</t>
        </is>
      </c>
      <c r="F1070" s="78" t="inlineStr">
        <is>
          <t>桃縣龍潭二店</t>
        </is>
      </c>
      <c r="G1070" s="78" t="inlineStr">
        <is>
          <t>桃園市</t>
        </is>
      </c>
      <c r="H1070" s="78" t="inlineStr">
        <is>
          <t>龍潭區</t>
        </is>
      </c>
      <c r="I1070" s="77" t="n">
        <v>2</v>
      </c>
      <c r="J1070" s="73" t="n">
        <v>44770</v>
      </c>
    </row>
    <row r="1071" ht="15.6" customHeight="1" s="127">
      <c r="D1071" s="53" t="n">
        <v>1069</v>
      </c>
      <c r="E1071" s="77" t="inlineStr">
        <is>
          <t>F772</t>
        </is>
      </c>
      <c r="F1071" s="78" t="inlineStr">
        <is>
          <t>桃縣龍潭店</t>
        </is>
      </c>
      <c r="G1071" s="78" t="inlineStr">
        <is>
          <t>桃園市</t>
        </is>
      </c>
      <c r="H1071" s="78" t="inlineStr">
        <is>
          <t>龍潭區</t>
        </is>
      </c>
      <c r="I1071" s="77" t="n">
        <v>2</v>
      </c>
      <c r="J1071" s="73" t="n">
        <v>44770</v>
      </c>
    </row>
    <row r="1072" ht="15.6" customHeight="1" s="127">
      <c r="D1072" s="53" t="n">
        <v>1070</v>
      </c>
      <c r="E1072" s="77" t="n">
        <v>4614</v>
      </c>
      <c r="F1072" s="78" t="inlineStr">
        <is>
          <t>龍潭武中店</t>
        </is>
      </c>
      <c r="G1072" s="78" t="inlineStr">
        <is>
          <t>桃園市</t>
        </is>
      </c>
      <c r="H1072" s="78" t="inlineStr">
        <is>
          <t>龍潭區</t>
        </is>
      </c>
      <c r="I1072" s="77" t="n">
        <v>2</v>
      </c>
      <c r="J1072" s="73" t="n">
        <v>44770</v>
      </c>
    </row>
    <row r="1073" ht="15.6" customHeight="1" s="127">
      <c r="D1073" s="53" t="n">
        <v>1071</v>
      </c>
      <c r="E1073" s="77" t="n">
        <v>2346</v>
      </c>
      <c r="F1073" s="78" t="inlineStr">
        <is>
          <t>雲縣雲鑽店</t>
        </is>
      </c>
      <c r="G1073" s="78" t="inlineStr">
        <is>
          <t>雲林縣</t>
        </is>
      </c>
      <c r="H1073" s="78" t="inlineStr">
        <is>
          <t>崙背鄉</t>
        </is>
      </c>
      <c r="I1073" s="77" t="n">
        <v>2</v>
      </c>
      <c r="J1073" s="73" t="n">
        <v>44770</v>
      </c>
    </row>
    <row r="1074" ht="15.6" customHeight="1" s="127">
      <c r="D1074" s="53" t="n">
        <v>1072</v>
      </c>
      <c r="E1074" s="77" t="n">
        <v>3518</v>
      </c>
      <c r="F1074" s="78" t="inlineStr">
        <is>
          <t>雲縣雲鼎店</t>
        </is>
      </c>
      <c r="G1074" s="78" t="inlineStr">
        <is>
          <t>雲林縣</t>
        </is>
      </c>
      <c r="H1074" s="78" t="inlineStr">
        <is>
          <t>崙背鄉</t>
        </is>
      </c>
      <c r="I1074" s="77" t="n">
        <v>2</v>
      </c>
      <c r="J1074" s="73" t="n">
        <v>44770</v>
      </c>
    </row>
    <row r="1075" ht="15.6" customHeight="1" s="127">
      <c r="D1075" s="53" t="n">
        <v>1073</v>
      </c>
      <c r="E1075" s="77" t="n">
        <v>4032</v>
      </c>
      <c r="F1075" s="78" t="inlineStr">
        <is>
          <t>台南翔新店</t>
        </is>
      </c>
      <c r="G1075" s="78" t="inlineStr">
        <is>
          <t>台南市</t>
        </is>
      </c>
      <c r="H1075" s="78" t="inlineStr">
        <is>
          <t>南區</t>
        </is>
      </c>
      <c r="I1075" s="77" t="n">
        <v>2</v>
      </c>
      <c r="J1075" s="73" t="n">
        <v>44770</v>
      </c>
    </row>
    <row r="1076" ht="15.6" customHeight="1" s="127">
      <c r="D1076" s="53" t="n">
        <v>1074</v>
      </c>
      <c r="E1076" s="77" t="n">
        <v>3146</v>
      </c>
      <c r="F1076" s="78" t="inlineStr">
        <is>
          <t>台南南都店</t>
        </is>
      </c>
      <c r="G1076" s="78" t="inlineStr">
        <is>
          <t>台南市</t>
        </is>
      </c>
      <c r="H1076" s="78" t="inlineStr">
        <is>
          <t>南區</t>
        </is>
      </c>
      <c r="I1076" s="77" t="n">
        <v>2</v>
      </c>
      <c r="J1076" s="73" t="n">
        <v>44770</v>
      </c>
    </row>
    <row r="1077" ht="15.6" customHeight="1" s="127">
      <c r="D1077" s="53" t="n">
        <v>1075</v>
      </c>
      <c r="E1077" s="77" t="n">
        <v>4257</v>
      </c>
      <c r="F1077" s="78" t="inlineStr">
        <is>
          <t>楊梅高欣店</t>
        </is>
      </c>
      <c r="G1077" s="78" t="inlineStr">
        <is>
          <t>桃園市</t>
        </is>
      </c>
      <c r="H1077" s="78" t="inlineStr">
        <is>
          <t>楊梅區</t>
        </is>
      </c>
      <c r="I1077" s="77" t="n">
        <v>2</v>
      </c>
      <c r="J1077" s="73" t="n">
        <v>44771</v>
      </c>
    </row>
    <row r="1078" ht="15.6" customHeight="1" s="127">
      <c r="D1078" s="53" t="n">
        <v>1076</v>
      </c>
      <c r="E1078" s="77" t="n">
        <v>4690</v>
      </c>
      <c r="F1078" s="78" t="inlineStr">
        <is>
          <t>龜山同福店</t>
        </is>
      </c>
      <c r="G1078" s="78" t="inlineStr">
        <is>
          <t>桃園市</t>
        </is>
      </c>
      <c r="H1078" s="78" t="inlineStr">
        <is>
          <t>龜山區</t>
        </is>
      </c>
      <c r="I1078" s="77" t="n">
        <v>2</v>
      </c>
      <c r="J1078" s="73" t="n">
        <v>44771</v>
      </c>
    </row>
    <row r="1079" ht="15.6" customHeight="1" s="127">
      <c r="D1079" s="53" t="n">
        <v>1077</v>
      </c>
      <c r="E1079" s="77" t="n">
        <v>4035</v>
      </c>
      <c r="F1079" s="78" t="inlineStr">
        <is>
          <t>龜山南上店</t>
        </is>
      </c>
      <c r="G1079" s="78" t="inlineStr">
        <is>
          <t>桃園市</t>
        </is>
      </c>
      <c r="H1079" s="78" t="inlineStr">
        <is>
          <t>龜山區</t>
        </is>
      </c>
      <c r="I1079" s="77" t="n">
        <v>2</v>
      </c>
      <c r="J1079" s="73" t="n">
        <v>44771</v>
      </c>
    </row>
    <row r="1080" ht="15.6" customHeight="1" s="127">
      <c r="D1080" s="53" t="n">
        <v>1078</v>
      </c>
      <c r="E1080" s="77" t="n">
        <v>4321</v>
      </c>
      <c r="F1080" s="78" t="inlineStr">
        <is>
          <t>北市高院店</t>
        </is>
      </c>
      <c r="G1080" s="78" t="inlineStr">
        <is>
          <t>台北市</t>
        </is>
      </c>
      <c r="H1080" s="78" t="inlineStr">
        <is>
          <t>中正區</t>
        </is>
      </c>
      <c r="I1080" s="77" t="n">
        <v>2</v>
      </c>
      <c r="J1080" s="73" t="n">
        <v>44771</v>
      </c>
    </row>
    <row r="1081" ht="15.6" customHeight="1" s="127">
      <c r="D1081" s="53" t="n">
        <v>1079</v>
      </c>
      <c r="E1081" s="77" t="inlineStr">
        <is>
          <t>A753</t>
        </is>
      </c>
      <c r="F1081" s="78" t="inlineStr">
        <is>
          <t>北市開利店</t>
        </is>
      </c>
      <c r="G1081" s="78" t="inlineStr">
        <is>
          <t>台北市</t>
        </is>
      </c>
      <c r="H1081" s="78" t="inlineStr">
        <is>
          <t>士林區</t>
        </is>
      </c>
      <c r="I1081" s="77" t="n">
        <v>2</v>
      </c>
      <c r="J1081" s="73" t="n">
        <v>44771</v>
      </c>
    </row>
    <row r="1082" ht="15.6" customHeight="1" s="127">
      <c r="D1082" s="53" t="n">
        <v>1080</v>
      </c>
      <c r="E1082" s="77" t="n">
        <v>3829</v>
      </c>
      <c r="F1082" s="78" t="inlineStr">
        <is>
          <t>楊梅楊科店</t>
        </is>
      </c>
      <c r="G1082" s="78" t="inlineStr">
        <is>
          <t>新竹市</t>
        </is>
      </c>
      <c r="H1082" s="78" t="inlineStr">
        <is>
          <t>楊梅區</t>
        </is>
      </c>
      <c r="I1082" s="77" t="n">
        <v>2</v>
      </c>
      <c r="J1082" s="73" t="n">
        <v>44771</v>
      </c>
    </row>
    <row r="1083" ht="15.6" customHeight="1" s="127">
      <c r="D1083" s="53" t="n">
        <v>1081</v>
      </c>
      <c r="E1083" s="77" t="n">
        <v>4522</v>
      </c>
      <c r="F1083" s="78" t="inlineStr">
        <is>
          <t>楊梅梅溪店</t>
        </is>
      </c>
      <c r="G1083" s="78" t="inlineStr">
        <is>
          <t>桃園市</t>
        </is>
      </c>
      <c r="H1083" s="78" t="inlineStr">
        <is>
          <t>楊梅區</t>
        </is>
      </c>
      <c r="I1083" s="77" t="n">
        <v>2</v>
      </c>
      <c r="J1083" s="73" t="n">
        <v>44771</v>
      </c>
    </row>
    <row r="1084" ht="15.6" customHeight="1" s="127">
      <c r="D1084" s="53" t="n">
        <v>1082</v>
      </c>
      <c r="E1084" s="77" t="n">
        <v>4345</v>
      </c>
      <c r="F1084" s="78" t="inlineStr">
        <is>
          <t>麥寮麥田店</t>
        </is>
      </c>
      <c r="G1084" s="78" t="inlineStr">
        <is>
          <t>雲林縣</t>
        </is>
      </c>
      <c r="H1084" s="78" t="inlineStr">
        <is>
          <t>麥寮鄉</t>
        </is>
      </c>
      <c r="I1084" s="77" t="n">
        <v>2</v>
      </c>
      <c r="J1084" s="73" t="n">
        <v>44771</v>
      </c>
    </row>
    <row r="1085" ht="15.6" customHeight="1" s="127">
      <c r="D1085" s="53" t="n">
        <v>1083</v>
      </c>
      <c r="E1085" s="77" t="n">
        <v>2576</v>
      </c>
      <c r="F1085" s="78" t="inlineStr">
        <is>
          <t>雲縣雲桐店</t>
        </is>
      </c>
      <c r="G1085" s="78" t="inlineStr">
        <is>
          <t>雲林縣</t>
        </is>
      </c>
      <c r="H1085" s="78" t="inlineStr">
        <is>
          <t>莿桐鄉</t>
        </is>
      </c>
      <c r="I1085" s="77" t="n">
        <v>2</v>
      </c>
      <c r="J1085" s="73" t="n">
        <v>44771</v>
      </c>
    </row>
    <row r="1086" ht="15.6" customHeight="1" s="127">
      <c r="D1086" s="53" t="n">
        <v>1084</v>
      </c>
      <c r="E1086" s="77" t="n">
        <v>2811</v>
      </c>
      <c r="F1086" s="78" t="inlineStr">
        <is>
          <t>桃市桃仁店</t>
        </is>
      </c>
      <c r="G1086" s="78" t="inlineStr">
        <is>
          <t>桃園市</t>
        </is>
      </c>
      <c r="H1086" s="78" t="inlineStr">
        <is>
          <t>桃園區</t>
        </is>
      </c>
      <c r="I1086" s="77" t="n">
        <v>2</v>
      </c>
      <c r="J1086" s="73" t="n">
        <v>44774</v>
      </c>
    </row>
    <row r="1087" ht="15.6" customHeight="1" s="127">
      <c r="D1087" s="53" t="n">
        <v>1085</v>
      </c>
      <c r="E1087" s="77" t="n">
        <v>3242</v>
      </c>
      <c r="F1087" s="78" t="inlineStr">
        <is>
          <t>桃市桃都店</t>
        </is>
      </c>
      <c r="G1087" s="78" t="inlineStr">
        <is>
          <t>桃園市</t>
        </is>
      </c>
      <c r="H1087" s="78" t="inlineStr">
        <is>
          <t>桃園區</t>
        </is>
      </c>
      <c r="I1087" s="77" t="n">
        <v>2</v>
      </c>
      <c r="J1087" s="73" t="n">
        <v>44774</v>
      </c>
    </row>
    <row r="1088" ht="15.6" customHeight="1" s="127">
      <c r="D1088" s="53" t="n">
        <v>1086</v>
      </c>
      <c r="E1088" s="77" t="n">
        <v>3141</v>
      </c>
      <c r="F1088" s="78" t="inlineStr">
        <is>
          <t>桃市桃磐店</t>
        </is>
      </c>
      <c r="G1088" s="78" t="inlineStr">
        <is>
          <t>桃園市</t>
        </is>
      </c>
      <c r="H1088" s="78" t="inlineStr">
        <is>
          <t>桃園區</t>
        </is>
      </c>
      <c r="I1088" s="77" t="n">
        <v>2</v>
      </c>
      <c r="J1088" s="73" t="n">
        <v>44774</v>
      </c>
    </row>
    <row r="1089" ht="15.6" customHeight="1" s="127">
      <c r="D1089" s="53" t="n">
        <v>1087</v>
      </c>
      <c r="E1089" s="77" t="n">
        <v>3031</v>
      </c>
      <c r="F1089" s="78" t="inlineStr">
        <is>
          <t>桃市桃桐店</t>
        </is>
      </c>
      <c r="G1089" s="78" t="inlineStr">
        <is>
          <t>桃園市</t>
        </is>
      </c>
      <c r="H1089" s="78" t="inlineStr">
        <is>
          <t>桃園區</t>
        </is>
      </c>
      <c r="I1089" s="77" t="n">
        <v>2</v>
      </c>
      <c r="J1089" s="73" t="n">
        <v>44774</v>
      </c>
    </row>
    <row r="1090" ht="15.6" customHeight="1" s="127">
      <c r="D1090" s="53" t="n">
        <v>1088</v>
      </c>
      <c r="E1090" s="77" t="inlineStr">
        <is>
          <t>F227</t>
        </is>
      </c>
      <c r="F1090" s="78" t="inlineStr">
        <is>
          <t>平鎮高雙店</t>
        </is>
      </c>
      <c r="G1090" s="78" t="inlineStr">
        <is>
          <t>桃園市</t>
        </is>
      </c>
      <c r="H1090" s="78" t="inlineStr">
        <is>
          <t>平鎮區</t>
        </is>
      </c>
      <c r="I1090" s="77" t="n">
        <v>2</v>
      </c>
      <c r="J1090" s="73" t="n">
        <v>44774</v>
      </c>
    </row>
    <row r="1091" ht="15.6" customHeight="1" s="127">
      <c r="D1091" s="53" t="n">
        <v>1089</v>
      </c>
      <c r="E1091" s="77" t="n">
        <v>2096</v>
      </c>
      <c r="F1091" s="78" t="inlineStr">
        <is>
          <t>平鎮大仁店</t>
        </is>
      </c>
      <c r="G1091" s="78" t="inlineStr">
        <is>
          <t>桃園市</t>
        </is>
      </c>
      <c r="H1091" s="78" t="inlineStr">
        <is>
          <t>平鎮區</t>
        </is>
      </c>
      <c r="I1091" s="77" t="n">
        <v>2</v>
      </c>
      <c r="J1091" s="73" t="n">
        <v>44774</v>
      </c>
    </row>
    <row r="1092" ht="15.6" customHeight="1" s="127">
      <c r="D1092" s="53" t="n">
        <v>1090</v>
      </c>
      <c r="E1092" s="77" t="n">
        <v>2565</v>
      </c>
      <c r="F1092" s="78" t="inlineStr">
        <is>
          <t>平鎮桃圳店</t>
        </is>
      </c>
      <c r="G1092" s="78" t="inlineStr">
        <is>
          <t>桃園市</t>
        </is>
      </c>
      <c r="H1092" s="78" t="inlineStr">
        <is>
          <t>平鎮區</t>
        </is>
      </c>
      <c r="I1092" s="77" t="n">
        <v>2</v>
      </c>
      <c r="J1092" s="73" t="n">
        <v>44774</v>
      </c>
    </row>
    <row r="1093" ht="15.6" customHeight="1" s="127">
      <c r="D1093" s="53" t="n">
        <v>1091</v>
      </c>
      <c r="E1093" s="77" t="n">
        <v>2724</v>
      </c>
      <c r="F1093" s="78" t="inlineStr">
        <is>
          <t>苗縣苗義店</t>
        </is>
      </c>
      <c r="G1093" s="78" t="inlineStr">
        <is>
          <t>苗栗縣</t>
        </is>
      </c>
      <c r="H1093" s="78" t="inlineStr">
        <is>
          <t>三義鄉</t>
        </is>
      </c>
      <c r="I1093" s="77" t="n">
        <v>2</v>
      </c>
      <c r="J1093" s="73" t="n">
        <v>44774</v>
      </c>
    </row>
    <row r="1094" ht="15.6" customHeight="1" s="127">
      <c r="D1094" s="53" t="n">
        <v>1092</v>
      </c>
      <c r="E1094" s="77" t="n">
        <v>4018</v>
      </c>
      <c r="F1094" s="78" t="inlineStr">
        <is>
          <t>三義雙湖店</t>
        </is>
      </c>
      <c r="G1094" s="78" t="inlineStr">
        <is>
          <t>苗栗縣</t>
        </is>
      </c>
      <c r="H1094" s="78" t="inlineStr">
        <is>
          <t>三義鄉</t>
        </is>
      </c>
      <c r="I1094" s="77" t="n">
        <v>2</v>
      </c>
      <c r="J1094" s="73" t="n">
        <v>44774</v>
      </c>
    </row>
    <row r="1095" ht="15.6" customHeight="1" s="127">
      <c r="D1095" s="53" t="n">
        <v>1093</v>
      </c>
      <c r="E1095" s="77" t="n">
        <v>3561</v>
      </c>
      <c r="F1095" s="78" t="inlineStr">
        <is>
          <t>南縣大潭店</t>
        </is>
      </c>
      <c r="G1095" s="78" t="inlineStr">
        <is>
          <t>台南市</t>
        </is>
      </c>
      <c r="H1095" s="78" t="inlineStr">
        <is>
          <t>七股區</t>
        </is>
      </c>
      <c r="I1095" s="77" t="n">
        <v>2</v>
      </c>
      <c r="J1095" s="73" t="n">
        <v>44774</v>
      </c>
    </row>
    <row r="1096" ht="15.6" customHeight="1" s="127">
      <c r="D1096" s="53" t="n">
        <v>1094</v>
      </c>
      <c r="E1096" s="77" t="n">
        <v>4294</v>
      </c>
      <c r="F1096" s="78" t="inlineStr">
        <is>
          <t>仁德二仁店</t>
        </is>
      </c>
      <c r="G1096" s="78" t="inlineStr">
        <is>
          <t>台南市</t>
        </is>
      </c>
      <c r="H1096" s="78" t="inlineStr">
        <is>
          <t>仁德區</t>
        </is>
      </c>
      <c r="I1096" s="77" t="n">
        <v>2</v>
      </c>
      <c r="J1096" s="73" t="n">
        <v>44774</v>
      </c>
    </row>
    <row r="1097" ht="15.6" customHeight="1" s="127">
      <c r="D1097" s="53" t="n">
        <v>1095</v>
      </c>
      <c r="E1097" s="77" t="n">
        <v>4281</v>
      </c>
      <c r="F1097" s="78" t="inlineStr">
        <is>
          <t>北門鹽福店</t>
        </is>
      </c>
      <c r="G1097" s="78" t="inlineStr">
        <is>
          <t>台南市</t>
        </is>
      </c>
      <c r="H1097" s="78" t="inlineStr">
        <is>
          <t>北門區</t>
        </is>
      </c>
      <c r="I1097" s="77" t="n">
        <v>2</v>
      </c>
      <c r="J1097" s="73" t="n">
        <v>44774</v>
      </c>
    </row>
    <row r="1098" ht="15.6" customHeight="1" s="127">
      <c r="D1098" s="53" t="n">
        <v>1096</v>
      </c>
      <c r="E1098" s="77" t="n">
        <v>2237</v>
      </c>
      <c r="F1098" s="78" t="inlineStr">
        <is>
          <t>北縣芝蘭店</t>
        </is>
      </c>
      <c r="G1098" s="78" t="inlineStr">
        <is>
          <t>新北市</t>
        </is>
      </c>
      <c r="H1098" s="78" t="inlineStr">
        <is>
          <t>三芝區</t>
        </is>
      </c>
      <c r="I1098" s="77" t="n">
        <v>2</v>
      </c>
      <c r="J1098" s="73" t="n">
        <v>44774</v>
      </c>
    </row>
    <row r="1099" ht="15.6" customHeight="1" s="127">
      <c r="D1099" s="53" t="n">
        <v>1097</v>
      </c>
      <c r="E1099" s="77" t="n">
        <v>2175</v>
      </c>
      <c r="F1099" s="78" t="inlineStr">
        <is>
          <t>北市指南店</t>
        </is>
      </c>
      <c r="G1099" s="78" t="inlineStr">
        <is>
          <t>台北市</t>
        </is>
      </c>
      <c r="H1099" s="78" t="inlineStr">
        <is>
          <t>文山區</t>
        </is>
      </c>
      <c r="I1099" s="77" t="n">
        <v>2</v>
      </c>
      <c r="J1099" s="73" t="n">
        <v>44775</v>
      </c>
    </row>
    <row r="1100" ht="15.6" customHeight="1" s="127">
      <c r="D1100" s="53" t="n">
        <v>1098</v>
      </c>
      <c r="E1100" s="77" t="n">
        <v>2477</v>
      </c>
      <c r="F1100" s="78" t="inlineStr">
        <is>
          <t>桃市桃鼎店</t>
        </is>
      </c>
      <c r="G1100" s="78" t="inlineStr">
        <is>
          <t>桃園市</t>
        </is>
      </c>
      <c r="H1100" s="78" t="inlineStr">
        <is>
          <t>桃園區</t>
        </is>
      </c>
      <c r="I1100" s="77" t="n">
        <v>2</v>
      </c>
      <c r="J1100" s="73" t="n">
        <v>44775</v>
      </c>
    </row>
    <row r="1101" ht="15.6" customHeight="1" s="127">
      <c r="D1101" s="53" t="n">
        <v>1099</v>
      </c>
      <c r="E1101" s="77" t="n">
        <v>2882</v>
      </c>
      <c r="F1101" s="78" t="inlineStr">
        <is>
          <t>桃市桃昌店</t>
        </is>
      </c>
      <c r="G1101" s="78" t="inlineStr">
        <is>
          <t>桃園市</t>
        </is>
      </c>
      <c r="H1101" s="78" t="inlineStr">
        <is>
          <t>桃園區</t>
        </is>
      </c>
      <c r="I1101" s="77" t="n">
        <v>2</v>
      </c>
      <c r="J1101" s="73" t="n">
        <v>44775</v>
      </c>
    </row>
    <row r="1102" ht="15.6" customHeight="1" s="127">
      <c r="D1102" s="53" t="n">
        <v>1100</v>
      </c>
      <c r="E1102" s="77" t="n">
        <v>4368</v>
      </c>
      <c r="F1102" s="78" t="inlineStr">
        <is>
          <t>桃園國圳店</t>
        </is>
      </c>
      <c r="G1102" s="78" t="inlineStr">
        <is>
          <t>桃園市</t>
        </is>
      </c>
      <c r="H1102" s="78" t="inlineStr">
        <is>
          <t>桃園區</t>
        </is>
      </c>
      <c r="I1102" s="77" t="n">
        <v>2</v>
      </c>
      <c r="J1102" s="73" t="n">
        <v>44775</v>
      </c>
    </row>
    <row r="1103" ht="15.6" customHeight="1" s="127">
      <c r="D1103" s="53" t="n">
        <v>1101</v>
      </c>
      <c r="E1103" s="77" t="n">
        <v>3587</v>
      </c>
      <c r="F1103" s="78" t="inlineStr">
        <is>
          <t>平鎮平圳店</t>
        </is>
      </c>
      <c r="G1103" s="78" t="inlineStr">
        <is>
          <t>桃園市</t>
        </is>
      </c>
      <c r="H1103" s="78" t="inlineStr">
        <is>
          <t>平鎮區</t>
        </is>
      </c>
      <c r="I1103" s="77" t="n">
        <v>2</v>
      </c>
      <c r="J1103" s="73" t="n">
        <v>44775</v>
      </c>
    </row>
    <row r="1104" ht="15.6" customHeight="1" s="127">
      <c r="D1104" s="53" t="n">
        <v>1102</v>
      </c>
      <c r="E1104" s="77" t="n">
        <v>3645</v>
      </c>
      <c r="F1104" s="78" t="inlineStr">
        <is>
          <t>平鎮平東店</t>
        </is>
      </c>
      <c r="G1104" s="78" t="inlineStr">
        <is>
          <t>桃園市</t>
        </is>
      </c>
      <c r="H1104" s="78" t="inlineStr">
        <is>
          <t>平鎮區</t>
        </is>
      </c>
      <c r="I1104" s="77" t="n">
        <v>2</v>
      </c>
      <c r="J1104" s="73" t="n">
        <v>44775</v>
      </c>
    </row>
    <row r="1105" ht="15.6" customHeight="1" s="127">
      <c r="D1105" s="53" t="n">
        <v>1103</v>
      </c>
      <c r="E1105" s="77" t="n">
        <v>3816</v>
      </c>
      <c r="F1105" s="78" t="inlineStr">
        <is>
          <t>平鎮連峰店</t>
        </is>
      </c>
      <c r="G1105" s="78" t="inlineStr">
        <is>
          <t>桃園市</t>
        </is>
      </c>
      <c r="H1105" s="78" t="inlineStr">
        <is>
          <t>平鎮區</t>
        </is>
      </c>
      <c r="I1105" s="77" t="n">
        <v>2</v>
      </c>
      <c r="J1105" s="73" t="n">
        <v>44775</v>
      </c>
    </row>
    <row r="1106" ht="15.6" customHeight="1" s="127">
      <c r="D1106" s="53" t="n">
        <v>1104</v>
      </c>
      <c r="E1106" s="77" t="n">
        <v>3470</v>
      </c>
      <c r="F1106" s="78" t="inlineStr">
        <is>
          <t>苗縣大富店</t>
        </is>
      </c>
      <c r="G1106" s="78" t="inlineStr">
        <is>
          <t>苗栗縣</t>
        </is>
      </c>
      <c r="H1106" s="78" t="inlineStr">
        <is>
          <t>大湖鄉</t>
        </is>
      </c>
      <c r="I1106" s="77" t="n">
        <v>2</v>
      </c>
      <c r="J1106" s="73" t="n">
        <v>44775</v>
      </c>
    </row>
    <row r="1107" ht="15.6" customHeight="1" s="127">
      <c r="D1107" s="53" t="n">
        <v>1105</v>
      </c>
      <c r="E1107" s="77" t="n">
        <v>4984</v>
      </c>
      <c r="F1107" s="78" t="inlineStr">
        <is>
          <t>台南成大城</t>
        </is>
      </c>
      <c r="G1107" s="78" t="inlineStr">
        <is>
          <t>台南市</t>
        </is>
      </c>
      <c r="H1107" s="78" t="inlineStr">
        <is>
          <t>北區</t>
        </is>
      </c>
      <c r="I1107" s="77" t="n">
        <v>2</v>
      </c>
      <c r="J1107" s="73" t="n">
        <v>44775</v>
      </c>
    </row>
    <row r="1108" ht="15.6" customHeight="1" s="127">
      <c r="D1108" s="53" t="n">
        <v>1106</v>
      </c>
      <c r="E1108" s="77" t="n">
        <v>2074</v>
      </c>
      <c r="F1108" s="78" t="inlineStr">
        <is>
          <t>南市海安店</t>
        </is>
      </c>
      <c r="G1108" s="78" t="inlineStr">
        <is>
          <t>台南市</t>
        </is>
      </c>
      <c r="H1108" s="78" t="inlineStr">
        <is>
          <t>北區</t>
        </is>
      </c>
      <c r="I1108" s="77" t="n">
        <v>2</v>
      </c>
      <c r="J1108" s="73" t="n">
        <v>44775</v>
      </c>
    </row>
    <row r="1109" ht="15.6" customHeight="1" s="127">
      <c r="D1109" s="53" t="n">
        <v>1107</v>
      </c>
      <c r="E1109" s="77" t="n">
        <v>2205</v>
      </c>
      <c r="F1109" s="78" t="inlineStr">
        <is>
          <t>台南南園店</t>
        </is>
      </c>
      <c r="G1109" s="78" t="inlineStr">
        <is>
          <t>台南市</t>
        </is>
      </c>
      <c r="H1109" s="78" t="inlineStr">
        <is>
          <t>北區</t>
        </is>
      </c>
      <c r="I1109" s="77" t="n">
        <v>2</v>
      </c>
      <c r="J1109" s="73" t="n">
        <v>44775</v>
      </c>
    </row>
    <row r="1110" ht="15.6" customHeight="1" s="127">
      <c r="D1110" s="53" t="n">
        <v>1108</v>
      </c>
      <c r="E1110" s="77" t="n">
        <v>4236</v>
      </c>
      <c r="F1110" s="78" t="inlineStr">
        <is>
          <t>桃市漢中店</t>
        </is>
      </c>
      <c r="G1110" s="78" t="inlineStr">
        <is>
          <t>桃園市</t>
        </is>
      </c>
      <c r="H1110" s="78" t="inlineStr">
        <is>
          <t>桃園區</t>
        </is>
      </c>
      <c r="I1110" s="77" t="n">
        <v>2</v>
      </c>
      <c r="J1110" s="73" t="n">
        <v>44776</v>
      </c>
    </row>
    <row r="1111" ht="15.6" customHeight="1" s="127">
      <c r="D1111" s="53" t="n">
        <v>1109</v>
      </c>
      <c r="E1111" s="77" t="n">
        <v>3018</v>
      </c>
      <c r="F1111" s="78" t="inlineStr">
        <is>
          <t>桃市桃恩店</t>
        </is>
      </c>
      <c r="G1111" s="78" t="inlineStr">
        <is>
          <t>桃園市</t>
        </is>
      </c>
      <c r="H1111" s="78" t="inlineStr">
        <is>
          <t>桃園區</t>
        </is>
      </c>
      <c r="I1111" s="77" t="n">
        <v>2</v>
      </c>
      <c r="J1111" s="73" t="n">
        <v>44776</v>
      </c>
    </row>
    <row r="1112" ht="15.6" customHeight="1" s="127">
      <c r="D1112" s="53" t="n">
        <v>1110</v>
      </c>
      <c r="E1112" s="77" t="inlineStr">
        <is>
          <t>F785</t>
        </is>
      </c>
      <c r="F1112" s="78" t="inlineStr">
        <is>
          <t>桃市文中店</t>
        </is>
      </c>
      <c r="G1112" s="78" t="inlineStr">
        <is>
          <t>桃園市</t>
        </is>
      </c>
      <c r="H1112" s="78" t="inlineStr">
        <is>
          <t>桃園區</t>
        </is>
      </c>
      <c r="I1112" s="77" t="n">
        <v>2</v>
      </c>
      <c r="J1112" s="73" t="n">
        <v>44776</v>
      </c>
    </row>
    <row r="1113" ht="15.6" customHeight="1" s="127">
      <c r="D1113" s="53" t="n">
        <v>1111</v>
      </c>
      <c r="E1113" s="77" t="n">
        <v>3150</v>
      </c>
      <c r="F1113" s="78" t="inlineStr">
        <is>
          <t>桃市桃版店</t>
        </is>
      </c>
      <c r="G1113" s="78" t="inlineStr">
        <is>
          <t>桃園市</t>
        </is>
      </c>
      <c r="H1113" s="78" t="inlineStr">
        <is>
          <t>桃園區</t>
        </is>
      </c>
      <c r="I1113" s="77" t="n">
        <v>2</v>
      </c>
      <c r="J1113" s="73" t="n">
        <v>44776</v>
      </c>
    </row>
    <row r="1114" ht="15.6" customHeight="1" s="127">
      <c r="D1114" s="53" t="n">
        <v>1112</v>
      </c>
      <c r="E1114" s="77" t="n">
        <v>4913</v>
      </c>
      <c r="F1114" s="78" t="inlineStr">
        <is>
          <t>桃園埔子店</t>
        </is>
      </c>
      <c r="G1114" s="78" t="inlineStr">
        <is>
          <t>桃園市</t>
        </is>
      </c>
      <c r="H1114" s="78" t="inlineStr">
        <is>
          <t>桃園區</t>
        </is>
      </c>
      <c r="I1114" s="77" t="n">
        <v>2</v>
      </c>
      <c r="J1114" s="73" t="n">
        <v>44776</v>
      </c>
    </row>
    <row r="1115" ht="15.6" customHeight="1" s="127">
      <c r="D1115" s="53" t="n">
        <v>1113</v>
      </c>
      <c r="E1115" s="77" t="n">
        <v>2831</v>
      </c>
      <c r="F1115" s="78" t="inlineStr">
        <is>
          <t>平鎮桃豐店</t>
        </is>
      </c>
      <c r="G1115" s="78" t="inlineStr">
        <is>
          <t>桃園市</t>
        </is>
      </c>
      <c r="H1115" s="78" t="inlineStr">
        <is>
          <t>平鎮區</t>
        </is>
      </c>
      <c r="I1115" s="77" t="n">
        <v>2</v>
      </c>
      <c r="J1115" s="73" t="n">
        <v>44776</v>
      </c>
    </row>
    <row r="1116" ht="15.6" customHeight="1" s="127">
      <c r="D1116" s="53" t="n">
        <v>1114</v>
      </c>
      <c r="E1116" s="77" t="n">
        <v>4426</v>
      </c>
      <c r="F1116" s="78" t="inlineStr">
        <is>
          <t>平鎮豐收店</t>
        </is>
      </c>
      <c r="G1116" s="78" t="inlineStr">
        <is>
          <t>桃園市</t>
        </is>
      </c>
      <c r="H1116" s="78" t="inlineStr">
        <is>
          <t>平鎮區</t>
        </is>
      </c>
      <c r="I1116" s="77" t="n">
        <v>2</v>
      </c>
      <c r="J1116" s="73" t="n">
        <v>44776</v>
      </c>
    </row>
    <row r="1117" ht="15.6" customHeight="1" s="127">
      <c r="D1117" s="53" t="n">
        <v>1115</v>
      </c>
      <c r="E1117" s="77" t="n">
        <v>4186</v>
      </c>
      <c r="F1117" s="78" t="inlineStr">
        <is>
          <t>平鎮湧豐店</t>
        </is>
      </c>
      <c r="G1117" s="78" t="inlineStr">
        <is>
          <t>桃園市</t>
        </is>
      </c>
      <c r="H1117" s="78" t="inlineStr">
        <is>
          <t>平鎮區</t>
        </is>
      </c>
      <c r="I1117" s="77" t="n">
        <v>2</v>
      </c>
      <c r="J1117" s="73" t="n">
        <v>44776</v>
      </c>
    </row>
    <row r="1118" ht="15.6" customHeight="1" s="127">
      <c r="D1118" s="53" t="n">
        <v>1116</v>
      </c>
      <c r="E1118" s="77" t="n">
        <v>3873</v>
      </c>
      <c r="F1118" s="78" t="inlineStr">
        <is>
          <t>苗縣泰安店</t>
        </is>
      </c>
      <c r="G1118" s="78" t="inlineStr">
        <is>
          <t>苗栗縣</t>
        </is>
      </c>
      <c r="H1118" s="78" t="inlineStr">
        <is>
          <t>泰安鄉</t>
        </is>
      </c>
      <c r="I1118" s="77" t="n">
        <v>2</v>
      </c>
      <c r="J1118" s="73" t="n">
        <v>44776</v>
      </c>
    </row>
    <row r="1119" ht="15.6" customHeight="1" s="127">
      <c r="D1119" s="53" t="n">
        <v>1117</v>
      </c>
      <c r="E1119" s="77" t="n">
        <v>3909</v>
      </c>
      <c r="F1119" s="78" t="inlineStr">
        <is>
          <t>泰安清安店</t>
        </is>
      </c>
      <c r="G1119" s="78" t="inlineStr">
        <is>
          <t>苗栗縣</t>
        </is>
      </c>
      <c r="H1119" s="78" t="inlineStr">
        <is>
          <t>泰安鄉</t>
        </is>
      </c>
      <c r="I1119" s="77" t="n">
        <v>2</v>
      </c>
      <c r="J1119" s="73" t="n">
        <v>44776</v>
      </c>
    </row>
    <row r="1120" ht="15.6" customHeight="1" s="127">
      <c r="D1120" s="53" t="n">
        <v>1118</v>
      </c>
      <c r="E1120" s="77" t="n">
        <v>4975</v>
      </c>
      <c r="F1120" s="78" t="inlineStr">
        <is>
          <t>安南敦安店</t>
        </is>
      </c>
      <c r="G1120" s="78" t="inlineStr">
        <is>
          <t>台南市</t>
        </is>
      </c>
      <c r="H1120" s="78" t="inlineStr">
        <is>
          <t>安南區</t>
        </is>
      </c>
      <c r="I1120" s="77" t="n">
        <v>2</v>
      </c>
      <c r="J1120" s="73" t="n">
        <v>44776</v>
      </c>
    </row>
    <row r="1121" ht="15.6" customHeight="1" s="127">
      <c r="D1121" s="53" t="n">
        <v>1119</v>
      </c>
      <c r="E1121" s="77" t="n">
        <v>4899</v>
      </c>
      <c r="F1121" s="78" t="inlineStr">
        <is>
          <t>南化龍眼店</t>
        </is>
      </c>
      <c r="G1121" s="78" t="inlineStr">
        <is>
          <t>台南市</t>
        </is>
      </c>
      <c r="H1121" s="78" t="inlineStr">
        <is>
          <t>南化區</t>
        </is>
      </c>
      <c r="I1121" s="77" t="n">
        <v>2</v>
      </c>
      <c r="J1121" s="73" t="n">
        <v>44776</v>
      </c>
    </row>
    <row r="1122" ht="15.6" customHeight="1" s="127">
      <c r="D1122" s="53" t="n">
        <v>1120</v>
      </c>
      <c r="E1122" s="77" t="n">
        <v>3058</v>
      </c>
      <c r="F1122" s="78" t="inlineStr">
        <is>
          <t>桃縣桃文店</t>
        </is>
      </c>
      <c r="G1122" s="78" t="inlineStr">
        <is>
          <t>桃園市</t>
        </is>
      </c>
      <c r="H1122" s="78" t="inlineStr">
        <is>
          <t>楊梅區</t>
        </is>
      </c>
      <c r="I1122" s="77" t="n">
        <v>2</v>
      </c>
      <c r="J1122" s="73" t="n">
        <v>44776</v>
      </c>
    </row>
    <row r="1123" ht="15.6" customHeight="1" s="127">
      <c r="D1123" s="53" t="n">
        <v>1121</v>
      </c>
      <c r="E1123" s="77" t="inlineStr">
        <is>
          <t>F760</t>
        </is>
      </c>
      <c r="F1123" s="78" t="inlineStr">
        <is>
          <t>桃市三民二店</t>
        </is>
      </c>
      <c r="G1123" s="78" t="inlineStr">
        <is>
          <t>桃園市</t>
        </is>
      </c>
      <c r="H1123" s="78" t="inlineStr">
        <is>
          <t>桃園區</t>
        </is>
      </c>
      <c r="I1123" s="77" t="n">
        <v>2</v>
      </c>
      <c r="J1123" s="73" t="n">
        <v>44777</v>
      </c>
    </row>
    <row r="1124" ht="15.6" customHeight="1" s="127">
      <c r="D1124" s="53" t="n">
        <v>1122</v>
      </c>
      <c r="E1124" s="77" t="n">
        <v>4793</v>
      </c>
      <c r="F1124" s="78" t="inlineStr">
        <is>
          <t>桃園至善店</t>
        </is>
      </c>
      <c r="G1124" s="78" t="inlineStr">
        <is>
          <t>桃園市</t>
        </is>
      </c>
      <c r="H1124" s="78" t="inlineStr">
        <is>
          <t>桃園區</t>
        </is>
      </c>
      <c r="I1124" s="77" t="n">
        <v>2</v>
      </c>
      <c r="J1124" s="73" t="n">
        <v>44777</v>
      </c>
    </row>
    <row r="1125" ht="15.6" customHeight="1" s="127">
      <c r="D1125" s="53" t="n">
        <v>1123</v>
      </c>
      <c r="E1125" s="77" t="n">
        <v>4419</v>
      </c>
      <c r="F1125" s="78" t="inlineStr">
        <is>
          <t>桃園郵驛店</t>
        </is>
      </c>
      <c r="G1125" s="78" t="inlineStr">
        <is>
          <t>桃園市</t>
        </is>
      </c>
      <c r="H1125" s="78" t="inlineStr">
        <is>
          <t>桃園區</t>
        </is>
      </c>
      <c r="I1125" s="77" t="n">
        <v>2</v>
      </c>
      <c r="J1125" s="73" t="n">
        <v>44777</v>
      </c>
    </row>
    <row r="1126" ht="15.6" customHeight="1" s="127">
      <c r="D1126" s="53" t="n">
        <v>1124</v>
      </c>
      <c r="E1126" s="77" t="inlineStr">
        <is>
          <t>F899</t>
        </is>
      </c>
      <c r="F1126" s="78" t="inlineStr">
        <is>
          <t>桃市桃園店</t>
        </is>
      </c>
      <c r="G1126" s="78" t="inlineStr">
        <is>
          <t>桃園市</t>
        </is>
      </c>
      <c r="H1126" s="78" t="inlineStr">
        <is>
          <t>桃園區</t>
        </is>
      </c>
      <c r="I1126" s="77" t="n">
        <v>2</v>
      </c>
      <c r="J1126" s="73" t="n">
        <v>44777</v>
      </c>
    </row>
    <row r="1127" ht="15.6" customHeight="1" s="127">
      <c r="D1127" s="53" t="n">
        <v>1125</v>
      </c>
      <c r="E1127" s="77" t="n">
        <v>2850</v>
      </c>
      <c r="F1127" s="78" t="inlineStr">
        <is>
          <t>平鎮桃軍店</t>
        </is>
      </c>
      <c r="G1127" s="78" t="inlineStr">
        <is>
          <t>桃園市</t>
        </is>
      </c>
      <c r="H1127" s="78" t="inlineStr">
        <is>
          <t>平鎮區</t>
        </is>
      </c>
      <c r="I1127" s="77" t="n">
        <v>2</v>
      </c>
      <c r="J1127" s="73" t="n">
        <v>44777</v>
      </c>
    </row>
    <row r="1128" ht="15.6" customHeight="1" s="127">
      <c r="D1128" s="53" t="n">
        <v>1126</v>
      </c>
      <c r="E1128" s="77" t="n">
        <v>3911</v>
      </c>
      <c r="F1128" s="78" t="inlineStr">
        <is>
          <t>平鎮新貴店</t>
        </is>
      </c>
      <c r="G1128" s="78" t="inlineStr">
        <is>
          <t>桃園市</t>
        </is>
      </c>
      <c r="H1128" s="78" t="inlineStr">
        <is>
          <t>平鎮區</t>
        </is>
      </c>
      <c r="I1128" s="77" t="n">
        <v>2</v>
      </c>
      <c r="J1128" s="73" t="n">
        <v>44777</v>
      </c>
    </row>
    <row r="1129" ht="15.6" customHeight="1" s="127">
      <c r="D1129" s="53" t="n">
        <v>1127</v>
      </c>
      <c r="E1129" s="77" t="n">
        <v>3027</v>
      </c>
      <c r="F1129" s="78" t="inlineStr">
        <is>
          <t>平鎮桃爺店</t>
        </is>
      </c>
      <c r="G1129" s="78" t="inlineStr">
        <is>
          <t>桃園市</t>
        </is>
      </c>
      <c r="H1129" s="78" t="inlineStr">
        <is>
          <t>平鎮區</t>
        </is>
      </c>
      <c r="I1129" s="77" t="n">
        <v>2</v>
      </c>
      <c r="J1129" s="73" t="n">
        <v>44777</v>
      </c>
    </row>
    <row r="1130" ht="15.6" customHeight="1" s="127">
      <c r="D1130" s="53" t="n">
        <v>1128</v>
      </c>
      <c r="E1130" s="77" t="n">
        <v>3109</v>
      </c>
      <c r="F1130" s="78" t="inlineStr">
        <is>
          <t>台南華文店</t>
        </is>
      </c>
      <c r="G1130" s="78" t="inlineStr">
        <is>
          <t>台南市</t>
        </is>
      </c>
      <c r="H1130" s="78" t="inlineStr">
        <is>
          <t>南區</t>
        </is>
      </c>
      <c r="I1130" s="77" t="n">
        <v>2</v>
      </c>
      <c r="J1130" s="73" t="n">
        <v>44777</v>
      </c>
    </row>
    <row r="1131" ht="15.6" customHeight="1" s="127">
      <c r="D1131" s="53" t="n">
        <v>1129</v>
      </c>
      <c r="E1131" s="77" t="n">
        <v>3522</v>
      </c>
      <c r="F1131" s="78" t="inlineStr">
        <is>
          <t>台南新建店</t>
        </is>
      </c>
      <c r="G1131" s="78" t="inlineStr">
        <is>
          <t>台南市</t>
        </is>
      </c>
      <c r="H1131" s="78" t="inlineStr">
        <is>
          <t>南區</t>
        </is>
      </c>
      <c r="I1131" s="77" t="n">
        <v>2</v>
      </c>
      <c r="J1131" s="73" t="n">
        <v>44777</v>
      </c>
    </row>
    <row r="1132" ht="15.6" customHeight="1" s="127">
      <c r="D1132" s="53" t="n">
        <v>1130</v>
      </c>
      <c r="E1132" s="77" t="n">
        <v>3336</v>
      </c>
      <c r="F1132" s="78" t="inlineStr">
        <is>
          <t>桃市桃法店</t>
        </is>
      </c>
      <c r="G1132" s="78" t="inlineStr">
        <is>
          <t>桃園市</t>
        </is>
      </c>
      <c r="H1132" s="78" t="inlineStr">
        <is>
          <t>桃園區</t>
        </is>
      </c>
      <c r="I1132" s="77" t="n">
        <v>2</v>
      </c>
      <c r="J1132" s="73" t="n">
        <v>44778</v>
      </c>
    </row>
    <row r="1133" ht="15.6" customHeight="1" s="127">
      <c r="D1133" s="53" t="n">
        <v>1131</v>
      </c>
      <c r="E1133" s="77" t="inlineStr">
        <is>
          <t>F228</t>
        </is>
      </c>
      <c r="F1133" s="78" t="inlineStr">
        <is>
          <t>桃市三民店</t>
        </is>
      </c>
      <c r="G1133" s="78" t="inlineStr">
        <is>
          <t>桃園市</t>
        </is>
      </c>
      <c r="H1133" s="78" t="inlineStr">
        <is>
          <t>桃園區</t>
        </is>
      </c>
      <c r="I1133" s="77" t="n">
        <v>2</v>
      </c>
      <c r="J1133" s="73" t="n">
        <v>44778</v>
      </c>
    </row>
    <row r="1134" ht="15.6" customHeight="1" s="127">
      <c r="D1134" s="53" t="n">
        <v>1132</v>
      </c>
      <c r="E1134" s="77" t="n">
        <v>4467</v>
      </c>
      <c r="F1134" s="78" t="inlineStr">
        <is>
          <t>平鎮富寶店</t>
        </is>
      </c>
      <c r="G1134" s="78" t="inlineStr">
        <is>
          <t>桃園市</t>
        </is>
      </c>
      <c r="H1134" s="78" t="inlineStr">
        <is>
          <t>平鎮區</t>
        </is>
      </c>
      <c r="I1134" s="77" t="n">
        <v>2</v>
      </c>
      <c r="J1134" s="73" t="n">
        <v>44778</v>
      </c>
    </row>
    <row r="1135" ht="15.6" customHeight="1" s="127">
      <c r="D1135" s="53" t="n">
        <v>1133</v>
      </c>
      <c r="E1135" s="77" t="n">
        <v>4672</v>
      </c>
      <c r="F1135" s="78" t="inlineStr">
        <is>
          <t>平鎮南京店</t>
        </is>
      </c>
      <c r="G1135" s="78" t="inlineStr">
        <is>
          <t>桃園市</t>
        </is>
      </c>
      <c r="H1135" s="78" t="inlineStr">
        <is>
          <t>平鎮區</t>
        </is>
      </c>
      <c r="I1135" s="77" t="n">
        <v>2</v>
      </c>
      <c r="J1135" s="73" t="n">
        <v>44778</v>
      </c>
    </row>
    <row r="1136" ht="15.6" customHeight="1" s="127">
      <c r="D1136" s="53" t="n">
        <v>1134</v>
      </c>
      <c r="E1136" s="77" t="n">
        <v>4920</v>
      </c>
      <c r="F1136" s="78" t="inlineStr">
        <is>
          <t>平鎮平南王</t>
        </is>
      </c>
      <c r="G1136" s="78" t="inlineStr">
        <is>
          <t>桃園市</t>
        </is>
      </c>
      <c r="H1136" s="78" t="inlineStr">
        <is>
          <t>平鎮區</t>
        </is>
      </c>
      <c r="I1136" s="77" t="n">
        <v>2</v>
      </c>
      <c r="J1136" s="73" t="n">
        <v>44778</v>
      </c>
    </row>
    <row r="1137" ht="15.6" customHeight="1" s="127">
      <c r="D1137" s="53" t="n">
        <v>1135</v>
      </c>
      <c r="E1137" s="77" t="n">
        <v>3493</v>
      </c>
      <c r="F1137" s="78" t="inlineStr">
        <is>
          <t>桃市桃慧店</t>
        </is>
      </c>
      <c r="G1137" s="78" t="inlineStr">
        <is>
          <t>桃園市</t>
        </is>
      </c>
      <c r="H1137" s="78" t="inlineStr">
        <is>
          <t>桃園區</t>
        </is>
      </c>
      <c r="I1137" s="77" t="n">
        <v>2</v>
      </c>
      <c r="J1137" s="73" t="n">
        <v>44781</v>
      </c>
    </row>
    <row r="1138" ht="15.6" customHeight="1" s="127">
      <c r="D1138" s="53" t="n">
        <v>1136</v>
      </c>
      <c r="E1138" s="77" t="n">
        <v>3978</v>
      </c>
      <c r="F1138" s="78" t="inlineStr">
        <is>
          <t>桃市安慶店</t>
        </is>
      </c>
      <c r="G1138" s="78" t="inlineStr">
        <is>
          <t>桃園市</t>
        </is>
      </c>
      <c r="H1138" s="78" t="inlineStr">
        <is>
          <t>桃園區</t>
        </is>
      </c>
      <c r="I1138" s="77" t="n">
        <v>2</v>
      </c>
      <c r="J1138" s="73" t="n">
        <v>44781</v>
      </c>
    </row>
    <row r="1139" ht="15.6" customHeight="1" s="127">
      <c r="D1139" s="53" t="n">
        <v>1137</v>
      </c>
      <c r="E1139" s="77" t="inlineStr">
        <is>
          <t>F976</t>
        </is>
      </c>
      <c r="F1139" s="78" t="inlineStr">
        <is>
          <t>桃市大業店</t>
        </is>
      </c>
      <c r="G1139" s="78" t="inlineStr">
        <is>
          <t>桃園市</t>
        </is>
      </c>
      <c r="H1139" s="78" t="inlineStr">
        <is>
          <t>桃園區</t>
        </is>
      </c>
      <c r="I1139" s="77" t="n">
        <v>2</v>
      </c>
      <c r="J1139" s="73" t="n">
        <v>44781</v>
      </c>
    </row>
    <row r="1140" ht="15.6" customHeight="1" s="127">
      <c r="D1140" s="53" t="n">
        <v>1138</v>
      </c>
      <c r="E1140" s="77" t="n">
        <v>2853</v>
      </c>
      <c r="F1140" s="78" t="inlineStr">
        <is>
          <t>中壢桃合店</t>
        </is>
      </c>
      <c r="G1140" s="78" t="inlineStr">
        <is>
          <t>桃園市</t>
        </is>
      </c>
      <c r="H1140" s="78" t="inlineStr">
        <is>
          <t>中壢區</t>
        </is>
      </c>
      <c r="I1140" s="77" t="n">
        <v>2</v>
      </c>
      <c r="J1140" s="73" t="n">
        <v>44781</v>
      </c>
    </row>
    <row r="1141" ht="15.6" customHeight="1" s="127">
      <c r="D1141" s="53" t="n">
        <v>1139</v>
      </c>
      <c r="E1141" s="77" t="n">
        <v>3967</v>
      </c>
      <c r="F1141" s="78" t="inlineStr">
        <is>
          <t>中壢壢工店</t>
        </is>
      </c>
      <c r="G1141" s="78" t="inlineStr">
        <is>
          <t>桃園市</t>
        </is>
      </c>
      <c r="H1141" s="78" t="inlineStr">
        <is>
          <t>中壢區</t>
        </is>
      </c>
      <c r="I1141" s="77" t="n">
        <v>2</v>
      </c>
      <c r="J1141" s="73" t="n">
        <v>44781</v>
      </c>
    </row>
    <row r="1142" ht="15.6" customHeight="1" s="127">
      <c r="D1142" s="53" t="n">
        <v>1140</v>
      </c>
      <c r="E1142" s="77" t="n">
        <v>4073</v>
      </c>
      <c r="F1142" s="78" t="inlineStr">
        <is>
          <t>中壢合定店</t>
        </is>
      </c>
      <c r="G1142" s="78" t="inlineStr">
        <is>
          <t>桃園市</t>
        </is>
      </c>
      <c r="H1142" s="78" t="inlineStr">
        <is>
          <t>中壢區</t>
        </is>
      </c>
      <c r="I1142" s="77" t="n">
        <v>2</v>
      </c>
      <c r="J1142" s="73" t="n">
        <v>44781</v>
      </c>
    </row>
    <row r="1143" ht="15.6" customHeight="1" s="127">
      <c r="D1143" s="53" t="n">
        <v>1141</v>
      </c>
      <c r="E1143" s="77" t="n">
        <v>4678</v>
      </c>
      <c r="F1143" s="78" t="inlineStr">
        <is>
          <t>後壁頭前店</t>
        </is>
      </c>
      <c r="G1143" s="78" t="inlineStr">
        <is>
          <t>台南市</t>
        </is>
      </c>
      <c r="H1143" s="78" t="inlineStr">
        <is>
          <t>後壁區</t>
        </is>
      </c>
      <c r="I1143" s="77" t="n">
        <v>2</v>
      </c>
      <c r="J1143" s="73" t="n">
        <v>44781</v>
      </c>
    </row>
    <row r="1144" ht="15.6" customHeight="1" s="127">
      <c r="D1144" s="53" t="n">
        <v>1142</v>
      </c>
      <c r="E1144" s="77" t="n">
        <v>4669</v>
      </c>
      <c r="F1144" s="78" t="inlineStr">
        <is>
          <t>將軍馬沙溝店</t>
        </is>
      </c>
      <c r="G1144" s="78" t="inlineStr">
        <is>
          <t>台南市</t>
        </is>
      </c>
      <c r="H1144" s="78" t="inlineStr">
        <is>
          <t>將軍區</t>
        </is>
      </c>
      <c r="I1144" s="77" t="n">
        <v>2</v>
      </c>
      <c r="J1144" s="73" t="n">
        <v>44781</v>
      </c>
    </row>
    <row r="1145" ht="15.6" customHeight="1" s="127">
      <c r="D1145" s="53" t="n">
        <v>1143</v>
      </c>
      <c r="E1145" s="77" t="n">
        <v>4417</v>
      </c>
      <c r="F1145" s="78" t="inlineStr">
        <is>
          <t>楠西茄菝店</t>
        </is>
      </c>
      <c r="G1145" s="78" t="inlineStr">
        <is>
          <t>台南市</t>
        </is>
      </c>
      <c r="H1145" s="78" t="inlineStr">
        <is>
          <t>楠西區</t>
        </is>
      </c>
      <c r="I1145" s="77" t="n">
        <v>2</v>
      </c>
      <c r="J1145" s="73" t="n">
        <v>44781</v>
      </c>
    </row>
    <row r="1146" ht="15.6" customHeight="1" s="127">
      <c r="D1146" s="53" t="n">
        <v>1144</v>
      </c>
      <c r="E1146" s="77" t="n">
        <v>4143</v>
      </c>
      <c r="F1146" s="78" t="inlineStr">
        <is>
          <t>桃市有寶店</t>
        </is>
      </c>
      <c r="G1146" s="78" t="inlineStr">
        <is>
          <t>桃園市</t>
        </is>
      </c>
      <c r="H1146" s="78" t="inlineStr">
        <is>
          <t>桃園區</t>
        </is>
      </c>
      <c r="I1146" s="77" t="n">
        <v>2</v>
      </c>
      <c r="J1146" s="73" t="n">
        <v>44782</v>
      </c>
    </row>
    <row r="1147" ht="15.6" customHeight="1" s="127">
      <c r="D1147" s="53" t="n">
        <v>1145</v>
      </c>
      <c r="E1147" s="77" t="n">
        <v>3092</v>
      </c>
      <c r="F1147" s="78" t="inlineStr">
        <is>
          <t>桃市桃慈店</t>
        </is>
      </c>
      <c r="G1147" s="78" t="inlineStr">
        <is>
          <t>桃園市</t>
        </is>
      </c>
      <c r="H1147" s="78" t="inlineStr">
        <is>
          <t>桃園區</t>
        </is>
      </c>
      <c r="I1147" s="77" t="n">
        <v>2</v>
      </c>
      <c r="J1147" s="73" t="n">
        <v>44782</v>
      </c>
    </row>
    <row r="1148" ht="15.6" customHeight="1" s="127">
      <c r="D1148" s="53" t="n">
        <v>1146</v>
      </c>
      <c r="E1148" s="77" t="n">
        <v>4365</v>
      </c>
      <c r="F1148" s="78" t="inlineStr">
        <is>
          <t>桃園慈安店</t>
        </is>
      </c>
      <c r="G1148" s="78" t="inlineStr">
        <is>
          <t>桃園市</t>
        </is>
      </c>
      <c r="H1148" s="78" t="inlineStr">
        <is>
          <t>桃園區</t>
        </is>
      </c>
      <c r="I1148" s="77" t="n">
        <v>2</v>
      </c>
      <c r="J1148" s="73" t="n">
        <v>44782</v>
      </c>
    </row>
    <row r="1149" ht="15.6" customHeight="1" s="127">
      <c r="D1149" s="53" t="n">
        <v>1147</v>
      </c>
      <c r="E1149" s="77" t="n">
        <v>2777</v>
      </c>
      <c r="F1149" s="78" t="inlineStr">
        <is>
          <t>桃市桃建店</t>
        </is>
      </c>
      <c r="G1149" s="78" t="inlineStr">
        <is>
          <t>桃園市</t>
        </is>
      </c>
      <c r="H1149" s="78" t="inlineStr">
        <is>
          <t>桃園區</t>
        </is>
      </c>
      <c r="I1149" s="77" t="n">
        <v>2</v>
      </c>
      <c r="J1149" s="73" t="n">
        <v>44782</v>
      </c>
    </row>
    <row r="1150" ht="15.6" customHeight="1" s="127">
      <c r="D1150" s="53" t="n">
        <v>1148</v>
      </c>
      <c r="E1150" s="77" t="n">
        <v>4359</v>
      </c>
      <c r="F1150" s="78" t="inlineStr">
        <is>
          <t>桃園大樹店</t>
        </is>
      </c>
      <c r="G1150" s="78" t="inlineStr">
        <is>
          <t>桃園市</t>
        </is>
      </c>
      <c r="H1150" s="78" t="inlineStr">
        <is>
          <t>桃園區</t>
        </is>
      </c>
      <c r="I1150" s="77" t="n">
        <v>2</v>
      </c>
      <c r="J1150" s="73" t="n">
        <v>44782</v>
      </c>
    </row>
    <row r="1151" ht="15.6" customHeight="1" s="127">
      <c r="D1151" s="53" t="n">
        <v>1149</v>
      </c>
      <c r="E1151" s="77" t="inlineStr">
        <is>
          <t>F130</t>
        </is>
      </c>
      <c r="F1151" s="78" t="inlineStr">
        <is>
          <t>中壢中山店</t>
        </is>
      </c>
      <c r="G1151" s="78" t="inlineStr">
        <is>
          <t>桃園市</t>
        </is>
      </c>
      <c r="H1151" s="78" t="inlineStr">
        <is>
          <t>中壢區</t>
        </is>
      </c>
      <c r="I1151" s="77" t="n">
        <v>2</v>
      </c>
      <c r="J1151" s="73" t="n">
        <v>44782</v>
      </c>
    </row>
    <row r="1152" ht="15.6" customHeight="1" s="127">
      <c r="D1152" s="53" t="n">
        <v>1150</v>
      </c>
      <c r="E1152" s="77" t="n">
        <v>4619</v>
      </c>
      <c r="F1152" s="78" t="inlineStr">
        <is>
          <t>中壢海華店</t>
        </is>
      </c>
      <c r="G1152" s="78" t="inlineStr">
        <is>
          <t>桃園市</t>
        </is>
      </c>
      <c r="H1152" s="78" t="inlineStr">
        <is>
          <t>中壢區</t>
        </is>
      </c>
      <c r="I1152" s="77" t="n">
        <v>2</v>
      </c>
      <c r="J1152" s="73" t="n">
        <v>44782</v>
      </c>
    </row>
    <row r="1153" ht="15.6" customHeight="1" s="127">
      <c r="D1153" s="53" t="n">
        <v>1151</v>
      </c>
      <c r="E1153" s="77" t="n">
        <v>4756</v>
      </c>
      <c r="F1153" s="78" t="inlineStr">
        <is>
          <t>中壢興國店</t>
        </is>
      </c>
      <c r="G1153" s="78" t="inlineStr">
        <is>
          <t>桃園市</t>
        </is>
      </c>
      <c r="H1153" s="78" t="inlineStr">
        <is>
          <t>中壢區</t>
        </is>
      </c>
      <c r="I1153" s="77" t="n">
        <v>2</v>
      </c>
      <c r="J1153" s="73" t="n">
        <v>44782</v>
      </c>
    </row>
    <row r="1154" ht="15.6" customHeight="1" s="127">
      <c r="D1154" s="53" t="n">
        <v>1152</v>
      </c>
      <c r="E1154" s="77" t="n">
        <v>4555</v>
      </c>
      <c r="F1154" s="78" t="inlineStr">
        <is>
          <t>歸仁武東店</t>
        </is>
      </c>
      <c r="G1154" s="78" t="inlineStr">
        <is>
          <t>台南市</t>
        </is>
      </c>
      <c r="H1154" s="78" t="inlineStr">
        <is>
          <t>歸仁區</t>
        </is>
      </c>
      <c r="I1154" s="77" t="n">
        <v>2</v>
      </c>
      <c r="J1154" s="73" t="n">
        <v>44782</v>
      </c>
    </row>
    <row r="1155" ht="15.6" customHeight="1" s="127">
      <c r="D1155" s="53" t="n">
        <v>1153</v>
      </c>
      <c r="E1155" s="77" t="n">
        <v>4976</v>
      </c>
      <c r="F1155" s="78" t="inlineStr">
        <is>
          <t>枋寮東海店</t>
        </is>
      </c>
      <c r="G1155" s="78" t="inlineStr">
        <is>
          <t>屏東縣</t>
        </is>
      </c>
      <c r="H1155" s="78" t="inlineStr">
        <is>
          <t>枋寮鄉</t>
        </is>
      </c>
      <c r="I1155" s="77" t="n">
        <v>2</v>
      </c>
      <c r="J1155" s="73" t="n">
        <v>44782</v>
      </c>
    </row>
    <row r="1156" ht="15.6" customHeight="1" s="127">
      <c r="D1156" s="53" t="n">
        <v>1154</v>
      </c>
      <c r="E1156" s="77" t="n">
        <v>2017</v>
      </c>
      <c r="F1156" s="78" t="inlineStr">
        <is>
          <t>八德桃鶯三店</t>
        </is>
      </c>
      <c r="G1156" s="78" t="inlineStr">
        <is>
          <t>桃園市</t>
        </is>
      </c>
      <c r="H1156" s="78" t="inlineStr">
        <is>
          <t>八德區</t>
        </is>
      </c>
      <c r="I1156" s="77" t="n">
        <v>2</v>
      </c>
      <c r="J1156" s="73" t="n">
        <v>44783</v>
      </c>
    </row>
    <row r="1157" ht="15.6" customHeight="1" s="127">
      <c r="D1157" s="53" t="n">
        <v>1155</v>
      </c>
      <c r="E1157" s="77" t="n">
        <v>3619</v>
      </c>
      <c r="F1157" s="78" t="inlineStr">
        <is>
          <t>八德德萊店</t>
        </is>
      </c>
      <c r="G1157" s="78" t="inlineStr">
        <is>
          <t>桃園市</t>
        </is>
      </c>
      <c r="H1157" s="78" t="inlineStr">
        <is>
          <t>八德區</t>
        </is>
      </c>
      <c r="I1157" s="77" t="n">
        <v>2</v>
      </c>
      <c r="J1157" s="73" t="n">
        <v>44783</v>
      </c>
    </row>
    <row r="1158" ht="15.6" customHeight="1" s="127">
      <c r="D1158" s="53" t="n">
        <v>1156</v>
      </c>
      <c r="E1158" s="77" t="n">
        <v>2279</v>
      </c>
      <c r="F1158" s="78" t="inlineStr">
        <is>
          <t>桃縣桃勇店</t>
        </is>
      </c>
      <c r="G1158" s="78" t="inlineStr">
        <is>
          <t>桃園市</t>
        </is>
      </c>
      <c r="H1158" s="78" t="inlineStr">
        <is>
          <t>八德區</t>
        </is>
      </c>
      <c r="I1158" s="77" t="n">
        <v>2</v>
      </c>
      <c r="J1158" s="73" t="n">
        <v>44783</v>
      </c>
    </row>
    <row r="1159" ht="15.6" customHeight="1" s="127">
      <c r="D1159" s="53" t="n">
        <v>1157</v>
      </c>
      <c r="E1159" s="77" t="n">
        <v>4289</v>
      </c>
      <c r="F1159" s="78" t="inlineStr">
        <is>
          <t>蘆竹順興店</t>
        </is>
      </c>
      <c r="G1159" s="78" t="inlineStr">
        <is>
          <t>桃園市</t>
        </is>
      </c>
      <c r="H1159" s="78" t="inlineStr">
        <is>
          <t>蘆竹區</t>
        </is>
      </c>
      <c r="I1159" s="77" t="n">
        <v>2</v>
      </c>
      <c r="J1159" s="73" t="n">
        <v>44783</v>
      </c>
    </row>
    <row r="1160" ht="15.6" customHeight="1" s="127">
      <c r="D1160" s="53" t="n">
        <v>1158</v>
      </c>
      <c r="E1160" s="77" t="n">
        <v>4859</v>
      </c>
      <c r="F1160" s="78" t="inlineStr">
        <is>
          <t>中壢龍泉店</t>
        </is>
      </c>
      <c r="G1160" s="78" t="inlineStr">
        <is>
          <t>桃園市</t>
        </is>
      </c>
      <c r="H1160" s="78" t="inlineStr">
        <is>
          <t>中壢區</t>
        </is>
      </c>
      <c r="I1160" s="77" t="n">
        <v>2</v>
      </c>
      <c r="J1160" s="73" t="n">
        <v>44783</v>
      </c>
    </row>
    <row r="1161" ht="15.6" customHeight="1" s="127">
      <c r="D1161" s="53" t="n">
        <v>1159</v>
      </c>
      <c r="E1161" s="77" t="n">
        <v>4534</v>
      </c>
      <c r="F1161" s="78" t="inlineStr">
        <is>
          <t>中壢青埔店</t>
        </is>
      </c>
      <c r="G1161" s="78" t="inlineStr">
        <is>
          <t>桃園市</t>
        </is>
      </c>
      <c r="H1161" s="78" t="inlineStr">
        <is>
          <t>中壢區</t>
        </is>
      </c>
      <c r="I1161" s="77" t="n">
        <v>2</v>
      </c>
      <c r="J1161" s="73" t="n">
        <v>44783</v>
      </c>
    </row>
    <row r="1162" ht="15.6" customHeight="1" s="127">
      <c r="D1162" s="53" t="n">
        <v>1160</v>
      </c>
      <c r="E1162" s="77" t="n">
        <v>4907</v>
      </c>
      <c r="F1162" s="78" t="inlineStr">
        <is>
          <t>中壢洽溪店</t>
        </is>
      </c>
      <c r="G1162" s="78" t="inlineStr">
        <is>
          <t>桃園市</t>
        </is>
      </c>
      <c r="H1162" s="78" t="inlineStr">
        <is>
          <t>中壢區</t>
        </is>
      </c>
      <c r="I1162" s="77" t="n">
        <v>2</v>
      </c>
      <c r="J1162" s="73" t="n">
        <v>44783</v>
      </c>
    </row>
    <row r="1163" ht="15.6" customHeight="1" s="127">
      <c r="D1163" s="53" t="n">
        <v>1161</v>
      </c>
      <c r="E1163" s="77" t="n">
        <v>2276</v>
      </c>
      <c r="F1163" s="78" t="inlineStr">
        <is>
          <t>嘉義嘉業店</t>
        </is>
      </c>
      <c r="G1163" s="78" t="inlineStr">
        <is>
          <t>嘉義市</t>
        </is>
      </c>
      <c r="H1163" s="78" t="inlineStr">
        <is>
          <t>西區</t>
        </is>
      </c>
      <c r="I1163" s="77" t="n">
        <v>2</v>
      </c>
      <c r="J1163" s="73" t="n">
        <v>44783</v>
      </c>
    </row>
    <row r="1164" ht="15.6" customHeight="1" s="127">
      <c r="D1164" s="53" t="n">
        <v>1162</v>
      </c>
      <c r="E1164" s="77" t="inlineStr">
        <is>
          <t>P370</t>
        </is>
      </c>
      <c r="F1164" s="78" t="inlineStr">
        <is>
          <t>嘉義義昌店</t>
        </is>
      </c>
      <c r="G1164" s="78" t="inlineStr">
        <is>
          <t>嘉義市</t>
        </is>
      </c>
      <c r="H1164" s="78" t="inlineStr">
        <is>
          <t>西區</t>
        </is>
      </c>
      <c r="I1164" s="77" t="n">
        <v>2</v>
      </c>
      <c r="J1164" s="73" t="n">
        <v>44783</v>
      </c>
    </row>
    <row r="1165" ht="15.6" customHeight="1" s="127">
      <c r="D1165" s="53" t="n">
        <v>1163</v>
      </c>
      <c r="E1165" s="77" t="n">
        <v>2295</v>
      </c>
      <c r="F1165" s="78" t="inlineStr">
        <is>
          <t>桃市桃亨店</t>
        </is>
      </c>
      <c r="G1165" s="78" t="inlineStr">
        <is>
          <t>桃園市</t>
        </is>
      </c>
      <c r="H1165" s="78" t="inlineStr">
        <is>
          <t>桃園區</t>
        </is>
      </c>
      <c r="I1165" s="77" t="n">
        <v>2</v>
      </c>
      <c r="J1165" s="73" t="n">
        <v>44784</v>
      </c>
    </row>
    <row r="1166" ht="15.6" customHeight="1" s="127">
      <c r="D1166" s="53" t="n">
        <v>1164</v>
      </c>
      <c r="E1166" s="77" t="n">
        <v>3478</v>
      </c>
      <c r="F1166" s="78" t="inlineStr">
        <is>
          <t>八德德利店</t>
        </is>
      </c>
      <c r="G1166" s="78" t="inlineStr">
        <is>
          <t>桃園市</t>
        </is>
      </c>
      <c r="H1166" s="78" t="inlineStr">
        <is>
          <t>八德區</t>
        </is>
      </c>
      <c r="I1166" s="77" t="n">
        <v>2</v>
      </c>
      <c r="J1166" s="73" t="n">
        <v>44784</v>
      </c>
    </row>
    <row r="1167" ht="15.6" customHeight="1" s="127">
      <c r="D1167" s="53" t="n">
        <v>1165</v>
      </c>
      <c r="E1167" s="77" t="n">
        <v>4275</v>
      </c>
      <c r="F1167" s="78" t="inlineStr">
        <is>
          <t>八德大和店</t>
        </is>
      </c>
      <c r="G1167" s="78" t="inlineStr">
        <is>
          <t>桃園市</t>
        </is>
      </c>
      <c r="H1167" s="78" t="inlineStr">
        <is>
          <t>八德區</t>
        </is>
      </c>
      <c r="I1167" s="77" t="n">
        <v>2</v>
      </c>
      <c r="J1167" s="73" t="n">
        <v>44784</v>
      </c>
    </row>
    <row r="1168" ht="15.6" customHeight="1" s="127">
      <c r="D1168" s="53" t="n">
        <v>1166</v>
      </c>
      <c r="E1168" s="77" t="inlineStr">
        <is>
          <t>F167</t>
        </is>
      </c>
      <c r="F1168" s="78" t="inlineStr">
        <is>
          <t>中壢環北店</t>
        </is>
      </c>
      <c r="G1168" s="78" t="inlineStr">
        <is>
          <t>桃園市</t>
        </is>
      </c>
      <c r="H1168" s="78" t="inlineStr">
        <is>
          <t>中壢區</t>
        </is>
      </c>
      <c r="I1168" s="77" t="n">
        <v>2</v>
      </c>
      <c r="J1168" s="73" t="n">
        <v>44784</v>
      </c>
    </row>
    <row r="1169" ht="15.6" customHeight="1" s="127">
      <c r="D1169" s="53" t="n">
        <v>1167</v>
      </c>
      <c r="E1169" s="77" t="inlineStr">
        <is>
          <t>F201</t>
        </is>
      </c>
      <c r="F1169" s="78" t="inlineStr">
        <is>
          <t>中壢正神店</t>
        </is>
      </c>
      <c r="G1169" s="78" t="inlineStr">
        <is>
          <t>桃園市</t>
        </is>
      </c>
      <c r="H1169" s="78" t="inlineStr">
        <is>
          <t>中壢區</t>
        </is>
      </c>
      <c r="I1169" s="77" t="n">
        <v>2</v>
      </c>
      <c r="J1169" s="73" t="n">
        <v>44784</v>
      </c>
    </row>
    <row r="1170" ht="15.6" customHeight="1" s="127">
      <c r="D1170" s="53" t="n">
        <v>1168</v>
      </c>
      <c r="E1170" s="77" t="inlineStr">
        <is>
          <t>F213</t>
        </is>
      </c>
      <c r="F1170" s="78" t="inlineStr">
        <is>
          <t>中壢光中店</t>
        </is>
      </c>
      <c r="G1170" s="78" t="inlineStr">
        <is>
          <t>桃園市</t>
        </is>
      </c>
      <c r="H1170" s="78" t="inlineStr">
        <is>
          <t>中壢區</t>
        </is>
      </c>
      <c r="I1170" s="77" t="n">
        <v>2</v>
      </c>
      <c r="J1170" s="73" t="n">
        <v>44784</v>
      </c>
    </row>
    <row r="1171" ht="15.6" customHeight="1" s="127">
      <c r="D1171" s="53" t="n">
        <v>1169</v>
      </c>
      <c r="E1171" s="77" t="n">
        <v>2210</v>
      </c>
      <c r="F1171" s="78" t="inlineStr">
        <is>
          <t>嘉義嘉文店</t>
        </is>
      </c>
      <c r="G1171" s="78" t="inlineStr">
        <is>
          <t>嘉義市</t>
        </is>
      </c>
      <c r="H1171" s="78" t="inlineStr">
        <is>
          <t>西區</t>
        </is>
      </c>
      <c r="I1171" s="77" t="n">
        <v>2</v>
      </c>
      <c r="J1171" s="73" t="n">
        <v>44784</v>
      </c>
    </row>
    <row r="1172" ht="15.6" customHeight="1" s="127">
      <c r="D1172" s="53" t="n">
        <v>1170</v>
      </c>
      <c r="E1172" s="77" t="inlineStr">
        <is>
          <t>P382</t>
        </is>
      </c>
      <c r="F1172" s="78" t="inlineStr">
        <is>
          <t>嘉義站前店</t>
        </is>
      </c>
      <c r="G1172" s="78" t="inlineStr">
        <is>
          <t>嘉義市</t>
        </is>
      </c>
      <c r="H1172" s="78" t="inlineStr">
        <is>
          <t>西區</t>
        </is>
      </c>
      <c r="I1172" s="77" t="n">
        <v>2</v>
      </c>
      <c r="J1172" s="73" t="n">
        <v>44784</v>
      </c>
    </row>
    <row r="1173" ht="15.6" customHeight="1" s="127">
      <c r="D1173" s="53" t="n">
        <v>1171</v>
      </c>
      <c r="E1173" s="77" t="n">
        <v>2819</v>
      </c>
      <c r="F1173" s="78" t="inlineStr">
        <is>
          <t>八德桃夢店</t>
        </is>
      </c>
      <c r="G1173" s="78" t="inlineStr">
        <is>
          <t>桃園市</t>
        </is>
      </c>
      <c r="H1173" s="78" t="inlineStr">
        <is>
          <t>八德區</t>
        </is>
      </c>
      <c r="I1173" s="77" t="n">
        <v>2</v>
      </c>
      <c r="J1173" s="73" t="n">
        <v>44785</v>
      </c>
    </row>
    <row r="1174" ht="15.6" customHeight="1" s="127">
      <c r="D1174" s="53" t="n">
        <v>1172</v>
      </c>
      <c r="E1174" s="77" t="n">
        <v>4587</v>
      </c>
      <c r="F1174" s="78" t="inlineStr">
        <is>
          <t>八德積福店</t>
        </is>
      </c>
      <c r="G1174" s="78" t="inlineStr">
        <is>
          <t>桃園市</t>
        </is>
      </c>
      <c r="H1174" s="78" t="inlineStr">
        <is>
          <t>八德區</t>
        </is>
      </c>
      <c r="I1174" s="77" t="n">
        <v>2</v>
      </c>
      <c r="J1174" s="73" t="n">
        <v>44785</v>
      </c>
    </row>
    <row r="1175" ht="15.6" customHeight="1" s="127">
      <c r="D1175" s="53" t="n">
        <v>1173</v>
      </c>
      <c r="E1175" s="77" t="n">
        <v>3276</v>
      </c>
      <c r="F1175" s="78" t="inlineStr">
        <is>
          <t>八德桃壯店</t>
        </is>
      </c>
      <c r="G1175" s="78" t="inlineStr">
        <is>
          <t>桃園市</t>
        </is>
      </c>
      <c r="H1175" s="78" t="inlineStr">
        <is>
          <t>八德區</t>
        </is>
      </c>
      <c r="I1175" s="77" t="n">
        <v>2</v>
      </c>
      <c r="J1175" s="73" t="n">
        <v>44785</v>
      </c>
    </row>
    <row r="1176" ht="15.6" customHeight="1" s="127">
      <c r="D1176" s="53" t="n">
        <v>1174</v>
      </c>
      <c r="E1176" s="77" t="n">
        <v>3119</v>
      </c>
      <c r="F1176" s="78" t="inlineStr">
        <is>
          <t>八德桃爾店</t>
        </is>
      </c>
      <c r="G1176" s="78" t="inlineStr">
        <is>
          <t>桃園市</t>
        </is>
      </c>
      <c r="H1176" s="78" t="inlineStr">
        <is>
          <t>八德區</t>
        </is>
      </c>
      <c r="I1176" s="77" t="n">
        <v>2</v>
      </c>
      <c r="J1176" s="73" t="n">
        <v>44785</v>
      </c>
    </row>
    <row r="1177" ht="15.6" customHeight="1" s="127">
      <c r="D1177" s="53" t="n">
        <v>1175</v>
      </c>
      <c r="E1177" s="77" t="n">
        <v>4879</v>
      </c>
      <c r="F1177" s="78" t="inlineStr">
        <is>
          <t>關西威武店</t>
        </is>
      </c>
      <c r="G1177" s="78" t="inlineStr">
        <is>
          <t>新竹縣</t>
        </is>
      </c>
      <c r="H1177" s="78" t="inlineStr">
        <is>
          <t>關西鎮</t>
        </is>
      </c>
      <c r="I1177" s="77" t="n">
        <v>2</v>
      </c>
      <c r="J1177" s="73" t="n">
        <v>44785</v>
      </c>
    </row>
    <row r="1178" ht="15.6" customHeight="1" s="127">
      <c r="D1178" s="53" t="n">
        <v>1176</v>
      </c>
      <c r="E1178" s="77" t="n">
        <v>4582</v>
      </c>
      <c r="F1178" s="78" t="inlineStr">
        <is>
          <t>白河美人店</t>
        </is>
      </c>
      <c r="G1178" s="78" t="inlineStr">
        <is>
          <t>台南市</t>
        </is>
      </c>
      <c r="H1178" s="78" t="inlineStr">
        <is>
          <t>白河區</t>
        </is>
      </c>
      <c r="I1178" s="77" t="n">
        <v>2</v>
      </c>
      <c r="J1178" s="73" t="n">
        <v>44785</v>
      </c>
    </row>
    <row r="1179" ht="15.6" customHeight="1" s="127">
      <c r="D1179" s="53" t="n">
        <v>1177</v>
      </c>
      <c r="E1179" s="77" t="n">
        <v>4012</v>
      </c>
      <c r="F1179" s="78" t="inlineStr">
        <is>
          <t>白河聯訓店</t>
        </is>
      </c>
      <c r="G1179" s="78" t="inlineStr">
        <is>
          <t>台南市</t>
        </is>
      </c>
      <c r="H1179" s="78" t="inlineStr">
        <is>
          <t>白河區</t>
        </is>
      </c>
      <c r="I1179" s="77" t="n">
        <v>2</v>
      </c>
      <c r="J1179" s="73" t="n">
        <v>44785</v>
      </c>
    </row>
    <row r="1180" ht="15.6" customHeight="1" s="127">
      <c r="D1180" s="53" t="n">
        <v>1178</v>
      </c>
      <c r="E1180" s="77" t="n">
        <v>2834</v>
      </c>
      <c r="F1180" s="78" t="inlineStr">
        <is>
          <t>八德桃尊店</t>
        </is>
      </c>
      <c r="G1180" s="78" t="inlineStr">
        <is>
          <t>桃園市</t>
        </is>
      </c>
      <c r="H1180" s="78" t="inlineStr">
        <is>
          <t>八德區</t>
        </is>
      </c>
      <c r="I1180" s="77" t="n">
        <v>2</v>
      </c>
      <c r="J1180" s="73" t="n">
        <v>44788</v>
      </c>
    </row>
    <row r="1181" ht="15.6" customHeight="1" s="127">
      <c r="D1181" s="53" t="n">
        <v>1179</v>
      </c>
      <c r="E1181" s="77" t="n">
        <v>2153</v>
      </c>
      <c r="F1181" s="78" t="inlineStr">
        <is>
          <t>八德麻園店</t>
        </is>
      </c>
      <c r="G1181" s="78" t="inlineStr">
        <is>
          <t>桃園市</t>
        </is>
      </c>
      <c r="H1181" s="78" t="inlineStr">
        <is>
          <t>八德區</t>
        </is>
      </c>
      <c r="I1181" s="77" t="n">
        <v>2</v>
      </c>
      <c r="J1181" s="73" t="n">
        <v>44788</v>
      </c>
    </row>
    <row r="1182" ht="15.6" customHeight="1" s="127">
      <c r="D1182" s="53" t="n">
        <v>1180</v>
      </c>
      <c r="E1182" s="77" t="n">
        <v>2741</v>
      </c>
      <c r="F1182" s="78" t="inlineStr">
        <is>
          <t>八德桃鑽店</t>
        </is>
      </c>
      <c r="G1182" s="78" t="inlineStr">
        <is>
          <t>桃園市</t>
        </is>
      </c>
      <c r="H1182" s="78" t="inlineStr">
        <is>
          <t>八德區</t>
        </is>
      </c>
      <c r="I1182" s="77" t="n">
        <v>2</v>
      </c>
      <c r="J1182" s="73" t="n">
        <v>44788</v>
      </c>
    </row>
    <row r="1183" ht="15.6" customHeight="1" s="127">
      <c r="D1183" s="53" t="n">
        <v>1181</v>
      </c>
      <c r="E1183" s="77" t="inlineStr">
        <is>
          <t>F351</t>
        </is>
      </c>
      <c r="F1183" s="78" t="inlineStr">
        <is>
          <t>中壢中正店</t>
        </is>
      </c>
      <c r="G1183" s="78" t="inlineStr">
        <is>
          <t>桃園市</t>
        </is>
      </c>
      <c r="H1183" s="78" t="inlineStr">
        <is>
          <t>中壢區</t>
        </is>
      </c>
      <c r="I1183" s="77" t="n">
        <v>2</v>
      </c>
      <c r="J1183" s="73" t="n">
        <v>44788</v>
      </c>
    </row>
    <row r="1184" ht="15.6" customHeight="1" s="127">
      <c r="D1184" s="53" t="n">
        <v>1182</v>
      </c>
      <c r="E1184" s="77" t="n">
        <v>2170</v>
      </c>
      <c r="F1184" s="78" t="inlineStr">
        <is>
          <t>中壢龍和店</t>
        </is>
      </c>
      <c r="G1184" s="78" t="inlineStr">
        <is>
          <t>桃園市</t>
        </is>
      </c>
      <c r="H1184" s="78" t="inlineStr">
        <is>
          <t>中壢區</t>
        </is>
      </c>
      <c r="I1184" s="77" t="n">
        <v>2</v>
      </c>
      <c r="J1184" s="73" t="n">
        <v>44788</v>
      </c>
    </row>
    <row r="1185" ht="15.6" customHeight="1" s="127">
      <c r="D1185" s="53" t="n">
        <v>1183</v>
      </c>
      <c r="E1185" s="77" t="n">
        <v>4185</v>
      </c>
      <c r="F1185" s="78" t="inlineStr">
        <is>
          <t>嘉義嘉體店</t>
        </is>
      </c>
      <c r="G1185" s="78" t="inlineStr">
        <is>
          <t>嘉義市</t>
        </is>
      </c>
      <c r="H1185" s="78" t="inlineStr">
        <is>
          <t>東區</t>
        </is>
      </c>
      <c r="I1185" s="77" t="n">
        <v>2</v>
      </c>
      <c r="J1185" s="73" t="n">
        <v>44788</v>
      </c>
    </row>
    <row r="1186" ht="15.6" customHeight="1" s="127">
      <c r="D1186" s="53" t="n">
        <v>1184</v>
      </c>
      <c r="E1186" s="77" t="n">
        <v>4805</v>
      </c>
      <c r="F1186" s="78" t="inlineStr">
        <is>
          <t>嘉義吳鳳南店</t>
        </is>
      </c>
      <c r="G1186" s="78" t="inlineStr">
        <is>
          <t>嘉義市</t>
        </is>
      </c>
      <c r="H1186" s="78" t="inlineStr">
        <is>
          <t>東區</t>
        </is>
      </c>
      <c r="I1186" s="77" t="n">
        <v>2</v>
      </c>
      <c r="J1186" s="73" t="n">
        <v>44788</v>
      </c>
    </row>
    <row r="1187" ht="15.6" customHeight="1" s="127">
      <c r="D1187" s="53" t="n">
        <v>1185</v>
      </c>
      <c r="E1187" s="77" t="n">
        <v>2067</v>
      </c>
      <c r="F1187" s="78" t="inlineStr">
        <is>
          <t>嘉縣大林店</t>
        </is>
      </c>
      <c r="G1187" s="78" t="inlineStr">
        <is>
          <t>嘉義縣</t>
        </is>
      </c>
      <c r="H1187" s="78" t="inlineStr">
        <is>
          <t>大林鎮</t>
        </is>
      </c>
      <c r="I1187" s="77" t="n">
        <v>2</v>
      </c>
      <c r="J1187" s="73" t="n">
        <v>44788</v>
      </c>
    </row>
    <row r="1188" ht="15.6" customHeight="1" s="127">
      <c r="D1188" s="53" t="n">
        <v>1186</v>
      </c>
      <c r="E1188" s="77" t="n">
        <v>2144</v>
      </c>
      <c r="F1188" s="78" t="inlineStr">
        <is>
          <t>八德廣興店</t>
        </is>
      </c>
      <c r="G1188" s="78" t="inlineStr">
        <is>
          <t>桃園市</t>
        </is>
      </c>
      <c r="H1188" s="78" t="inlineStr">
        <is>
          <t>八德區</t>
        </is>
      </c>
      <c r="I1188" s="77" t="n">
        <v>2</v>
      </c>
      <c r="J1188" s="73" t="n">
        <v>44789</v>
      </c>
    </row>
    <row r="1189" ht="15.6" customHeight="1" s="127">
      <c r="D1189" s="53" t="n">
        <v>1187</v>
      </c>
      <c r="E1189" s="77" t="n">
        <v>4374</v>
      </c>
      <c r="F1189" s="78" t="inlineStr">
        <is>
          <t>八德御藏店</t>
        </is>
      </c>
      <c r="G1189" s="78" t="inlineStr">
        <is>
          <t>桃園市</t>
        </is>
      </c>
      <c r="H1189" s="78" t="inlineStr">
        <is>
          <t>八德區</t>
        </is>
      </c>
      <c r="I1189" s="77" t="n">
        <v>2</v>
      </c>
      <c r="J1189" s="73" t="n">
        <v>44789</v>
      </c>
    </row>
    <row r="1190" ht="15.6" customHeight="1" s="127">
      <c r="D1190" s="53" t="n">
        <v>1188</v>
      </c>
      <c r="E1190" s="77" t="n">
        <v>2336</v>
      </c>
      <c r="F1190" s="78" t="inlineStr">
        <is>
          <t>八德桃德店</t>
        </is>
      </c>
      <c r="G1190" s="78" t="inlineStr">
        <is>
          <t>桃園市</t>
        </is>
      </c>
      <c r="H1190" s="78" t="inlineStr">
        <is>
          <t>八德區</t>
        </is>
      </c>
      <c r="I1190" s="77" t="n">
        <v>2</v>
      </c>
      <c r="J1190" s="73" t="n">
        <v>44789</v>
      </c>
    </row>
    <row r="1191" ht="15.6" customHeight="1" s="127">
      <c r="D1191" s="53" t="n">
        <v>1189</v>
      </c>
      <c r="E1191" s="77" t="n">
        <v>4462</v>
      </c>
      <c r="F1191" s="78" t="inlineStr">
        <is>
          <t>八德霸氣店</t>
        </is>
      </c>
      <c r="G1191" s="78" t="inlineStr">
        <is>
          <t>桃園市</t>
        </is>
      </c>
      <c r="H1191" s="78" t="inlineStr">
        <is>
          <t>八德區</t>
        </is>
      </c>
      <c r="I1191" s="77" t="n">
        <v>2</v>
      </c>
      <c r="J1191" s="73" t="n">
        <v>44789</v>
      </c>
    </row>
    <row r="1192" ht="15.6" customHeight="1" s="127">
      <c r="D1192" s="53" t="n">
        <v>1190</v>
      </c>
      <c r="E1192" s="77" t="inlineStr">
        <is>
          <t>F983</t>
        </is>
      </c>
      <c r="F1192" s="78" t="inlineStr">
        <is>
          <t>中壢工業店</t>
        </is>
      </c>
      <c r="G1192" s="78" t="inlineStr">
        <is>
          <t>桃園市</t>
        </is>
      </c>
      <c r="H1192" s="78" t="inlineStr">
        <is>
          <t>中壢區</t>
        </is>
      </c>
      <c r="I1192" s="77" t="n">
        <v>2</v>
      </c>
      <c r="J1192" s="73" t="n">
        <v>44789</v>
      </c>
    </row>
    <row r="1193" ht="15.6" customHeight="1" s="127">
      <c r="D1193" s="53" t="n">
        <v>1191</v>
      </c>
      <c r="E1193" s="77" t="n">
        <v>2544</v>
      </c>
      <c r="F1193" s="78" t="inlineStr">
        <is>
          <t>中壢桃田店</t>
        </is>
      </c>
      <c r="G1193" s="78" t="inlineStr">
        <is>
          <t>桃園市</t>
        </is>
      </c>
      <c r="H1193" s="78" t="inlineStr">
        <is>
          <t>中壢區</t>
        </is>
      </c>
      <c r="I1193" s="77" t="n">
        <v>2</v>
      </c>
      <c r="J1193" s="73" t="n">
        <v>44789</v>
      </c>
    </row>
    <row r="1194" ht="15.6" customHeight="1" s="127">
      <c r="D1194" s="53" t="n">
        <v>1192</v>
      </c>
      <c r="E1194" s="77" t="n">
        <v>2698</v>
      </c>
      <c r="F1194" s="78" t="inlineStr">
        <is>
          <t>中壢桃吉店</t>
        </is>
      </c>
      <c r="G1194" s="78" t="inlineStr">
        <is>
          <t>桃園市</t>
        </is>
      </c>
      <c r="H1194" s="78" t="inlineStr">
        <is>
          <t>中壢區</t>
        </is>
      </c>
      <c r="I1194" s="77" t="n">
        <v>2</v>
      </c>
      <c r="J1194" s="73" t="n">
        <v>44789</v>
      </c>
    </row>
    <row r="1195" ht="15.6" customHeight="1" s="127">
      <c r="D1195" s="53" t="n">
        <v>1193</v>
      </c>
      <c r="E1195" s="77" t="n">
        <v>4775</v>
      </c>
      <c r="F1195" s="78" t="inlineStr">
        <is>
          <t>嘉義忠孝北店</t>
        </is>
      </c>
      <c r="G1195" s="78" t="inlineStr">
        <is>
          <t>嘉義市</t>
        </is>
      </c>
      <c r="H1195" s="78" t="inlineStr">
        <is>
          <t>東區</t>
        </is>
      </c>
      <c r="I1195" s="77" t="n">
        <v>2</v>
      </c>
      <c r="J1195" s="73" t="n">
        <v>44789</v>
      </c>
    </row>
    <row r="1196" ht="15.6" customHeight="1" s="127">
      <c r="D1196" s="53" t="n">
        <v>1194</v>
      </c>
      <c r="E1196" s="77" t="n">
        <v>3990</v>
      </c>
      <c r="F1196" s="78" t="inlineStr">
        <is>
          <t>嘉義啟園店</t>
        </is>
      </c>
      <c r="G1196" s="78" t="inlineStr">
        <is>
          <t>嘉義市</t>
        </is>
      </c>
      <c r="H1196" s="78" t="inlineStr">
        <is>
          <t>東區</t>
        </is>
      </c>
      <c r="I1196" s="77" t="n">
        <v>2</v>
      </c>
      <c r="J1196" s="73" t="n">
        <v>44789</v>
      </c>
    </row>
    <row r="1197" ht="15.6" customHeight="1" s="127">
      <c r="D1197" s="53" t="n">
        <v>1195</v>
      </c>
      <c r="E1197" s="77" t="n">
        <v>4212</v>
      </c>
      <c r="F1197" s="78" t="inlineStr">
        <is>
          <t>高市港院店</t>
        </is>
      </c>
      <c r="G1197" s="78" t="inlineStr">
        <is>
          <t>高雄市</t>
        </is>
      </c>
      <c r="H1197" s="78" t="inlineStr">
        <is>
          <t>小港區</t>
        </is>
      </c>
      <c r="I1197" s="77" t="n">
        <v>2</v>
      </c>
      <c r="J1197" s="73" t="n">
        <v>44789</v>
      </c>
    </row>
    <row r="1198" ht="15.6" customHeight="1" s="127">
      <c r="D1198" s="53" t="n">
        <v>1196</v>
      </c>
      <c r="E1198" s="77" t="n">
        <v>4479</v>
      </c>
      <c r="F1198" s="78" t="inlineStr">
        <is>
          <t>八德星晴店</t>
        </is>
      </c>
      <c r="G1198" s="78" t="inlineStr">
        <is>
          <t>桃園市</t>
        </is>
      </c>
      <c r="H1198" s="78" t="inlineStr">
        <is>
          <t>八德區</t>
        </is>
      </c>
      <c r="I1198" s="77" t="n">
        <v>2</v>
      </c>
      <c r="J1198" s="73" t="n">
        <v>44790</v>
      </c>
    </row>
    <row r="1199" ht="15.6" customHeight="1" s="127">
      <c r="D1199" s="53" t="n">
        <v>1197</v>
      </c>
      <c r="E1199" s="77" t="n">
        <v>3099</v>
      </c>
      <c r="F1199" s="78" t="inlineStr">
        <is>
          <t>八德桃昂店</t>
        </is>
      </c>
      <c r="G1199" s="78" t="inlineStr">
        <is>
          <t>桃園市</t>
        </is>
      </c>
      <c r="H1199" s="78" t="inlineStr">
        <is>
          <t>八德區</t>
        </is>
      </c>
      <c r="I1199" s="77" t="n">
        <v>2</v>
      </c>
      <c r="J1199" s="73" t="n">
        <v>44790</v>
      </c>
    </row>
    <row r="1200" ht="15.6" customHeight="1" s="127">
      <c r="D1200" s="53" t="n">
        <v>1198</v>
      </c>
      <c r="E1200" s="77" t="n">
        <v>4602</v>
      </c>
      <c r="F1200" s="78" t="inlineStr">
        <is>
          <t>八德玉元店</t>
        </is>
      </c>
      <c r="G1200" s="78" t="inlineStr">
        <is>
          <t>桃園市</t>
        </is>
      </c>
      <c r="H1200" s="78" t="inlineStr">
        <is>
          <t>八德區</t>
        </is>
      </c>
      <c r="I1200" s="77" t="n">
        <v>2</v>
      </c>
      <c r="J1200" s="73" t="n">
        <v>44790</v>
      </c>
    </row>
    <row r="1201" ht="15.6" customHeight="1" s="127">
      <c r="D1201" s="53" t="n">
        <v>1199</v>
      </c>
      <c r="E1201" s="77" t="n">
        <v>3456</v>
      </c>
      <c r="F1201" s="78" t="inlineStr">
        <is>
          <t>八德德榮店</t>
        </is>
      </c>
      <c r="G1201" s="78" t="inlineStr">
        <is>
          <t>桃園市</t>
        </is>
      </c>
      <c r="H1201" s="78" t="inlineStr">
        <is>
          <t>八德區</t>
        </is>
      </c>
      <c r="I1201" s="77" t="n">
        <v>2</v>
      </c>
      <c r="J1201" s="73" t="n">
        <v>44790</v>
      </c>
    </row>
    <row r="1202" ht="15.6" customHeight="1" s="127">
      <c r="D1202" s="53" t="n">
        <v>1200</v>
      </c>
      <c r="E1202" s="77" t="n">
        <v>2909</v>
      </c>
      <c r="F1202" s="78" t="inlineStr">
        <is>
          <t>中壢桃業店</t>
        </is>
      </c>
      <c r="G1202" s="78" t="inlineStr">
        <is>
          <t>桃園市</t>
        </is>
      </c>
      <c r="H1202" s="78" t="inlineStr">
        <is>
          <t>中壢區</t>
        </is>
      </c>
      <c r="I1202" s="77" t="n">
        <v>2</v>
      </c>
      <c r="J1202" s="73" t="n">
        <v>44790</v>
      </c>
    </row>
    <row r="1203" ht="15.6" customHeight="1" s="127">
      <c r="D1203" s="53" t="n">
        <v>1201</v>
      </c>
      <c r="E1203" s="77" t="n">
        <v>3077</v>
      </c>
      <c r="F1203" s="78" t="inlineStr">
        <is>
          <t>中壢桃雙店</t>
        </is>
      </c>
      <c r="G1203" s="78" t="inlineStr">
        <is>
          <t>桃園市</t>
        </is>
      </c>
      <c r="H1203" s="78" t="inlineStr">
        <is>
          <t>中壢區</t>
        </is>
      </c>
      <c r="I1203" s="77" t="n">
        <v>2</v>
      </c>
      <c r="J1203" s="73" t="n">
        <v>44790</v>
      </c>
    </row>
    <row r="1204" ht="15.6" customHeight="1" s="127">
      <c r="D1204" s="53" t="n">
        <v>1202</v>
      </c>
      <c r="E1204" s="77" t="n">
        <v>3131</v>
      </c>
      <c r="F1204" s="78" t="inlineStr">
        <is>
          <t>中壢桃茁店</t>
        </is>
      </c>
      <c r="G1204" s="78" t="inlineStr">
        <is>
          <t>桃園市</t>
        </is>
      </c>
      <c r="H1204" s="78" t="inlineStr">
        <is>
          <t>中壢區</t>
        </is>
      </c>
      <c r="I1204" s="77" t="n">
        <v>2</v>
      </c>
      <c r="J1204" s="73" t="n">
        <v>44790</v>
      </c>
    </row>
    <row r="1205" ht="15.6" customHeight="1" s="127">
      <c r="D1205" s="53" t="n">
        <v>1203</v>
      </c>
      <c r="E1205" s="77" t="n">
        <v>2572</v>
      </c>
      <c r="F1205" s="78" t="inlineStr">
        <is>
          <t>太保嘉太店</t>
        </is>
      </c>
      <c r="G1205" s="78" t="inlineStr">
        <is>
          <t>嘉義縣</t>
        </is>
      </c>
      <c r="H1205" s="78" t="inlineStr">
        <is>
          <t>太保市</t>
        </is>
      </c>
      <c r="I1205" s="77" t="n">
        <v>2</v>
      </c>
      <c r="J1205" s="73" t="n">
        <v>44790</v>
      </c>
    </row>
    <row r="1206" ht="15.6" customHeight="1" s="127">
      <c r="D1206" s="53" t="n">
        <v>1204</v>
      </c>
      <c r="E1206" s="77" t="n">
        <v>4490</v>
      </c>
      <c r="F1206" s="78" t="inlineStr">
        <is>
          <t>太保風鈴店</t>
        </is>
      </c>
      <c r="G1206" s="78" t="inlineStr">
        <is>
          <t>嘉義縣</t>
        </is>
      </c>
      <c r="H1206" s="78" t="inlineStr">
        <is>
          <t>太保市</t>
        </is>
      </c>
      <c r="I1206" s="77" t="n">
        <v>2</v>
      </c>
      <c r="J1206" s="73" t="n">
        <v>44790</v>
      </c>
    </row>
    <row r="1207" ht="15.6" customHeight="1" s="127">
      <c r="D1207" s="53" t="n">
        <v>1205</v>
      </c>
      <c r="E1207" s="77" t="n">
        <v>4583</v>
      </c>
      <c r="F1207" s="78" t="inlineStr">
        <is>
          <t>太保前潭店</t>
        </is>
      </c>
      <c r="G1207" s="78" t="inlineStr">
        <is>
          <t>嘉義縣</t>
        </is>
      </c>
      <c r="H1207" s="78" t="inlineStr">
        <is>
          <t>太保市</t>
        </is>
      </c>
      <c r="I1207" s="77" t="n">
        <v>2</v>
      </c>
      <c r="J1207" s="73" t="n">
        <v>44790</v>
      </c>
    </row>
    <row r="1208" ht="15.6" customHeight="1" s="127">
      <c r="D1208" s="53" t="n">
        <v>1206</v>
      </c>
      <c r="E1208" s="77" t="n">
        <v>2540</v>
      </c>
      <c r="F1208" s="78" t="inlineStr">
        <is>
          <t>桃縣桃子店</t>
        </is>
      </c>
      <c r="G1208" s="78" t="inlineStr">
        <is>
          <t>桃園市</t>
        </is>
      </c>
      <c r="H1208" s="78" t="inlineStr">
        <is>
          <t>蘆竹區</t>
        </is>
      </c>
      <c r="I1208" s="77" t="n">
        <v>2</v>
      </c>
      <c r="J1208" s="73" t="n">
        <v>44791</v>
      </c>
    </row>
    <row r="1209" ht="15.6" customHeight="1" s="127">
      <c r="D1209" s="53" t="n">
        <v>1207</v>
      </c>
      <c r="E1209" s="77" t="n">
        <v>4673</v>
      </c>
      <c r="F1209" s="78" t="inlineStr">
        <is>
          <t>蘆竹海山店</t>
        </is>
      </c>
      <c r="G1209" s="78" t="inlineStr">
        <is>
          <t>桃園市</t>
        </is>
      </c>
      <c r="H1209" s="78" t="inlineStr">
        <is>
          <t>蘆竹區</t>
        </is>
      </c>
      <c r="I1209" s="77" t="n">
        <v>2</v>
      </c>
      <c r="J1209" s="73" t="n">
        <v>44791</v>
      </c>
    </row>
    <row r="1210" ht="15.6" customHeight="1" s="127">
      <c r="D1210" s="53" t="n">
        <v>1208</v>
      </c>
      <c r="E1210" s="77" t="n">
        <v>3045</v>
      </c>
      <c r="F1210" s="78" t="inlineStr">
        <is>
          <t>桃縣桃楚店</t>
        </is>
      </c>
      <c r="G1210" s="78" t="inlineStr">
        <is>
          <t>桃園市</t>
        </is>
      </c>
      <c r="H1210" s="78" t="inlineStr">
        <is>
          <t>蘆竹區</t>
        </is>
      </c>
      <c r="I1210" s="77" t="n">
        <v>2</v>
      </c>
      <c r="J1210" s="73" t="n">
        <v>44791</v>
      </c>
    </row>
    <row r="1211" ht="15.6" customHeight="1" s="127">
      <c r="D1211" s="53" t="n">
        <v>1209</v>
      </c>
      <c r="E1211" s="77" t="n">
        <v>4572</v>
      </c>
      <c r="F1211" s="78" t="inlineStr">
        <is>
          <t>蘆竹海湖店</t>
        </is>
      </c>
      <c r="G1211" s="78" t="inlineStr">
        <is>
          <t>桃園市</t>
        </is>
      </c>
      <c r="H1211" s="78" t="inlineStr">
        <is>
          <t>蘆竹區</t>
        </is>
      </c>
      <c r="I1211" s="77" t="n">
        <v>2</v>
      </c>
      <c r="J1211" s="73" t="n">
        <v>44791</v>
      </c>
    </row>
    <row r="1212" ht="15.6" customHeight="1" s="127">
      <c r="D1212" s="53" t="n">
        <v>1210</v>
      </c>
      <c r="E1212" s="77" t="n">
        <v>3296</v>
      </c>
      <c r="F1212" s="78" t="inlineStr">
        <is>
          <t>中壢壢聖店</t>
        </is>
      </c>
      <c r="G1212" s="78" t="inlineStr">
        <is>
          <t>桃園市</t>
        </is>
      </c>
      <c r="H1212" s="78" t="inlineStr">
        <is>
          <t>中壢區</t>
        </is>
      </c>
      <c r="I1212" s="77" t="n">
        <v>2</v>
      </c>
      <c r="J1212" s="73" t="n">
        <v>44791</v>
      </c>
    </row>
    <row r="1213" ht="15.6" customHeight="1" s="127">
      <c r="D1213" s="53" t="n">
        <v>1211</v>
      </c>
      <c r="E1213" s="77" t="n">
        <v>3155</v>
      </c>
      <c r="F1213" s="78" t="inlineStr">
        <is>
          <t>中壢桃杰店</t>
        </is>
      </c>
      <c r="G1213" s="78" t="inlineStr">
        <is>
          <t>桃園市</t>
        </is>
      </c>
      <c r="H1213" s="78" t="inlineStr">
        <is>
          <t>中壢區</t>
        </is>
      </c>
      <c r="I1213" s="77" t="n">
        <v>2</v>
      </c>
      <c r="J1213" s="73" t="n">
        <v>44791</v>
      </c>
    </row>
    <row r="1214" ht="15.6" customHeight="1" s="127">
      <c r="D1214" s="53" t="n">
        <v>1212</v>
      </c>
      <c r="E1214" s="77" t="n">
        <v>4595</v>
      </c>
      <c r="F1214" s="78" t="inlineStr">
        <is>
          <t>布袋海運店</t>
        </is>
      </c>
      <c r="G1214" s="78" t="inlineStr">
        <is>
          <t>嘉義縣</t>
        </is>
      </c>
      <c r="H1214" s="78" t="inlineStr">
        <is>
          <t>布袋鎮</t>
        </is>
      </c>
      <c r="I1214" s="77" t="n">
        <v>2</v>
      </c>
      <c r="J1214" s="73" t="n">
        <v>44791</v>
      </c>
    </row>
    <row r="1215" ht="15.6" customHeight="1" s="127">
      <c r="D1215" s="53" t="n">
        <v>1213</v>
      </c>
      <c r="E1215" s="77" t="n">
        <v>4576</v>
      </c>
      <c r="F1215" s="78" t="inlineStr">
        <is>
          <t>民雄頭橋店</t>
        </is>
      </c>
      <c r="G1215" s="78" t="inlineStr">
        <is>
          <t>嘉義縣</t>
        </is>
      </c>
      <c r="H1215" s="78" t="inlineStr">
        <is>
          <t>民雄鄉</t>
        </is>
      </c>
      <c r="I1215" s="77" t="n">
        <v>2</v>
      </c>
      <c r="J1215" s="73" t="n">
        <v>44791</v>
      </c>
    </row>
    <row r="1216" ht="15.6" customHeight="1" s="127">
      <c r="D1216" s="53" t="n">
        <v>1214</v>
      </c>
      <c r="E1216" s="77" t="n">
        <v>2315</v>
      </c>
      <c r="F1216" s="78" t="inlineStr">
        <is>
          <t>桃縣桃山店</t>
        </is>
      </c>
      <c r="G1216" s="78" t="inlineStr">
        <is>
          <t>桃園市</t>
        </is>
      </c>
      <c r="H1216" s="78" t="inlineStr">
        <is>
          <t>蘆竹區</t>
        </is>
      </c>
      <c r="I1216" s="77" t="n">
        <v>2</v>
      </c>
      <c r="J1216" s="73" t="n">
        <v>44792</v>
      </c>
    </row>
    <row r="1217" ht="15.6" customHeight="1" s="127">
      <c r="D1217" s="53" t="n">
        <v>1215</v>
      </c>
      <c r="E1217" s="77" t="n">
        <v>2566</v>
      </c>
      <c r="F1217" s="78" t="inlineStr">
        <is>
          <t>桃縣桃旺店</t>
        </is>
      </c>
      <c r="G1217" s="78" t="inlineStr">
        <is>
          <t>桃園市</t>
        </is>
      </c>
      <c r="H1217" s="78" t="inlineStr">
        <is>
          <t>蘆竹區</t>
        </is>
      </c>
      <c r="I1217" s="77" t="n">
        <v>2</v>
      </c>
      <c r="J1217" s="73" t="n">
        <v>44792</v>
      </c>
    </row>
    <row r="1218" ht="15.6" customHeight="1" s="127">
      <c r="D1218" s="53" t="n">
        <v>1216</v>
      </c>
      <c r="E1218" s="77" t="n">
        <v>2201</v>
      </c>
      <c r="F1218" s="78" t="inlineStr">
        <is>
          <t>桃縣內溪店</t>
        </is>
      </c>
      <c r="G1218" s="78" t="inlineStr">
        <is>
          <t>桃園市</t>
        </is>
      </c>
      <c r="H1218" s="78" t="inlineStr">
        <is>
          <t>蘆竹區</t>
        </is>
      </c>
      <c r="I1218" s="77" t="n">
        <v>2</v>
      </c>
      <c r="J1218" s="73" t="n">
        <v>44792</v>
      </c>
    </row>
    <row r="1219" ht="15.6" customHeight="1" s="127">
      <c r="D1219" s="53" t="n">
        <v>1217</v>
      </c>
      <c r="E1219" s="77" t="n">
        <v>2501</v>
      </c>
      <c r="F1219" s="78" t="inlineStr">
        <is>
          <t>桃縣桃安店</t>
        </is>
      </c>
      <c r="G1219" s="78" t="inlineStr">
        <is>
          <t>桃園市</t>
        </is>
      </c>
      <c r="H1219" s="78" t="inlineStr">
        <is>
          <t>蘆竹區</t>
        </is>
      </c>
      <c r="I1219" s="77" t="n">
        <v>2</v>
      </c>
      <c r="J1219" s="73" t="n">
        <v>44792</v>
      </c>
    </row>
    <row r="1220" ht="15.6" customHeight="1" s="127">
      <c r="D1220" s="53" t="n">
        <v>1218</v>
      </c>
      <c r="E1220" s="77" t="n">
        <v>3943</v>
      </c>
      <c r="F1220" s="78" t="inlineStr">
        <is>
          <t>大溪桂林店</t>
        </is>
      </c>
      <c r="G1220" s="78" t="inlineStr">
        <is>
          <t>桃園市</t>
        </is>
      </c>
      <c r="H1220" s="78" t="inlineStr">
        <is>
          <t>大溪區</t>
        </is>
      </c>
      <c r="I1220" s="77" t="n">
        <v>2</v>
      </c>
      <c r="J1220" s="73" t="n">
        <v>44792</v>
      </c>
    </row>
    <row r="1221" ht="15.6" customHeight="1" s="127">
      <c r="D1221" s="53" t="n">
        <v>1219</v>
      </c>
      <c r="E1221" s="77" t="n">
        <v>4904</v>
      </c>
      <c r="F1221" s="78" t="inlineStr">
        <is>
          <t>大溪龍門店</t>
        </is>
      </c>
      <c r="G1221" s="78" t="inlineStr">
        <is>
          <t>桃園市</t>
        </is>
      </c>
      <c r="H1221" s="78" t="inlineStr">
        <is>
          <t>大溪區</t>
        </is>
      </c>
      <c r="I1221" s="77" t="n">
        <v>2</v>
      </c>
      <c r="J1221" s="73" t="n">
        <v>44792</v>
      </c>
    </row>
    <row r="1222" ht="15.6" customHeight="1" s="127">
      <c r="D1222" s="53" t="n">
        <v>1220</v>
      </c>
      <c r="E1222" s="77" t="n">
        <v>3881</v>
      </c>
      <c r="F1222" s="78" t="inlineStr">
        <is>
          <t>蘆竹蘆東店</t>
        </is>
      </c>
      <c r="G1222" s="78" t="inlineStr">
        <is>
          <t>桃園市</t>
        </is>
      </c>
      <c r="H1222" s="78" t="inlineStr">
        <is>
          <t>蘆竹區</t>
        </is>
      </c>
      <c r="I1222" s="77" t="n">
        <v>2</v>
      </c>
      <c r="J1222" s="73" t="n">
        <v>44795</v>
      </c>
    </row>
    <row r="1223" ht="15.6" customHeight="1" s="127">
      <c r="D1223" s="53" t="n">
        <v>1221</v>
      </c>
      <c r="E1223" s="77" t="n">
        <v>4852</v>
      </c>
      <c r="F1223" s="78" t="inlineStr">
        <is>
          <t>蘆竹福祿店</t>
        </is>
      </c>
      <c r="G1223" s="78" t="inlineStr">
        <is>
          <t>桃園市</t>
        </is>
      </c>
      <c r="H1223" s="78" t="inlineStr">
        <is>
          <t>蘆竹區</t>
        </is>
      </c>
      <c r="I1223" s="77" t="n">
        <v>2</v>
      </c>
      <c r="J1223" s="73" t="n">
        <v>44795</v>
      </c>
    </row>
    <row r="1224" ht="15.6" customHeight="1" s="127">
      <c r="D1224" s="53" t="n">
        <v>1222</v>
      </c>
      <c r="E1224" s="77" t="inlineStr">
        <is>
          <t>F777</t>
        </is>
      </c>
      <c r="F1224" s="78" t="inlineStr">
        <is>
          <t>桃縣南華店</t>
        </is>
      </c>
      <c r="G1224" s="78" t="inlineStr">
        <is>
          <t>桃園市</t>
        </is>
      </c>
      <c r="H1224" s="78" t="inlineStr">
        <is>
          <t>蘆竹區</t>
        </is>
      </c>
      <c r="I1224" s="77" t="n">
        <v>2</v>
      </c>
      <c r="J1224" s="73" t="n">
        <v>44795</v>
      </c>
    </row>
    <row r="1225" ht="15.6" customHeight="1" s="127">
      <c r="D1225" s="53" t="n">
        <v>1223</v>
      </c>
      <c r="E1225" s="77" t="n">
        <v>4272</v>
      </c>
      <c r="F1225" s="78" t="inlineStr">
        <is>
          <t>蘆竹藍星店</t>
        </is>
      </c>
      <c r="G1225" s="78" t="inlineStr">
        <is>
          <t>桃園市</t>
        </is>
      </c>
      <c r="H1225" s="78" t="inlineStr">
        <is>
          <t>蘆竹區</t>
        </is>
      </c>
      <c r="I1225" s="77" t="n">
        <v>2</v>
      </c>
      <c r="J1225" s="73" t="n">
        <v>44795</v>
      </c>
    </row>
    <row r="1226" ht="15.6" customHeight="1" s="127">
      <c r="D1226" s="53" t="n">
        <v>1224</v>
      </c>
      <c r="E1226" s="77" t="n">
        <v>3486</v>
      </c>
      <c r="F1226" s="78" t="inlineStr">
        <is>
          <t>中壢壢普店</t>
        </is>
      </c>
      <c r="G1226" s="78" t="inlineStr">
        <is>
          <t>桃園市</t>
        </is>
      </c>
      <c r="H1226" s="78" t="inlineStr">
        <is>
          <t>中壢區</t>
        </is>
      </c>
      <c r="I1226" s="77" t="n">
        <v>2</v>
      </c>
      <c r="J1226" s="73" t="n">
        <v>44795</v>
      </c>
    </row>
    <row r="1227" ht="15.6" customHeight="1" s="127">
      <c r="D1227" s="53" t="n">
        <v>1225</v>
      </c>
      <c r="E1227" s="77" t="n">
        <v>3455</v>
      </c>
      <c r="F1227" s="78" t="inlineStr">
        <is>
          <t>中壢壢榮店</t>
        </is>
      </c>
      <c r="G1227" s="78" t="inlineStr">
        <is>
          <t>桃園市</t>
        </is>
      </c>
      <c r="H1227" s="78" t="inlineStr">
        <is>
          <t>中壢區</t>
        </is>
      </c>
      <c r="I1227" s="77" t="n">
        <v>2</v>
      </c>
      <c r="J1227" s="73" t="n">
        <v>44795</v>
      </c>
    </row>
    <row r="1228" ht="15.6" customHeight="1" s="127">
      <c r="D1228" s="53" t="n">
        <v>1226</v>
      </c>
      <c r="E1228" s="77" t="n">
        <v>2917</v>
      </c>
      <c r="F1228" s="78" t="inlineStr">
        <is>
          <t>嘉縣嘉棹店</t>
        </is>
      </c>
      <c r="G1228" s="78" t="inlineStr">
        <is>
          <t>嘉義縣</t>
        </is>
      </c>
      <c r="H1228" s="78" t="inlineStr">
        <is>
          <t>竹崎鄉</t>
        </is>
      </c>
      <c r="I1228" s="77" t="n">
        <v>2</v>
      </c>
      <c r="J1228" s="73" t="n">
        <v>44795</v>
      </c>
    </row>
    <row r="1229" ht="15.6" customHeight="1" s="127">
      <c r="D1229" s="53" t="n">
        <v>1227</v>
      </c>
      <c r="E1229" s="77" t="n">
        <v>2725</v>
      </c>
      <c r="F1229" s="78" t="inlineStr">
        <is>
          <t>嘉縣嘉竹店</t>
        </is>
      </c>
      <c r="G1229" s="78" t="inlineStr">
        <is>
          <t>嘉義縣</t>
        </is>
      </c>
      <c r="H1229" s="78" t="inlineStr">
        <is>
          <t>竹崎鄉</t>
        </is>
      </c>
      <c r="I1229" s="77" t="n">
        <v>2</v>
      </c>
      <c r="J1229" s="73" t="n">
        <v>44795</v>
      </c>
    </row>
    <row r="1230" ht="15.6" customHeight="1" s="127">
      <c r="D1230" s="53" t="n">
        <v>1228</v>
      </c>
      <c r="E1230" s="77" t="n">
        <v>4833</v>
      </c>
      <c r="F1230" s="78" t="inlineStr">
        <is>
          <t>東石農會店</t>
        </is>
      </c>
      <c r="G1230" s="78" t="inlineStr">
        <is>
          <t>嘉義縣</t>
        </is>
      </c>
      <c r="H1230" s="78" t="inlineStr">
        <is>
          <t>東石鄉</t>
        </is>
      </c>
      <c r="I1230" s="77" t="n">
        <v>2</v>
      </c>
      <c r="J1230" s="73" t="n">
        <v>44795</v>
      </c>
    </row>
    <row r="1231" ht="15.6" customHeight="1" s="127">
      <c r="D1231" s="53" t="n">
        <v>1229</v>
      </c>
      <c r="E1231" s="77" t="n">
        <v>2255</v>
      </c>
      <c r="F1231" s="78" t="inlineStr">
        <is>
          <t>桃縣桃福店</t>
        </is>
      </c>
      <c r="G1231" s="78" t="inlineStr">
        <is>
          <t>桃園市</t>
        </is>
      </c>
      <c r="H1231" s="78" t="inlineStr">
        <is>
          <t>蘆竹區</t>
        </is>
      </c>
      <c r="I1231" s="77" t="n">
        <v>2</v>
      </c>
      <c r="J1231" s="73" t="n">
        <v>44796</v>
      </c>
    </row>
    <row r="1232" ht="15.6" customHeight="1" s="127">
      <c r="D1232" s="53" t="n">
        <v>1230</v>
      </c>
      <c r="E1232" s="77" t="n">
        <v>4601</v>
      </c>
      <c r="F1232" s="78" t="inlineStr">
        <is>
          <t>蘆竹領航店</t>
        </is>
      </c>
      <c r="G1232" s="78" t="inlineStr">
        <is>
          <t>桃園市</t>
        </is>
      </c>
      <c r="H1232" s="78" t="inlineStr">
        <is>
          <t>蘆竹區</t>
        </is>
      </c>
      <c r="I1232" s="77" t="n">
        <v>2</v>
      </c>
      <c r="J1232" s="73" t="n">
        <v>44796</v>
      </c>
    </row>
    <row r="1233" ht="15.6" customHeight="1" s="127">
      <c r="D1233" s="53" t="n">
        <v>1231</v>
      </c>
      <c r="E1233" s="77" t="n">
        <v>2622</v>
      </c>
      <c r="F1233" s="78" t="inlineStr">
        <is>
          <t>桃縣桃錦店</t>
        </is>
      </c>
      <c r="G1233" s="78" t="inlineStr">
        <is>
          <t>桃園市</t>
        </is>
      </c>
      <c r="H1233" s="78" t="inlineStr">
        <is>
          <t>蘆竹區</t>
        </is>
      </c>
      <c r="I1233" s="77" t="n">
        <v>2</v>
      </c>
      <c r="J1233" s="73" t="n">
        <v>44796</v>
      </c>
    </row>
    <row r="1234" ht="15.6" customHeight="1" s="127">
      <c r="D1234" s="53" t="n">
        <v>1232</v>
      </c>
      <c r="E1234" s="77" t="n">
        <v>2482</v>
      </c>
      <c r="F1234" s="78" t="inlineStr">
        <is>
          <t>桃縣桃明店</t>
        </is>
      </c>
      <c r="G1234" s="78" t="inlineStr">
        <is>
          <t>桃園市</t>
        </is>
      </c>
      <c r="H1234" s="78" t="inlineStr">
        <is>
          <t>蘆竹區</t>
        </is>
      </c>
      <c r="I1234" s="77" t="n">
        <v>2</v>
      </c>
      <c r="J1234" s="73" t="n">
        <v>44796</v>
      </c>
    </row>
    <row r="1235" ht="15.6" customHeight="1" s="127">
      <c r="D1235" s="53" t="n">
        <v>1233</v>
      </c>
      <c r="E1235" s="77" t="n">
        <v>3578</v>
      </c>
      <c r="F1235" s="78" t="inlineStr">
        <is>
          <t>中壢壢秀店</t>
        </is>
      </c>
      <c r="G1235" s="78" t="inlineStr">
        <is>
          <t>桃園市</t>
        </is>
      </c>
      <c r="H1235" s="78" t="inlineStr">
        <is>
          <t>中壢區</t>
        </is>
      </c>
      <c r="I1235" s="77" t="n">
        <v>2</v>
      </c>
      <c r="J1235" s="73" t="n">
        <v>44796</v>
      </c>
    </row>
    <row r="1236" ht="15.6" customHeight="1" s="127">
      <c r="D1236" s="53" t="n">
        <v>1234</v>
      </c>
      <c r="E1236" s="77" t="n">
        <v>4201</v>
      </c>
      <c r="F1236" s="78" t="inlineStr">
        <is>
          <t>中壢聖德店</t>
        </is>
      </c>
      <c r="G1236" s="78" t="inlineStr">
        <is>
          <t>桃園市</t>
        </is>
      </c>
      <c r="H1236" s="78" t="inlineStr">
        <is>
          <t>中壢區</t>
        </is>
      </c>
      <c r="I1236" s="77" t="n">
        <v>2</v>
      </c>
      <c r="J1236" s="73" t="n">
        <v>44796</v>
      </c>
    </row>
    <row r="1237" ht="15.6" customHeight="1" s="127">
      <c r="D1237" s="53" t="n">
        <v>1235</v>
      </c>
      <c r="E1237" s="77" t="n">
        <v>4238</v>
      </c>
      <c r="F1237" s="78" t="inlineStr">
        <is>
          <t>民雄北勢子店</t>
        </is>
      </c>
      <c r="G1237" s="78" t="inlineStr">
        <is>
          <t>嘉義縣</t>
        </is>
      </c>
      <c r="H1237" s="78" t="inlineStr">
        <is>
          <t>民雄鄉</t>
        </is>
      </c>
      <c r="I1237" s="77" t="n">
        <v>2</v>
      </c>
      <c r="J1237" s="73" t="n">
        <v>44796</v>
      </c>
    </row>
    <row r="1238" ht="15.6" customHeight="1" s="127">
      <c r="D1238" s="53" t="n">
        <v>1236</v>
      </c>
      <c r="E1238" s="77" t="n">
        <v>3290</v>
      </c>
      <c r="F1238" s="78" t="inlineStr">
        <is>
          <t>朴子松梅店</t>
        </is>
      </c>
      <c r="G1238" s="78" t="inlineStr">
        <is>
          <t>嘉義縣</t>
        </is>
      </c>
      <c r="H1238" s="78" t="inlineStr">
        <is>
          <t>朴子市</t>
        </is>
      </c>
      <c r="I1238" s="77" t="n">
        <v>2</v>
      </c>
      <c r="J1238" s="73" t="n">
        <v>44796</v>
      </c>
    </row>
    <row r="1239" ht="15.6" customHeight="1" s="127">
      <c r="D1239" s="53" t="n">
        <v>1237</v>
      </c>
      <c r="E1239" s="77" t="n">
        <v>2145</v>
      </c>
      <c r="F1239" s="78" t="inlineStr">
        <is>
          <t>八德松柏林店</t>
        </is>
      </c>
      <c r="G1239" s="78" t="inlineStr">
        <is>
          <t>桃園市</t>
        </is>
      </c>
      <c r="H1239" s="78" t="inlineStr">
        <is>
          <t>八德區</t>
        </is>
      </c>
      <c r="I1239" s="77" t="n">
        <v>2</v>
      </c>
      <c r="J1239" s="73" t="n">
        <v>44797</v>
      </c>
    </row>
    <row r="1240" ht="15.6" customHeight="1" s="127">
      <c r="D1240" s="53" t="n">
        <v>1238</v>
      </c>
      <c r="E1240" s="77" t="n">
        <v>2948</v>
      </c>
      <c r="F1240" s="78" t="inlineStr">
        <is>
          <t>中壢桃萱店</t>
        </is>
      </c>
      <c r="G1240" s="78" t="inlineStr">
        <is>
          <t>桃園市</t>
        </is>
      </c>
      <c r="H1240" s="78" t="inlineStr">
        <is>
          <t>中壢區</t>
        </is>
      </c>
      <c r="I1240" s="77" t="n">
        <v>2</v>
      </c>
      <c r="J1240" s="73" t="n">
        <v>44797</v>
      </c>
    </row>
    <row r="1241" ht="15.6" customHeight="1" s="127">
      <c r="D1241" s="53" t="n">
        <v>1239</v>
      </c>
      <c r="E1241" s="77" t="n">
        <v>2401</v>
      </c>
      <c r="F1241" s="78" t="inlineStr">
        <is>
          <t>桃縣桃工店</t>
        </is>
      </c>
      <c r="G1241" s="78" t="inlineStr">
        <is>
          <t>桃園市</t>
        </is>
      </c>
      <c r="H1241" s="78" t="inlineStr">
        <is>
          <t>蘆竹區</t>
        </is>
      </c>
      <c r="I1241" s="77" t="n">
        <v>2</v>
      </c>
      <c r="J1241" s="73" t="n">
        <v>44797</v>
      </c>
    </row>
    <row r="1242" ht="15.6" customHeight="1" s="127">
      <c r="D1242" s="53" t="n">
        <v>1240</v>
      </c>
      <c r="E1242" s="77" t="n">
        <v>4342</v>
      </c>
      <c r="F1242" s="78" t="inlineStr">
        <is>
          <t>蘆竹錦溪店</t>
        </is>
      </c>
      <c r="G1242" s="78" t="inlineStr">
        <is>
          <t>桃園市</t>
        </is>
      </c>
      <c r="H1242" s="78" t="inlineStr">
        <is>
          <t>蘆竹區</t>
        </is>
      </c>
      <c r="I1242" s="77" t="n">
        <v>2</v>
      </c>
      <c r="J1242" s="73" t="n">
        <v>44797</v>
      </c>
    </row>
    <row r="1243" ht="15.6" customHeight="1" s="127">
      <c r="D1243" s="53" t="n">
        <v>1241</v>
      </c>
      <c r="E1243" s="77" t="n">
        <v>2988</v>
      </c>
      <c r="F1243" s="78" t="inlineStr">
        <is>
          <t>桃縣桃環店</t>
        </is>
      </c>
      <c r="G1243" s="78" t="inlineStr">
        <is>
          <t>桃園市</t>
        </is>
      </c>
      <c r="H1243" s="78" t="inlineStr">
        <is>
          <t>蘆竹區</t>
        </is>
      </c>
      <c r="I1243" s="77" t="n">
        <v>2</v>
      </c>
      <c r="J1243" s="73" t="n">
        <v>44797</v>
      </c>
    </row>
    <row r="1244" ht="15.6" customHeight="1" s="127">
      <c r="D1244" s="53" t="n">
        <v>1242</v>
      </c>
      <c r="E1244" s="77" t="n">
        <v>4187</v>
      </c>
      <c r="F1244" s="78" t="inlineStr">
        <is>
          <t>中壢翔嘉店</t>
        </is>
      </c>
      <c r="G1244" s="78" t="inlineStr">
        <is>
          <t>桃園市</t>
        </is>
      </c>
      <c r="H1244" s="78" t="inlineStr">
        <is>
          <t>中壢區</t>
        </is>
      </c>
      <c r="I1244" s="77" t="n">
        <v>2</v>
      </c>
      <c r="J1244" s="73" t="n">
        <v>44797</v>
      </c>
    </row>
    <row r="1245" ht="15.6" customHeight="1" s="127">
      <c r="D1245" s="53" t="n">
        <v>1243</v>
      </c>
      <c r="E1245" s="77" t="n">
        <v>4322</v>
      </c>
      <c r="F1245" s="78" t="inlineStr">
        <is>
          <t>中壢愛琴店</t>
        </is>
      </c>
      <c r="G1245" s="78" t="inlineStr">
        <is>
          <t>桃園市</t>
        </is>
      </c>
      <c r="H1245" s="78" t="inlineStr">
        <is>
          <t>中壢區</t>
        </is>
      </c>
      <c r="I1245" s="77" t="n">
        <v>2</v>
      </c>
      <c r="J1245" s="73" t="n">
        <v>44797</v>
      </c>
    </row>
    <row r="1246" ht="15.6" customHeight="1" s="127">
      <c r="D1246" s="53" t="n">
        <v>1244</v>
      </c>
      <c r="E1246" s="77" t="n">
        <v>4901</v>
      </c>
      <c r="F1246" s="78" t="inlineStr">
        <is>
          <t>梅山梅花店</t>
        </is>
      </c>
      <c r="G1246" s="78" t="inlineStr">
        <is>
          <t>嘉義縣</t>
        </is>
      </c>
      <c r="H1246" s="78" t="inlineStr">
        <is>
          <t>梅山鄉</t>
        </is>
      </c>
      <c r="I1246" s="77" t="n">
        <v>2</v>
      </c>
      <c r="J1246" s="73" t="n">
        <v>44797</v>
      </c>
    </row>
    <row r="1247" ht="15.6" customHeight="1" s="127">
      <c r="D1247" s="53" t="n">
        <v>1245</v>
      </c>
      <c r="E1247" s="77" t="n">
        <v>2462</v>
      </c>
      <c r="F1247" s="78" t="inlineStr">
        <is>
          <t>嘉縣嘉梅店</t>
        </is>
      </c>
      <c r="G1247" s="78" t="inlineStr">
        <is>
          <t>嘉義縣</t>
        </is>
      </c>
      <c r="H1247" s="78" t="inlineStr">
        <is>
          <t>梅山鄉</t>
        </is>
      </c>
      <c r="I1247" s="77" t="n">
        <v>2</v>
      </c>
      <c r="J1247" s="73" t="n">
        <v>44797</v>
      </c>
    </row>
    <row r="1248" ht="15.6" customHeight="1" s="127">
      <c r="D1248" s="53" t="n">
        <v>1246</v>
      </c>
      <c r="E1248" s="77" t="n">
        <v>3880</v>
      </c>
      <c r="F1248" s="78" t="inlineStr">
        <is>
          <t>桃縣富竹店</t>
        </is>
      </c>
      <c r="G1248" s="78" t="inlineStr">
        <is>
          <t>桃園市</t>
        </is>
      </c>
      <c r="H1248" s="78" t="inlineStr">
        <is>
          <t>蘆竹區</t>
        </is>
      </c>
      <c r="I1248" s="77" t="n">
        <v>2</v>
      </c>
      <c r="J1248" s="73" t="n">
        <v>44798</v>
      </c>
    </row>
    <row r="1249" ht="15.6" customHeight="1" s="127">
      <c r="D1249" s="53" t="n">
        <v>1247</v>
      </c>
      <c r="E1249" s="77" t="n">
        <v>2322</v>
      </c>
      <c r="F1249" s="78" t="inlineStr">
        <is>
          <t>桃縣桃竹店</t>
        </is>
      </c>
      <c r="G1249" s="78" t="inlineStr">
        <is>
          <t>桃園市</t>
        </is>
      </c>
      <c r="H1249" s="78" t="inlineStr">
        <is>
          <t>蘆竹區</t>
        </is>
      </c>
      <c r="I1249" s="77" t="n">
        <v>2</v>
      </c>
      <c r="J1249" s="73" t="n">
        <v>44798</v>
      </c>
    </row>
    <row r="1250" ht="15.6" customHeight="1" s="127">
      <c r="D1250" s="53" t="n">
        <v>1248</v>
      </c>
      <c r="E1250" s="77" t="n">
        <v>3556</v>
      </c>
      <c r="F1250" s="78" t="inlineStr">
        <is>
          <t>桃縣蘆華店</t>
        </is>
      </c>
      <c r="G1250" s="78" t="inlineStr">
        <is>
          <t>桃園市</t>
        </is>
      </c>
      <c r="H1250" s="78" t="inlineStr">
        <is>
          <t>蘆竹區</t>
        </is>
      </c>
      <c r="I1250" s="77" t="n">
        <v>2</v>
      </c>
      <c r="J1250" s="73" t="n">
        <v>44798</v>
      </c>
    </row>
    <row r="1251" ht="15.6" customHeight="1" s="127">
      <c r="D1251" s="53" t="n">
        <v>1249</v>
      </c>
      <c r="E1251" s="77" t="n">
        <v>4389</v>
      </c>
      <c r="F1251" s="78" t="inlineStr">
        <is>
          <t>中壢高正店</t>
        </is>
      </c>
      <c r="G1251" s="78" t="inlineStr">
        <is>
          <t>桃園市</t>
        </is>
      </c>
      <c r="H1251" s="78" t="inlineStr">
        <is>
          <t>中壢區</t>
        </is>
      </c>
      <c r="I1251" s="77" t="n">
        <v>2</v>
      </c>
      <c r="J1251" s="73" t="n">
        <v>44798</v>
      </c>
    </row>
    <row r="1252" ht="15.6" customHeight="1" s="127">
      <c r="D1252" s="53" t="n">
        <v>1250</v>
      </c>
      <c r="E1252" s="77" t="n">
        <v>4430</v>
      </c>
      <c r="F1252" s="78" t="inlineStr">
        <is>
          <t>中壢元氣店</t>
        </is>
      </c>
      <c r="G1252" s="78" t="inlineStr">
        <is>
          <t>桃園市</t>
        </is>
      </c>
      <c r="H1252" s="78" t="inlineStr">
        <is>
          <t>中壢區</t>
        </is>
      </c>
      <c r="I1252" s="77" t="n">
        <v>2</v>
      </c>
      <c r="J1252" s="73" t="n">
        <v>44798</v>
      </c>
    </row>
    <row r="1253" ht="15.6" customHeight="1" s="127">
      <c r="D1253" s="53" t="n">
        <v>1251</v>
      </c>
      <c r="E1253" s="77" t="n">
        <v>2417</v>
      </c>
      <c r="F1253" s="78" t="inlineStr">
        <is>
          <t>嘉縣嘉路店</t>
        </is>
      </c>
      <c r="G1253" s="78" t="inlineStr">
        <is>
          <t>嘉義縣</t>
        </is>
      </c>
      <c r="H1253" s="78" t="inlineStr">
        <is>
          <t>番路鄉</t>
        </is>
      </c>
      <c r="I1253" s="77" t="n">
        <v>2</v>
      </c>
      <c r="J1253" s="73" t="n">
        <v>44798</v>
      </c>
    </row>
    <row r="1254" ht="15.6" customHeight="1" s="127">
      <c r="D1254" s="53" t="n">
        <v>1252</v>
      </c>
      <c r="E1254" s="77" t="n">
        <v>4394</v>
      </c>
      <c r="F1254" s="78" t="inlineStr">
        <is>
          <t>番路雲海店</t>
        </is>
      </c>
      <c r="G1254" s="78" t="inlineStr">
        <is>
          <t>嘉義縣</t>
        </is>
      </c>
      <c r="H1254" s="78" t="inlineStr">
        <is>
          <t>番路鄉</t>
        </is>
      </c>
      <c r="I1254" s="77" t="n">
        <v>2</v>
      </c>
      <c r="J1254" s="73" t="n">
        <v>44798</v>
      </c>
    </row>
    <row r="1255" ht="15.6" customHeight="1" s="127">
      <c r="D1255" s="53" t="n">
        <v>1253</v>
      </c>
      <c r="E1255" s="77" t="n">
        <v>3086</v>
      </c>
      <c r="F1255" s="78" t="inlineStr">
        <is>
          <t>嘉縣嘉月店</t>
        </is>
      </c>
      <c r="G1255" s="78" t="inlineStr">
        <is>
          <t>嘉義縣</t>
        </is>
      </c>
      <c r="H1255" s="78" t="inlineStr">
        <is>
          <t>新港鄉</t>
        </is>
      </c>
      <c r="I1255" s="77" t="n">
        <v>2</v>
      </c>
      <c r="J1255" s="73" t="n">
        <v>44798</v>
      </c>
    </row>
    <row r="1256" ht="15.6" customHeight="1" s="127">
      <c r="D1256" s="53" t="n">
        <v>1254</v>
      </c>
      <c r="E1256" s="77" t="n">
        <v>4694</v>
      </c>
      <c r="F1256" s="78" t="inlineStr">
        <is>
          <t>中壢慈惠店</t>
        </is>
      </c>
      <c r="G1256" s="78" t="inlineStr">
        <is>
          <t>桃園市</t>
        </is>
      </c>
      <c r="H1256" s="78" t="inlineStr">
        <is>
          <t>中壢區</t>
        </is>
      </c>
      <c r="I1256" s="77" t="n">
        <v>2</v>
      </c>
      <c r="J1256" s="73" t="n">
        <v>44799</v>
      </c>
    </row>
    <row r="1257" ht="15.6" customHeight="1" s="127">
      <c r="D1257" s="53" t="n">
        <v>1255</v>
      </c>
      <c r="E1257" s="77" t="inlineStr">
        <is>
          <t>F169</t>
        </is>
      </c>
      <c r="F1257" s="78" t="inlineStr">
        <is>
          <t>中壢永興店</t>
        </is>
      </c>
      <c r="G1257" s="78" t="inlineStr">
        <is>
          <t>桃園市</t>
        </is>
      </c>
      <c r="H1257" s="78" t="inlineStr">
        <is>
          <t>中壢區</t>
        </is>
      </c>
      <c r="I1257" s="77" t="n">
        <v>2</v>
      </c>
      <c r="J1257" s="73" t="n">
        <v>44799</v>
      </c>
    </row>
    <row r="1258" ht="15.6" customHeight="1" s="127">
      <c r="D1258" s="53" t="n">
        <v>1256</v>
      </c>
      <c r="E1258" s="77" t="n">
        <v>4339</v>
      </c>
      <c r="F1258" s="78" t="inlineStr">
        <is>
          <t>水上萬能店</t>
        </is>
      </c>
      <c r="G1258" s="78" t="inlineStr">
        <is>
          <t>嘉義縣</t>
        </is>
      </c>
      <c r="H1258" s="78" t="inlineStr">
        <is>
          <t>水上鄉</t>
        </is>
      </c>
      <c r="I1258" s="77" t="n">
        <v>3</v>
      </c>
      <c r="J1258" s="73" t="n">
        <v>44799</v>
      </c>
    </row>
    <row r="1259" ht="15.6" customHeight="1" s="127">
      <c r="D1259" s="53" t="n">
        <v>1257</v>
      </c>
      <c r="E1259" s="77" t="n">
        <v>4401</v>
      </c>
      <c r="F1259" s="78" t="inlineStr">
        <is>
          <t>水上志航店</t>
        </is>
      </c>
      <c r="G1259" s="78" t="inlineStr">
        <is>
          <t>嘉義縣</t>
        </is>
      </c>
      <c r="H1259" s="78" t="inlineStr">
        <is>
          <t>水上鄉</t>
        </is>
      </c>
      <c r="I1259" s="77" t="n">
        <v>2</v>
      </c>
      <c r="J1259" s="73" t="n">
        <v>44799</v>
      </c>
    </row>
    <row r="1260" ht="15.6" customHeight="1" s="127">
      <c r="D1260" s="53" t="n">
        <v>1258</v>
      </c>
      <c r="E1260" s="77" t="inlineStr">
        <is>
          <t>F355</t>
        </is>
      </c>
      <c r="F1260" s="78" t="inlineStr">
        <is>
          <t>桃縣民生店</t>
        </is>
      </c>
      <c r="G1260" s="78" t="inlineStr">
        <is>
          <t>桃園市</t>
        </is>
      </c>
      <c r="H1260" s="78" t="inlineStr">
        <is>
          <t>大園區</t>
        </is>
      </c>
      <c r="I1260" s="77" t="n">
        <v>2</v>
      </c>
      <c r="J1260" s="73" t="n">
        <v>44802</v>
      </c>
    </row>
    <row r="1261" ht="15.6" customHeight="1" s="127">
      <c r="D1261" s="53" t="n">
        <v>1259</v>
      </c>
      <c r="E1261" s="77" t="n">
        <v>4407</v>
      </c>
      <c r="F1261" s="78" t="inlineStr">
        <is>
          <t>大園大盛店</t>
        </is>
      </c>
      <c r="G1261" s="78" t="inlineStr">
        <is>
          <t>桃園市</t>
        </is>
      </c>
      <c r="H1261" s="78" t="inlineStr">
        <is>
          <t>大園區</t>
        </is>
      </c>
      <c r="I1261" s="77" t="n">
        <v>2</v>
      </c>
      <c r="J1261" s="73" t="n">
        <v>44802</v>
      </c>
    </row>
    <row r="1262" ht="15.6" customHeight="1" s="127">
      <c r="D1262" s="53" t="n">
        <v>1260</v>
      </c>
      <c r="E1262" s="77" t="n">
        <v>2606</v>
      </c>
      <c r="F1262" s="78" t="inlineStr">
        <is>
          <t>桃縣桃海店</t>
        </is>
      </c>
      <c r="G1262" s="78" t="inlineStr">
        <is>
          <t>桃園市</t>
        </is>
      </c>
      <c r="H1262" s="78" t="inlineStr">
        <is>
          <t>大園區</t>
        </is>
      </c>
      <c r="I1262" s="77" t="n">
        <v>2</v>
      </c>
      <c r="J1262" s="73" t="n">
        <v>44802</v>
      </c>
    </row>
    <row r="1263" ht="15.6" customHeight="1" s="127">
      <c r="D1263" s="53" t="n">
        <v>1261</v>
      </c>
      <c r="E1263" s="77" t="n">
        <v>2283</v>
      </c>
      <c r="F1263" s="78" t="inlineStr">
        <is>
          <t>桃縣桃心店</t>
        </is>
      </c>
      <c r="G1263" s="78" t="inlineStr">
        <is>
          <t>桃園市</t>
        </is>
      </c>
      <c r="H1263" s="78" t="inlineStr">
        <is>
          <t>大園區</t>
        </is>
      </c>
      <c r="I1263" s="77" t="n">
        <v>2</v>
      </c>
      <c r="J1263" s="73" t="n">
        <v>44802</v>
      </c>
    </row>
    <row r="1264" ht="15.6" customHeight="1" s="127">
      <c r="D1264" s="53" t="n">
        <v>1262</v>
      </c>
      <c r="E1264" s="77" t="n">
        <v>2348</v>
      </c>
      <c r="F1264" s="78" t="inlineStr">
        <is>
          <t>中壢桃威店</t>
        </is>
      </c>
      <c r="G1264" s="78" t="inlineStr">
        <is>
          <t>桃園市</t>
        </is>
      </c>
      <c r="H1264" s="78" t="inlineStr">
        <is>
          <t>中壢區</t>
        </is>
      </c>
      <c r="I1264" s="77" t="n">
        <v>2</v>
      </c>
      <c r="J1264" s="73" t="n">
        <v>44802</v>
      </c>
    </row>
    <row r="1265" ht="15.6" customHeight="1" s="127">
      <c r="D1265" s="53" t="n">
        <v>1263</v>
      </c>
      <c r="E1265" s="77" t="n">
        <v>3156</v>
      </c>
      <c r="F1265" s="78" t="inlineStr">
        <is>
          <t>中壢壢民店</t>
        </is>
      </c>
      <c r="G1265" s="78" t="inlineStr">
        <is>
          <t>桃園市</t>
        </is>
      </c>
      <c r="H1265" s="78" t="inlineStr">
        <is>
          <t>中壢區</t>
        </is>
      </c>
      <c r="I1265" s="77" t="n">
        <v>2</v>
      </c>
      <c r="J1265" s="73" t="n">
        <v>44802</v>
      </c>
    </row>
    <row r="1266" ht="15.6" customHeight="1" s="127">
      <c r="D1266" s="53" t="n">
        <v>1264</v>
      </c>
      <c r="E1266" s="77" t="n">
        <v>4832</v>
      </c>
      <c r="F1266" s="78" t="inlineStr">
        <is>
          <t>枋山海景店</t>
        </is>
      </c>
      <c r="G1266" s="78" t="inlineStr">
        <is>
          <t>屏東縣</t>
        </is>
      </c>
      <c r="H1266" s="78" t="inlineStr">
        <is>
          <t>枋山鄉</t>
        </is>
      </c>
      <c r="I1266" s="77" t="n">
        <v>2</v>
      </c>
      <c r="J1266" s="73" t="n">
        <v>44802</v>
      </c>
    </row>
    <row r="1267" ht="15.6" customHeight="1" s="127">
      <c r="D1267" s="53" t="n">
        <v>1265</v>
      </c>
      <c r="E1267" s="77" t="n">
        <v>4948</v>
      </c>
      <c r="F1267" s="78" t="inlineStr">
        <is>
          <t>枋寮新開店</t>
        </is>
      </c>
      <c r="G1267" s="78" t="inlineStr">
        <is>
          <t>屏東縣</t>
        </is>
      </c>
      <c r="H1267" s="78" t="inlineStr">
        <is>
          <t>枋寮鄉</t>
        </is>
      </c>
      <c r="I1267" s="77" t="n">
        <v>2</v>
      </c>
      <c r="J1267" s="73" t="n">
        <v>44802</v>
      </c>
    </row>
    <row r="1268" ht="15.6" customHeight="1" s="127">
      <c r="D1268" s="53" t="n">
        <v>1266</v>
      </c>
      <c r="E1268" s="77" t="n">
        <v>4765</v>
      </c>
      <c r="F1268" s="78" t="inlineStr">
        <is>
          <t>大園中正東店</t>
        </is>
      </c>
      <c r="G1268" s="78" t="inlineStr">
        <is>
          <t>桃園市</t>
        </is>
      </c>
      <c r="H1268" s="78" t="inlineStr">
        <is>
          <t>大園區</t>
        </is>
      </c>
      <c r="I1268" s="77" t="n">
        <v>2</v>
      </c>
      <c r="J1268" s="73" t="n">
        <v>44803</v>
      </c>
    </row>
    <row r="1269" ht="15.6" customHeight="1" s="127">
      <c r="D1269" s="53" t="n">
        <v>1267</v>
      </c>
      <c r="E1269" s="77" t="n">
        <v>2517</v>
      </c>
      <c r="F1269" s="78" t="inlineStr">
        <is>
          <t>桃縣桃邦店</t>
        </is>
      </c>
      <c r="G1269" s="78" t="inlineStr">
        <is>
          <t>桃園市</t>
        </is>
      </c>
      <c r="H1269" s="78" t="inlineStr">
        <is>
          <t>大園區</t>
        </is>
      </c>
      <c r="I1269" s="77" t="n">
        <v>2</v>
      </c>
      <c r="J1269" s="73" t="n">
        <v>44803</v>
      </c>
    </row>
    <row r="1270" ht="15.6" customHeight="1" s="127">
      <c r="D1270" s="53" t="n">
        <v>1268</v>
      </c>
      <c r="E1270" s="77" t="n">
        <v>4651</v>
      </c>
      <c r="F1270" s="78" t="inlineStr">
        <is>
          <t>大園羽田店</t>
        </is>
      </c>
      <c r="G1270" s="78" t="inlineStr">
        <is>
          <t>桃園市</t>
        </is>
      </c>
      <c r="H1270" s="78" t="inlineStr">
        <is>
          <t>大園區</t>
        </is>
      </c>
      <c r="I1270" s="77" t="n">
        <v>2</v>
      </c>
      <c r="J1270" s="73" t="n">
        <v>44803</v>
      </c>
    </row>
    <row r="1271" ht="15.6" customHeight="1" s="127">
      <c r="D1271" s="53" t="n">
        <v>1269</v>
      </c>
      <c r="E1271" s="77" t="n">
        <v>4346</v>
      </c>
      <c r="F1271" s="78" t="inlineStr">
        <is>
          <t>大園五青店</t>
        </is>
      </c>
      <c r="G1271" s="78" t="inlineStr">
        <is>
          <t>桃園市</t>
        </is>
      </c>
      <c r="H1271" s="78" t="inlineStr">
        <is>
          <t>大園區</t>
        </is>
      </c>
      <c r="I1271" s="77" t="n">
        <v>2</v>
      </c>
      <c r="J1271" s="73" t="n">
        <v>44803</v>
      </c>
    </row>
    <row r="1272" ht="15.6" customHeight="1" s="127">
      <c r="D1272" s="53" t="n">
        <v>1270</v>
      </c>
      <c r="E1272" s="77" t="n">
        <v>4797</v>
      </c>
      <c r="F1272" s="78" t="inlineStr">
        <is>
          <t>中壢米干店</t>
        </is>
      </c>
      <c r="G1272" s="78" t="inlineStr">
        <is>
          <t>桃園市</t>
        </is>
      </c>
      <c r="H1272" s="78" t="inlineStr">
        <is>
          <t>中壢區</t>
        </is>
      </c>
      <c r="I1272" s="77" t="n">
        <v>2</v>
      </c>
      <c r="J1272" s="73" t="n">
        <v>44803</v>
      </c>
    </row>
    <row r="1273" ht="15.6" customHeight="1" s="127">
      <c r="D1273" s="53" t="n">
        <v>1271</v>
      </c>
      <c r="E1273" s="77" t="n">
        <v>2355</v>
      </c>
      <c r="F1273" s="78" t="inlineStr">
        <is>
          <t>中壢桃江店</t>
        </is>
      </c>
      <c r="G1273" s="78" t="inlineStr">
        <is>
          <t>桃園市</t>
        </is>
      </c>
      <c r="H1273" s="78" t="inlineStr">
        <is>
          <t>中壢區</t>
        </is>
      </c>
      <c r="I1273" s="77" t="n">
        <v>2</v>
      </c>
      <c r="J1273" s="73" t="n">
        <v>44803</v>
      </c>
    </row>
    <row r="1274" ht="15.6" customHeight="1" s="127">
      <c r="D1274" s="53" t="n">
        <v>1272</v>
      </c>
      <c r="E1274" s="77" t="n">
        <v>4156</v>
      </c>
      <c r="F1274" s="78" t="inlineStr">
        <is>
          <t>萬巒萬金店</t>
        </is>
      </c>
      <c r="G1274" s="78" t="inlineStr">
        <is>
          <t>屏東縣</t>
        </is>
      </c>
      <c r="H1274" s="78" t="inlineStr">
        <is>
          <t>萬巒鄉</t>
        </is>
      </c>
      <c r="I1274" s="77" t="n">
        <v>2</v>
      </c>
      <c r="J1274" s="73" t="n">
        <v>44803</v>
      </c>
    </row>
    <row r="1275" ht="15.6" customHeight="1" s="127">
      <c r="D1275" s="53" t="n">
        <v>1273</v>
      </c>
      <c r="E1275" s="77" t="n">
        <v>4489</v>
      </c>
      <c r="F1275" s="78" t="inlineStr">
        <is>
          <t>潮州驛站店</t>
        </is>
      </c>
      <c r="G1275" s="78" t="inlineStr">
        <is>
          <t>屏東縣</t>
        </is>
      </c>
      <c r="H1275" s="78" t="inlineStr">
        <is>
          <t>潮州鎮</t>
        </is>
      </c>
      <c r="I1275" s="77" t="n">
        <v>2</v>
      </c>
      <c r="J1275" s="73" t="n">
        <v>44803</v>
      </c>
    </row>
    <row r="1276" ht="15.6" customHeight="1" s="127">
      <c r="D1276" s="53" t="n">
        <v>1274</v>
      </c>
      <c r="E1276" s="77" t="n">
        <v>4456</v>
      </c>
      <c r="F1276" s="78" t="inlineStr">
        <is>
          <t>蘆竹華麗店</t>
        </is>
      </c>
      <c r="G1276" s="78" t="inlineStr">
        <is>
          <t>桃園市</t>
        </is>
      </c>
      <c r="H1276" s="78" t="inlineStr">
        <is>
          <t>蘆竹區</t>
        </is>
      </c>
      <c r="I1276" s="77" t="n">
        <v>2</v>
      </c>
      <c r="J1276" s="73" t="n">
        <v>44804</v>
      </c>
    </row>
    <row r="1277" ht="15.6" customHeight="1" s="127">
      <c r="D1277" s="53" t="n">
        <v>1275</v>
      </c>
      <c r="E1277" s="54" t="n">
        <v>2147</v>
      </c>
      <c r="F1277" s="55" t="inlineStr">
        <is>
          <t>桃縣海口店</t>
        </is>
      </c>
      <c r="G1277" s="55" t="inlineStr">
        <is>
          <t>桃園市</t>
        </is>
      </c>
      <c r="H1277" s="55" t="inlineStr">
        <is>
          <t>大園區</t>
        </is>
      </c>
      <c r="I1277" s="54" t="n">
        <v>2</v>
      </c>
      <c r="J1277" s="83" t="n">
        <v>44804</v>
      </c>
    </row>
    <row r="1278" ht="15.6" customHeight="1" s="127">
      <c r="D1278" s="53" t="n">
        <v>1276</v>
      </c>
      <c r="E1278" s="54" t="n">
        <v>3016</v>
      </c>
      <c r="F1278" s="55" t="inlineStr">
        <is>
          <t>桃縣桃品店</t>
        </is>
      </c>
      <c r="G1278" s="55" t="inlineStr">
        <is>
          <t>桃園市</t>
        </is>
      </c>
      <c r="H1278" s="55" t="inlineStr">
        <is>
          <t>大園區</t>
        </is>
      </c>
      <c r="I1278" s="54" t="n">
        <v>2</v>
      </c>
      <c r="J1278" s="83" t="n">
        <v>44804</v>
      </c>
    </row>
    <row r="1279" ht="15.6" customHeight="1" s="127">
      <c r="D1279" s="53" t="n">
        <v>1277</v>
      </c>
      <c r="E1279" s="54" t="inlineStr">
        <is>
          <t>F624</t>
        </is>
      </c>
      <c r="F1279" s="55" t="inlineStr">
        <is>
          <t>桃縣竹圍店</t>
        </is>
      </c>
      <c r="G1279" s="55" t="inlineStr">
        <is>
          <t>桃園市</t>
        </is>
      </c>
      <c r="H1279" s="55" t="inlineStr">
        <is>
          <t>大園區</t>
        </is>
      </c>
      <c r="I1279" s="54" t="n">
        <v>2</v>
      </c>
      <c r="J1279" s="83" t="n">
        <v>44804</v>
      </c>
    </row>
    <row r="1280" ht="15.6" customHeight="1" s="127">
      <c r="D1280" s="53" t="n">
        <v>1278</v>
      </c>
      <c r="E1280" s="54" t="n">
        <v>3042</v>
      </c>
      <c r="F1280" s="55" t="inlineStr">
        <is>
          <t>中壢桃通店</t>
        </is>
      </c>
      <c r="G1280" s="55" t="inlineStr">
        <is>
          <t>桃園市</t>
        </is>
      </c>
      <c r="H1280" s="55" t="inlineStr">
        <is>
          <t>中壢區</t>
        </is>
      </c>
      <c r="I1280" s="54" t="n">
        <v>2</v>
      </c>
      <c r="J1280" s="83" t="n">
        <v>44804</v>
      </c>
    </row>
    <row r="1281" ht="15.6" customHeight="1" s="127">
      <c r="D1281" s="53" t="n">
        <v>1279</v>
      </c>
      <c r="E1281" s="54" t="n">
        <v>4480</v>
      </c>
      <c r="F1281" s="55" t="inlineStr">
        <is>
          <t>中壢星辰店</t>
        </is>
      </c>
      <c r="G1281" s="55" t="inlineStr">
        <is>
          <t>桃園市</t>
        </is>
      </c>
      <c r="H1281" s="55" t="inlineStr">
        <is>
          <t>中壢區</t>
        </is>
      </c>
      <c r="I1281" s="54" t="n">
        <v>2</v>
      </c>
      <c r="J1281" s="83" t="n">
        <v>44804</v>
      </c>
    </row>
    <row r="1282" ht="15.6" customHeight="1" s="127">
      <c r="D1282" s="53" t="n">
        <v>1280</v>
      </c>
      <c r="E1282" s="54" t="n">
        <v>3594</v>
      </c>
      <c r="F1282" s="55" t="inlineStr">
        <is>
          <t>嘉縣中坑二店</t>
        </is>
      </c>
      <c r="G1282" s="55" t="inlineStr">
        <is>
          <t>嘉義縣</t>
        </is>
      </c>
      <c r="H1282" s="55" t="inlineStr">
        <is>
          <t>大林鎮</t>
        </is>
      </c>
      <c r="I1282" s="54" t="n">
        <v>2</v>
      </c>
      <c r="J1282" s="83" t="n">
        <v>44804</v>
      </c>
    </row>
    <row r="1283" ht="15.6" customHeight="1" s="127">
      <c r="D1283" s="53" t="n">
        <v>1281</v>
      </c>
      <c r="E1283" s="54" t="n">
        <v>3852</v>
      </c>
      <c r="F1283" s="55" t="inlineStr">
        <is>
          <t>嘉義國運店</t>
        </is>
      </c>
      <c r="G1283" s="55" t="inlineStr">
        <is>
          <t>嘉義市</t>
        </is>
      </c>
      <c r="H1283" s="55" t="inlineStr">
        <is>
          <t>西區</t>
        </is>
      </c>
      <c r="I1283" s="54" t="n">
        <v>2</v>
      </c>
      <c r="J1283" s="83" t="n">
        <v>44804</v>
      </c>
    </row>
    <row r="1284" ht="15.6" customHeight="1" s="127">
      <c r="D1284" s="53" t="n">
        <v>1282</v>
      </c>
      <c r="E1284" s="54" t="n">
        <v>3590</v>
      </c>
      <c r="F1284" s="55" t="inlineStr">
        <is>
          <t>嘉縣中坑店</t>
        </is>
      </c>
      <c r="G1284" s="55" t="inlineStr">
        <is>
          <t>嘉義縣</t>
        </is>
      </c>
      <c r="H1284" s="55" t="inlineStr">
        <is>
          <t>大林鎮</t>
        </is>
      </c>
      <c r="I1284" s="54" t="n">
        <v>3</v>
      </c>
      <c r="J1284" s="83" t="n">
        <v>44804</v>
      </c>
    </row>
    <row r="1285" ht="15.6" customHeight="1" s="127">
      <c r="D1285" s="53" t="n">
        <v>1283</v>
      </c>
      <c r="E1285" s="54" t="inlineStr">
        <is>
          <t>F954</t>
        </is>
      </c>
      <c r="F1285" s="55" t="inlineStr">
        <is>
          <t>桃縣大園二店</t>
        </is>
      </c>
      <c r="G1285" s="55" t="inlineStr">
        <is>
          <t>桃園市</t>
        </is>
      </c>
      <c r="H1285" s="55" t="inlineStr">
        <is>
          <t>大園區</t>
        </is>
      </c>
      <c r="I1285" s="54" t="n">
        <v>2</v>
      </c>
      <c r="J1285" s="83" t="n">
        <v>44805</v>
      </c>
    </row>
    <row r="1286" ht="15.6" customHeight="1" s="127">
      <c r="D1286" s="53" t="n">
        <v>1284</v>
      </c>
      <c r="E1286" s="54" t="n">
        <v>4910</v>
      </c>
      <c r="F1286" s="55" t="inlineStr">
        <is>
          <t>大園飛翔店</t>
        </is>
      </c>
      <c r="G1286" s="55" t="inlineStr">
        <is>
          <t>桃園市</t>
        </is>
      </c>
      <c r="H1286" s="55" t="inlineStr">
        <is>
          <t>大園區</t>
        </is>
      </c>
      <c r="I1286" s="54" t="n">
        <v>2</v>
      </c>
      <c r="J1286" s="83" t="n">
        <v>44805</v>
      </c>
    </row>
    <row r="1287" ht="15.6" customHeight="1" s="127">
      <c r="D1287" s="53" t="n">
        <v>1285</v>
      </c>
      <c r="E1287" s="54" t="n">
        <v>3997</v>
      </c>
      <c r="F1287" s="55" t="inlineStr">
        <is>
          <t>大園航運店</t>
        </is>
      </c>
      <c r="G1287" s="55" t="inlineStr">
        <is>
          <t>桃園市</t>
        </is>
      </c>
      <c r="H1287" s="55" t="inlineStr">
        <is>
          <t>大園區</t>
        </is>
      </c>
      <c r="I1287" s="54" t="n">
        <v>2</v>
      </c>
      <c r="J1287" s="83" t="n">
        <v>44805</v>
      </c>
    </row>
    <row r="1288" ht="15.6" customHeight="1" s="127">
      <c r="D1288" s="53" t="n">
        <v>1286</v>
      </c>
      <c r="E1288" s="54" t="inlineStr">
        <is>
          <t>F959</t>
        </is>
      </c>
      <c r="F1288" s="55" t="inlineStr">
        <is>
          <t>桃縣大園三店</t>
        </is>
      </c>
      <c r="G1288" s="55" t="inlineStr">
        <is>
          <t>桃園市</t>
        </is>
      </c>
      <c r="H1288" s="55" t="inlineStr">
        <is>
          <t>大園區</t>
        </is>
      </c>
      <c r="I1288" s="54" t="n">
        <v>2</v>
      </c>
      <c r="J1288" s="83" t="n">
        <v>44805</v>
      </c>
    </row>
    <row r="1289" ht="15.6" customHeight="1" s="127">
      <c r="D1289" s="53" t="n">
        <v>1287</v>
      </c>
      <c r="E1289" s="54" t="n">
        <v>3802</v>
      </c>
      <c r="F1289" s="55" t="inlineStr">
        <is>
          <t>苗縣君中店</t>
        </is>
      </c>
      <c r="G1289" s="55" t="inlineStr">
        <is>
          <t>苗栗縣</t>
        </is>
      </c>
      <c r="H1289" s="55" t="inlineStr">
        <is>
          <t>竹南鎮</t>
        </is>
      </c>
      <c r="I1289" s="54" t="n">
        <v>3</v>
      </c>
      <c r="J1289" s="83" t="n">
        <v>44805</v>
      </c>
    </row>
    <row r="1290" ht="15.6" customHeight="1" s="127">
      <c r="D1290" s="53" t="n">
        <v>1288</v>
      </c>
      <c r="E1290" s="54" t="n">
        <v>4069</v>
      </c>
      <c r="F1290" s="55" t="inlineStr">
        <is>
          <t>後龍德醫店</t>
        </is>
      </c>
      <c r="G1290" s="55" t="inlineStr">
        <is>
          <t>苗栗縣</t>
        </is>
      </c>
      <c r="H1290" s="55" t="inlineStr">
        <is>
          <t>後龍鎮</t>
        </is>
      </c>
      <c r="I1290" s="54" t="n">
        <v>3</v>
      </c>
      <c r="J1290" s="83" t="n">
        <v>44805</v>
      </c>
    </row>
    <row r="1291" ht="15.6" customHeight="1" s="127">
      <c r="D1291" s="53" t="n">
        <v>1289</v>
      </c>
      <c r="E1291" s="54" t="n">
        <v>3328</v>
      </c>
      <c r="F1291" s="55" t="inlineStr">
        <is>
          <t>新營南光店</t>
        </is>
      </c>
      <c r="G1291" s="55" t="inlineStr">
        <is>
          <t>台南市</t>
        </is>
      </c>
      <c r="H1291" s="55" t="inlineStr">
        <is>
          <t>新營區</t>
        </is>
      </c>
      <c r="I1291" s="54" t="n">
        <v>3</v>
      </c>
      <c r="J1291" s="83" t="n">
        <v>44805</v>
      </c>
    </row>
    <row r="1292" ht="15.6" customHeight="1" s="127">
      <c r="D1292" s="53" t="n">
        <v>1290</v>
      </c>
      <c r="E1292" s="54" t="n">
        <v>4290</v>
      </c>
      <c r="F1292" s="55" t="inlineStr">
        <is>
          <t>新化知義店</t>
        </is>
      </c>
      <c r="G1292" s="55" t="inlineStr">
        <is>
          <t>台南市</t>
        </is>
      </c>
      <c r="H1292" s="55" t="inlineStr">
        <is>
          <t>新化區</t>
        </is>
      </c>
      <c r="I1292" s="54" t="n">
        <v>2</v>
      </c>
      <c r="J1292" s="83" t="n">
        <v>44805</v>
      </c>
    </row>
    <row r="1293" ht="15.6" customHeight="1" s="127">
      <c r="D1293" s="53" t="n">
        <v>1291</v>
      </c>
      <c r="E1293" s="54" t="n">
        <v>3056</v>
      </c>
      <c r="F1293" s="55" t="inlineStr">
        <is>
          <t>八德桃定店</t>
        </is>
      </c>
      <c r="G1293" s="55" t="inlineStr">
        <is>
          <t>桃園市</t>
        </is>
      </c>
      <c r="H1293" s="55" t="inlineStr">
        <is>
          <t>八德區</t>
        </is>
      </c>
      <c r="I1293" s="54" t="n">
        <v>2</v>
      </c>
      <c r="J1293" s="83" t="n">
        <v>44806</v>
      </c>
    </row>
    <row r="1294" ht="15.6" customHeight="1" s="127">
      <c r="D1294" s="53" t="n">
        <v>1292</v>
      </c>
      <c r="E1294" s="54" t="n">
        <v>2573</v>
      </c>
      <c r="F1294" s="55" t="inlineStr">
        <is>
          <t>桃縣桃正店</t>
        </is>
      </c>
      <c r="G1294" s="55" t="inlineStr">
        <is>
          <t>桃園市</t>
        </is>
      </c>
      <c r="H1294" s="55" t="inlineStr">
        <is>
          <t>大園區</t>
        </is>
      </c>
      <c r="I1294" s="54" t="n">
        <v>2</v>
      </c>
      <c r="J1294" s="83" t="n">
        <v>44806</v>
      </c>
    </row>
    <row r="1295" ht="15.6" customHeight="1" s="127">
      <c r="D1295" s="53" t="n">
        <v>1293</v>
      </c>
      <c r="E1295" s="54" t="n">
        <v>4429</v>
      </c>
      <c r="F1295" s="55" t="inlineStr">
        <is>
          <t>大園湖畔店</t>
        </is>
      </c>
      <c r="G1295" s="55" t="inlineStr">
        <is>
          <t>桃園市</t>
        </is>
      </c>
      <c r="H1295" s="55" t="inlineStr">
        <is>
          <t>大園區</t>
        </is>
      </c>
      <c r="I1295" s="54" t="n">
        <v>2</v>
      </c>
      <c r="J1295" s="83" t="n">
        <v>44806</v>
      </c>
    </row>
    <row r="1296" ht="15.6" customHeight="1" s="127">
      <c r="D1296" s="53" t="n">
        <v>1294</v>
      </c>
      <c r="E1296" s="54" t="n">
        <v>4966</v>
      </c>
      <c r="F1296" s="55" t="inlineStr">
        <is>
          <t>大園航道店</t>
        </is>
      </c>
      <c r="G1296" s="55" t="inlineStr">
        <is>
          <t>桃園市</t>
        </is>
      </c>
      <c r="H1296" s="55" t="inlineStr">
        <is>
          <t>大園區</t>
        </is>
      </c>
      <c r="I1296" s="54" t="n">
        <v>2</v>
      </c>
      <c r="J1296" s="83" t="n">
        <v>44806</v>
      </c>
    </row>
    <row r="1297" ht="15.6" customHeight="1" s="127">
      <c r="D1297" s="53" t="n">
        <v>1295</v>
      </c>
      <c r="E1297" s="54" t="n">
        <v>4988</v>
      </c>
      <c r="F1297" s="55" t="inlineStr">
        <is>
          <t>尖石薰衣草</t>
        </is>
      </c>
      <c r="G1297" s="55" t="inlineStr">
        <is>
          <t>新竹縣</t>
        </is>
      </c>
      <c r="H1297" s="55" t="inlineStr">
        <is>
          <t>尖石鄉</t>
        </is>
      </c>
      <c r="I1297" s="54" t="n">
        <v>2</v>
      </c>
      <c r="J1297" s="83" t="n">
        <v>44806</v>
      </c>
    </row>
    <row r="1298" ht="15.6" customHeight="1" s="127">
      <c r="D1298" s="53" t="n">
        <v>1296</v>
      </c>
      <c r="E1298" s="54" t="n">
        <v>4358</v>
      </c>
      <c r="F1298" s="55" t="inlineStr">
        <is>
          <t>尖石會來店</t>
        </is>
      </c>
      <c r="G1298" s="55" t="inlineStr">
        <is>
          <t>新竹縣</t>
        </is>
      </c>
      <c r="H1298" s="55" t="inlineStr">
        <is>
          <t>尖石鄉</t>
        </is>
      </c>
      <c r="I1298" s="54" t="n">
        <v>2</v>
      </c>
      <c r="J1298" s="83" t="n">
        <v>44806</v>
      </c>
    </row>
    <row r="1299" ht="15.6" customHeight="1" s="127">
      <c r="D1299" s="53" t="n">
        <v>1297</v>
      </c>
      <c r="E1299" s="54" t="n">
        <v>4699</v>
      </c>
      <c r="F1299" s="55" t="inlineStr">
        <is>
          <t>台中興大店</t>
        </is>
      </c>
      <c r="G1299" s="55" t="inlineStr">
        <is>
          <t>台中市</t>
        </is>
      </c>
      <c r="H1299" s="55" t="inlineStr">
        <is>
          <t>南區</t>
        </is>
      </c>
      <c r="I1299" s="54" t="n">
        <v>3</v>
      </c>
      <c r="J1299" s="83" t="n">
        <v>44806</v>
      </c>
    </row>
    <row r="1300" ht="15.6" customHeight="1" s="127">
      <c r="D1300" s="53" t="n">
        <v>1298</v>
      </c>
      <c r="E1300" s="54" t="n">
        <v>3952</v>
      </c>
      <c r="F1300" s="55" t="inlineStr">
        <is>
          <t>高市高工店</t>
        </is>
      </c>
      <c r="G1300" s="55" t="inlineStr">
        <is>
          <t>高雄市</t>
        </is>
      </c>
      <c r="H1300" s="55" t="inlineStr">
        <is>
          <t>前鎮區</t>
        </is>
      </c>
      <c r="I1300" s="54" t="n">
        <v>3</v>
      </c>
      <c r="J1300" s="83" t="n">
        <v>44806</v>
      </c>
    </row>
    <row r="1301" ht="15.6" customHeight="1" s="127">
      <c r="D1301" s="53" t="n">
        <v>1299</v>
      </c>
      <c r="E1301" s="54" t="n">
        <v>4639</v>
      </c>
      <c r="F1301" s="55" t="inlineStr">
        <is>
          <t>鼓山明誠店</t>
        </is>
      </c>
      <c r="G1301" s="55" t="inlineStr">
        <is>
          <t>高雄市</t>
        </is>
      </c>
      <c r="H1301" s="55" t="inlineStr">
        <is>
          <t>鼓山區</t>
        </is>
      </c>
      <c r="I1301" s="54" t="n">
        <v>3</v>
      </c>
      <c r="J1301" s="83" t="n">
        <v>44806</v>
      </c>
    </row>
    <row r="1302" ht="15.6" customHeight="1" s="127">
      <c r="D1302" s="53" t="n">
        <v>1300</v>
      </c>
      <c r="E1302" s="54" t="n">
        <v>4726</v>
      </c>
      <c r="F1302" s="55" t="inlineStr">
        <is>
          <t>大安新台大店</t>
        </is>
      </c>
      <c r="G1302" s="55" t="inlineStr">
        <is>
          <t>台北市</t>
        </is>
      </c>
      <c r="H1302" s="55" t="inlineStr">
        <is>
          <t>大安區</t>
        </is>
      </c>
      <c r="I1302" s="54" t="n">
        <v>3</v>
      </c>
      <c r="J1302" s="83" t="n">
        <v>44809</v>
      </c>
    </row>
    <row r="1303" ht="15.6" customHeight="1" s="127">
      <c r="D1303" s="53" t="n">
        <v>1301</v>
      </c>
      <c r="E1303" s="54" t="n">
        <v>4473</v>
      </c>
      <c r="F1303" s="55" t="inlineStr">
        <is>
          <t>大安學霸店</t>
        </is>
      </c>
      <c r="G1303" s="55" t="inlineStr">
        <is>
          <t>台北市</t>
        </is>
      </c>
      <c r="H1303" s="55" t="inlineStr">
        <is>
          <t>大安區</t>
        </is>
      </c>
      <c r="I1303" s="54" t="n">
        <v>2</v>
      </c>
      <c r="J1303" s="83" t="n">
        <v>44809</v>
      </c>
    </row>
    <row r="1304" ht="15.6" customHeight="1" s="127">
      <c r="D1304" s="53" t="n">
        <v>1302</v>
      </c>
      <c r="E1304" s="54" t="n">
        <v>3359</v>
      </c>
      <c r="F1304" s="55" t="inlineStr">
        <is>
          <t>北縣金陵店</t>
        </is>
      </c>
      <c r="G1304" s="55" t="inlineStr">
        <is>
          <t>新北市</t>
        </is>
      </c>
      <c r="H1304" s="55" t="inlineStr">
        <is>
          <t>三重區</t>
        </is>
      </c>
      <c r="I1304" s="54" t="n">
        <v>3</v>
      </c>
      <c r="J1304" s="83" t="n">
        <v>44809</v>
      </c>
    </row>
    <row r="1305" ht="15.6" customHeight="1" s="127">
      <c r="D1305" s="53" t="n">
        <v>1303</v>
      </c>
      <c r="E1305" s="54" t="n">
        <v>3642</v>
      </c>
      <c r="F1305" s="55" t="inlineStr">
        <is>
          <t>桃縣大介店</t>
        </is>
      </c>
      <c r="G1305" s="55" t="inlineStr">
        <is>
          <t>桃園市</t>
        </is>
      </c>
      <c r="H1305" s="55" t="inlineStr">
        <is>
          <t>大溪區</t>
        </is>
      </c>
      <c r="I1305" s="54" t="n">
        <v>2</v>
      </c>
      <c r="J1305" s="83" t="n">
        <v>44809</v>
      </c>
    </row>
    <row r="1306" ht="15.6" customHeight="1" s="127">
      <c r="D1306" s="53" t="n">
        <v>1304</v>
      </c>
      <c r="E1306" s="54" t="n">
        <v>4925</v>
      </c>
      <c r="F1306" s="55" t="inlineStr">
        <is>
          <t>大溪豆干店</t>
        </is>
      </c>
      <c r="G1306" s="55" t="inlineStr">
        <is>
          <t>桃園市</t>
        </is>
      </c>
      <c r="H1306" s="55" t="inlineStr">
        <is>
          <t>大溪區</t>
        </is>
      </c>
      <c r="I1306" s="54" t="n">
        <v>2</v>
      </c>
      <c r="J1306" s="83" t="n">
        <v>44809</v>
      </c>
    </row>
    <row r="1307" ht="15.6" customHeight="1" s="127">
      <c r="D1307" s="53" t="n">
        <v>1305</v>
      </c>
      <c r="E1307" s="54" t="n">
        <v>4953</v>
      </c>
      <c r="F1307" s="55" t="inlineStr">
        <is>
          <t>台中明德店</t>
        </is>
      </c>
      <c r="G1307" s="55" t="inlineStr">
        <is>
          <t>台中市</t>
        </is>
      </c>
      <c r="H1307" s="55" t="inlineStr">
        <is>
          <t>南區</t>
        </is>
      </c>
      <c r="I1307" s="54" t="n">
        <v>3</v>
      </c>
      <c r="J1307" s="83" t="n">
        <v>44809</v>
      </c>
    </row>
    <row r="1308" ht="15.6" customHeight="1" s="127">
      <c r="D1308" s="53" t="n">
        <v>1306</v>
      </c>
      <c r="E1308" s="54" t="n">
        <v>4377</v>
      </c>
      <c r="F1308" s="55" t="inlineStr">
        <is>
          <t>高市新艦隊店</t>
        </is>
      </c>
      <c r="G1308" s="55" t="inlineStr">
        <is>
          <t>高雄市</t>
        </is>
      </c>
      <c r="H1308" s="55" t="inlineStr">
        <is>
          <t>左營區</t>
        </is>
      </c>
      <c r="I1308" s="54" t="n">
        <v>2</v>
      </c>
      <c r="J1308" s="83" t="n">
        <v>44809</v>
      </c>
    </row>
    <row r="1309" ht="15.6" customHeight="1" s="127">
      <c r="D1309" s="53" t="n">
        <v>1307</v>
      </c>
      <c r="E1309" s="54" t="n">
        <v>3982</v>
      </c>
      <c r="F1309" s="55" t="inlineStr">
        <is>
          <t>大樹普門店</t>
        </is>
      </c>
      <c r="G1309" s="55" t="inlineStr">
        <is>
          <t>高雄市</t>
        </is>
      </c>
      <c r="H1309" s="55" t="inlineStr">
        <is>
          <t>大樹區</t>
        </is>
      </c>
      <c r="I1309" s="54" t="n">
        <v>2</v>
      </c>
      <c r="J1309" s="83" t="n">
        <v>44809</v>
      </c>
    </row>
    <row r="1310" ht="15.6" customHeight="1" s="127">
      <c r="D1310" s="53" t="n">
        <v>1308</v>
      </c>
      <c r="E1310" s="54" t="n">
        <v>4803</v>
      </c>
      <c r="F1310" s="55" t="inlineStr">
        <is>
          <t>大安台科大店</t>
        </is>
      </c>
      <c r="G1310" s="55" t="inlineStr">
        <is>
          <t>台北市</t>
        </is>
      </c>
      <c r="H1310" s="55" t="inlineStr">
        <is>
          <t>大安區</t>
        </is>
      </c>
      <c r="I1310" s="54" t="n">
        <v>2</v>
      </c>
      <c r="J1310" s="83" t="n">
        <v>44810</v>
      </c>
    </row>
    <row r="1311" ht="15.6" customHeight="1" s="127">
      <c r="D1311" s="53" t="n">
        <v>1309</v>
      </c>
      <c r="E1311" s="54" t="n">
        <v>4513</v>
      </c>
      <c r="F1311" s="55" t="inlineStr">
        <is>
          <t>大安人生店</t>
        </is>
      </c>
      <c r="G1311" s="55" t="inlineStr">
        <is>
          <t>台北市</t>
        </is>
      </c>
      <c r="H1311" s="55" t="inlineStr">
        <is>
          <t>大安區</t>
        </is>
      </c>
      <c r="I1311" s="54" t="n">
        <v>2</v>
      </c>
      <c r="J1311" s="83" t="n">
        <v>44810</v>
      </c>
    </row>
    <row r="1312" ht="15.6" customHeight="1" s="127">
      <c r="D1312" s="53" t="n">
        <v>1310</v>
      </c>
      <c r="E1312" s="54" t="n">
        <v>3752</v>
      </c>
      <c r="F1312" s="55" t="inlineStr">
        <is>
          <t>北縣豫章店</t>
        </is>
      </c>
      <c r="G1312" s="55" t="inlineStr">
        <is>
          <t>新北市</t>
        </is>
      </c>
      <c r="H1312" s="55" t="inlineStr">
        <is>
          <t>板橋區</t>
        </is>
      </c>
      <c r="I1312" s="54" t="n">
        <v>3</v>
      </c>
      <c r="J1312" s="83" t="n">
        <v>44810</v>
      </c>
    </row>
    <row r="1313" ht="15.6" customHeight="1" s="127">
      <c r="D1313" s="53" t="n">
        <v>1311</v>
      </c>
      <c r="E1313" s="54" t="n">
        <v>3767</v>
      </c>
      <c r="F1313" s="55" t="inlineStr">
        <is>
          <t>北縣德霖店</t>
        </is>
      </c>
      <c r="G1313" s="55" t="inlineStr">
        <is>
          <t>新北市</t>
        </is>
      </c>
      <c r="H1313" s="55" t="inlineStr">
        <is>
          <t>土城區</t>
        </is>
      </c>
      <c r="I1313" s="54" t="n">
        <v>2</v>
      </c>
      <c r="J1313" s="83" t="n">
        <v>44810</v>
      </c>
    </row>
    <row r="1314" ht="15.6" customHeight="1" s="127">
      <c r="D1314" s="53" t="n">
        <v>1312</v>
      </c>
      <c r="E1314" s="54" t="n">
        <v>4385</v>
      </c>
      <c r="F1314" s="55" t="inlineStr">
        <is>
          <t>大溪高介店</t>
        </is>
      </c>
      <c r="G1314" s="55" t="inlineStr">
        <is>
          <t>桃園市</t>
        </is>
      </c>
      <c r="H1314" s="55" t="inlineStr">
        <is>
          <t>大溪區</t>
        </is>
      </c>
      <c r="I1314" s="54" t="n">
        <v>2</v>
      </c>
      <c r="J1314" s="83" t="n">
        <v>44810</v>
      </c>
    </row>
    <row r="1315" ht="15.6" customHeight="1" s="127">
      <c r="D1315" s="53" t="n">
        <v>1313</v>
      </c>
      <c r="E1315" s="54" t="n">
        <v>4874</v>
      </c>
      <c r="F1315" s="55" t="inlineStr">
        <is>
          <t>大溪慈湖店</t>
        </is>
      </c>
      <c r="G1315" s="55" t="inlineStr">
        <is>
          <t>桃園市</t>
        </is>
      </c>
      <c r="H1315" s="55" t="inlineStr">
        <is>
          <t>大溪區</t>
        </is>
      </c>
      <c r="I1315" s="54" t="n">
        <v>2</v>
      </c>
      <c r="J1315" s="83" t="n">
        <v>44810</v>
      </c>
    </row>
    <row r="1316" ht="15.6" customHeight="1" s="127">
      <c r="D1316" s="53" t="n">
        <v>1314</v>
      </c>
      <c r="E1316" s="54" t="n">
        <v>2311</v>
      </c>
      <c r="F1316" s="55" t="inlineStr">
        <is>
          <t>桃縣桃東店</t>
        </is>
      </c>
      <c r="G1316" s="55" t="inlineStr">
        <is>
          <t>桃園市</t>
        </is>
      </c>
      <c r="H1316" s="55" t="inlineStr">
        <is>
          <t>大溪區</t>
        </is>
      </c>
      <c r="I1316" s="54" t="n">
        <v>2</v>
      </c>
      <c r="J1316" s="83" t="n">
        <v>44810</v>
      </c>
    </row>
    <row r="1317" ht="15.6" customHeight="1" s="127">
      <c r="D1317" s="53" t="n">
        <v>1315</v>
      </c>
      <c r="E1317" s="54" t="n">
        <v>4783</v>
      </c>
      <c r="F1317" s="55" t="inlineStr">
        <is>
          <t>台中嶺東店</t>
        </is>
      </c>
      <c r="G1317" s="55" t="inlineStr">
        <is>
          <t>台中市</t>
        </is>
      </c>
      <c r="H1317" s="55" t="inlineStr">
        <is>
          <t>南屯區</t>
        </is>
      </c>
      <c r="I1317" s="54" t="n">
        <v>3</v>
      </c>
      <c r="J1317" s="83" t="n">
        <v>44810</v>
      </c>
    </row>
    <row r="1318" ht="15.6" customHeight="1" s="127">
      <c r="D1318" s="53" t="n">
        <v>1316</v>
      </c>
      <c r="E1318" s="54" t="n">
        <v>3960</v>
      </c>
      <c r="F1318" s="55" t="inlineStr">
        <is>
          <t>台中鑫中臺店</t>
        </is>
      </c>
      <c r="G1318" s="55" t="inlineStr">
        <is>
          <t>台中市</t>
        </is>
      </c>
      <c r="H1318" s="55" t="inlineStr">
        <is>
          <t>北屯區</t>
        </is>
      </c>
      <c r="I1318" s="54" t="n">
        <v>3</v>
      </c>
      <c r="J1318" s="83" t="n">
        <v>44810</v>
      </c>
    </row>
    <row r="1319" ht="15.6" customHeight="1" s="127">
      <c r="D1319" s="53" t="n">
        <v>1317</v>
      </c>
      <c r="E1319" s="54" t="n">
        <v>4403</v>
      </c>
      <c r="F1319" s="55" t="inlineStr">
        <is>
          <t>車城元寶店</t>
        </is>
      </c>
      <c r="G1319" s="55" t="inlineStr">
        <is>
          <t>屏東縣</t>
        </is>
      </c>
      <c r="H1319" s="55" t="inlineStr">
        <is>
          <t>車城鄉</t>
        </is>
      </c>
      <c r="I1319" s="54" t="n">
        <v>2</v>
      </c>
      <c r="J1319" s="83" t="n">
        <v>44810</v>
      </c>
    </row>
    <row r="1320" ht="15.6" customHeight="1" s="127">
      <c r="D1320" s="53" t="n">
        <v>1318</v>
      </c>
      <c r="E1320" s="54" t="n">
        <v>2196</v>
      </c>
      <c r="F1320" s="55" t="inlineStr">
        <is>
          <t>屏縣墾丁店</t>
        </is>
      </c>
      <c r="G1320" s="55" t="inlineStr">
        <is>
          <t>屏東縣</t>
        </is>
      </c>
      <c r="H1320" s="55" t="inlineStr">
        <is>
          <t>恆春鎮</t>
        </is>
      </c>
      <c r="I1320" s="54" t="n">
        <v>2</v>
      </c>
      <c r="J1320" s="83" t="n">
        <v>44810</v>
      </c>
    </row>
    <row r="1321" ht="15.6" customHeight="1" s="127">
      <c r="D1321" s="53" t="n">
        <v>1319</v>
      </c>
      <c r="E1321" s="54" t="n">
        <v>4936</v>
      </c>
      <c r="F1321" s="55" t="inlineStr">
        <is>
          <t>大安仁醫店</t>
        </is>
      </c>
      <c r="G1321" s="55" t="inlineStr">
        <is>
          <t>台北市</t>
        </is>
      </c>
      <c r="H1321" s="55" t="inlineStr">
        <is>
          <t>大安區</t>
        </is>
      </c>
      <c r="I1321" s="54" t="n">
        <v>2</v>
      </c>
      <c r="J1321" s="83" t="n">
        <v>44811</v>
      </c>
    </row>
    <row r="1322" ht="15.6" customHeight="1" s="127">
      <c r="D1322" s="53" t="n">
        <v>1320</v>
      </c>
      <c r="E1322" s="54" t="n">
        <v>3257</v>
      </c>
      <c r="F1322" s="55" t="inlineStr">
        <is>
          <t>北市北武店</t>
        </is>
      </c>
      <c r="G1322" s="55" t="inlineStr">
        <is>
          <t>台北市</t>
        </is>
      </c>
      <c r="H1322" s="55" t="inlineStr">
        <is>
          <t>北投區</t>
        </is>
      </c>
      <c r="I1322" s="54" t="n">
        <v>3</v>
      </c>
      <c r="J1322" s="83" t="n">
        <v>44811</v>
      </c>
    </row>
    <row r="1323" ht="15.6" customHeight="1" s="127">
      <c r="D1323" s="53" t="n">
        <v>1321</v>
      </c>
      <c r="E1323" s="54" t="n">
        <v>3630</v>
      </c>
      <c r="F1323" s="55" t="inlineStr">
        <is>
          <t>北市政戰店</t>
        </is>
      </c>
      <c r="G1323" s="55" t="inlineStr">
        <is>
          <t>台北市</t>
        </is>
      </c>
      <c r="H1323" s="55" t="inlineStr">
        <is>
          <t>北投區</t>
        </is>
      </c>
      <c r="I1323" s="54" t="n">
        <v>2</v>
      </c>
      <c r="J1323" s="83" t="n">
        <v>44811</v>
      </c>
    </row>
    <row r="1324" ht="15.6" customHeight="1" s="127">
      <c r="D1324" s="53" t="n">
        <v>1322</v>
      </c>
      <c r="E1324" s="54" t="n">
        <v>2667</v>
      </c>
      <c r="F1324" s="55" t="inlineStr">
        <is>
          <t>桃縣桃港店</t>
        </is>
      </c>
      <c r="G1324" s="55" t="inlineStr">
        <is>
          <t>桃園市</t>
        </is>
      </c>
      <c r="H1324" s="55" t="inlineStr">
        <is>
          <t>大園區</t>
        </is>
      </c>
      <c r="I1324" s="54" t="n">
        <v>2</v>
      </c>
      <c r="J1324" s="83" t="n">
        <v>44811</v>
      </c>
    </row>
    <row r="1325" ht="15.6" customHeight="1" s="127">
      <c r="D1325" s="53" t="n">
        <v>1323</v>
      </c>
      <c r="E1325" s="54" t="n">
        <v>3061</v>
      </c>
      <c r="F1325" s="55" t="inlineStr">
        <is>
          <t>桃縣桃翁店</t>
        </is>
      </c>
      <c r="G1325" s="55" t="inlineStr">
        <is>
          <t>桃園市</t>
        </is>
      </c>
      <c r="H1325" s="55" t="inlineStr">
        <is>
          <t>龍潭區</t>
        </is>
      </c>
      <c r="I1325" s="54" t="n">
        <v>2</v>
      </c>
      <c r="J1325" s="83" t="n">
        <v>44811</v>
      </c>
    </row>
    <row r="1326" ht="15.6" customHeight="1" s="127">
      <c r="D1326" s="53" t="n">
        <v>1324</v>
      </c>
      <c r="E1326" s="54" t="n">
        <v>2818</v>
      </c>
      <c r="F1326" s="55" t="inlineStr">
        <is>
          <t>桃縣桃魏店</t>
        </is>
      </c>
      <c r="G1326" s="55" t="inlineStr">
        <is>
          <t>桃園市</t>
        </is>
      </c>
      <c r="H1326" s="55" t="inlineStr">
        <is>
          <t>龍潭區</t>
        </is>
      </c>
      <c r="I1326" s="54" t="n">
        <v>2</v>
      </c>
      <c r="J1326" s="83" t="n">
        <v>44811</v>
      </c>
    </row>
    <row r="1327" ht="15.6" customHeight="1" s="127">
      <c r="D1327" s="53" t="n">
        <v>1325</v>
      </c>
      <c r="E1327" s="54" t="n">
        <v>3305</v>
      </c>
      <c r="F1327" s="55" t="inlineStr">
        <is>
          <t>太平華中店</t>
        </is>
      </c>
      <c r="G1327" s="55" t="inlineStr">
        <is>
          <t>台中市</t>
        </is>
      </c>
      <c r="H1327" s="55" t="inlineStr">
        <is>
          <t>太平區</t>
        </is>
      </c>
      <c r="I1327" s="54" t="n">
        <v>3</v>
      </c>
      <c r="J1327" s="83" t="n">
        <v>44811</v>
      </c>
    </row>
    <row r="1328" ht="15.6" customHeight="1" s="127">
      <c r="D1328" s="53" t="n">
        <v>1326</v>
      </c>
      <c r="E1328" s="54" t="n">
        <v>4423</v>
      </c>
      <c r="F1328" s="55" t="inlineStr">
        <is>
          <t>潭子明藝店</t>
        </is>
      </c>
      <c r="G1328" s="55" t="inlineStr">
        <is>
          <t>台中市</t>
        </is>
      </c>
      <c r="H1328" s="55" t="inlineStr">
        <is>
          <t>潭子區</t>
        </is>
      </c>
      <c r="I1328" s="54" t="n">
        <v>2</v>
      </c>
      <c r="J1328" s="83" t="n">
        <v>44811</v>
      </c>
    </row>
    <row r="1329" ht="15.6" customHeight="1" s="127">
      <c r="D1329" s="53" t="n">
        <v>1327</v>
      </c>
      <c r="E1329" s="54" t="n">
        <v>4655</v>
      </c>
      <c r="F1329" s="55" t="inlineStr">
        <is>
          <t>岡山飛鷹店</t>
        </is>
      </c>
      <c r="G1329" s="55" t="inlineStr">
        <is>
          <t>高雄市</t>
        </is>
      </c>
      <c r="H1329" s="55" t="inlineStr">
        <is>
          <t>岡山區</t>
        </is>
      </c>
      <c r="I1329" s="54" t="n">
        <v>2</v>
      </c>
      <c r="J1329" s="83" t="n">
        <v>44811</v>
      </c>
    </row>
    <row r="1330" ht="15.6" customHeight="1" s="127">
      <c r="D1330" s="53" t="n">
        <v>1328</v>
      </c>
      <c r="E1330" s="54" t="n">
        <v>3712</v>
      </c>
      <c r="F1330" s="55" t="inlineStr">
        <is>
          <t>高縣巨輪店</t>
        </is>
      </c>
      <c r="G1330" s="55" t="inlineStr">
        <is>
          <t>高雄市</t>
        </is>
      </c>
      <c r="H1330" s="55" t="inlineStr">
        <is>
          <t>岡山區</t>
        </is>
      </c>
      <c r="I1330" s="54" t="n">
        <v>2</v>
      </c>
      <c r="J1330" s="83" t="n">
        <v>44811</v>
      </c>
    </row>
    <row r="1331" ht="15.6" customHeight="1" s="127">
      <c r="D1331" s="53" t="n">
        <v>1329</v>
      </c>
      <c r="E1331" s="54" t="n">
        <v>4648</v>
      </c>
      <c r="F1331" s="55" t="inlineStr">
        <is>
          <t>左營碼頭店</t>
        </is>
      </c>
      <c r="G1331" s="55" t="inlineStr">
        <is>
          <t>高雄市</t>
        </is>
      </c>
      <c r="H1331" s="55" t="inlineStr">
        <is>
          <t>左營區</t>
        </is>
      </c>
      <c r="I1331" s="54" t="n">
        <v>2</v>
      </c>
      <c r="J1331" s="83" t="n">
        <v>44812</v>
      </c>
    </row>
    <row r="1332" ht="15.6" customHeight="1" s="127">
      <c r="D1332" s="53" t="n">
        <v>1330</v>
      </c>
      <c r="E1332" s="54" t="n">
        <v>4751</v>
      </c>
      <c r="F1332" s="55" t="inlineStr">
        <is>
          <t>左營陸戰店</t>
        </is>
      </c>
      <c r="G1332" s="55" t="inlineStr">
        <is>
          <t>高雄市</t>
        </is>
      </c>
      <c r="H1332" s="55" t="inlineStr">
        <is>
          <t>左營區</t>
        </is>
      </c>
      <c r="I1332" s="54" t="n">
        <v>2</v>
      </c>
      <c r="J1332" s="83" t="n">
        <v>44812</v>
      </c>
    </row>
    <row r="1333" ht="15.6" customHeight="1" s="127">
      <c r="D1333" s="53" t="n">
        <v>1331</v>
      </c>
      <c r="E1333" s="54" t="n">
        <v>4168</v>
      </c>
      <c r="F1333" s="55" t="inlineStr">
        <is>
          <t>北市101店</t>
        </is>
      </c>
      <c r="G1333" s="55" t="inlineStr">
        <is>
          <t>台北市</t>
        </is>
      </c>
      <c r="H1333" s="55" t="inlineStr">
        <is>
          <t>信義區</t>
        </is>
      </c>
      <c r="I1333" s="54" t="n">
        <v>2</v>
      </c>
      <c r="J1333" s="83" t="n">
        <v>44812</v>
      </c>
    </row>
    <row r="1334" ht="15.6" customHeight="1" s="127">
      <c r="D1334" s="53" t="n">
        <v>1332</v>
      </c>
      <c r="E1334" s="54" t="n">
        <v>4556</v>
      </c>
      <c r="F1334" s="55" t="inlineStr">
        <is>
          <t>信義首府店</t>
        </is>
      </c>
      <c r="G1334" s="55" t="inlineStr">
        <is>
          <t>台北市</t>
        </is>
      </c>
      <c r="H1334" s="55" t="inlineStr">
        <is>
          <t>信義區</t>
        </is>
      </c>
      <c r="I1334" s="54" t="n">
        <v>3</v>
      </c>
      <c r="J1334" s="83" t="n">
        <v>44812</v>
      </c>
    </row>
    <row r="1335" ht="15.6" customHeight="1" s="127">
      <c r="D1335" s="53" t="n">
        <v>1333</v>
      </c>
      <c r="E1335" s="54" t="n">
        <v>4878</v>
      </c>
      <c r="F1335" s="55" t="inlineStr">
        <is>
          <t>士林陽明店</t>
        </is>
      </c>
      <c r="G1335" s="55" t="inlineStr">
        <is>
          <t>台北市</t>
        </is>
      </c>
      <c r="H1335" s="55" t="inlineStr">
        <is>
          <t>士林區</t>
        </is>
      </c>
      <c r="I1335" s="54" t="n">
        <v>2</v>
      </c>
      <c r="J1335" s="83" t="n">
        <v>44812</v>
      </c>
    </row>
    <row r="1336" ht="15.6" customHeight="1" s="127">
      <c r="D1336" s="53" t="n">
        <v>1334</v>
      </c>
      <c r="E1336" s="54" t="n">
        <v>3896</v>
      </c>
      <c r="F1336" s="55" t="inlineStr">
        <is>
          <t>五股憲兵店</t>
        </is>
      </c>
      <c r="G1336" s="55" t="inlineStr">
        <is>
          <t>新北市</t>
        </is>
      </c>
      <c r="H1336" s="55" t="inlineStr">
        <is>
          <t>五股區</t>
        </is>
      </c>
      <c r="I1336" s="54" t="n">
        <v>3</v>
      </c>
      <c r="J1336" s="83" t="n">
        <v>44812</v>
      </c>
    </row>
    <row r="1337" ht="15.6" customHeight="1" s="127">
      <c r="D1337" s="53" t="n">
        <v>1335</v>
      </c>
      <c r="E1337" s="54" t="n">
        <v>4868</v>
      </c>
      <c r="F1337" s="55" t="inlineStr">
        <is>
          <t>龍潭武林店</t>
        </is>
      </c>
      <c r="G1337" s="55" t="inlineStr">
        <is>
          <t>桃園市</t>
        </is>
      </c>
      <c r="H1337" s="55" t="inlineStr">
        <is>
          <t>龍潭區</t>
        </is>
      </c>
      <c r="I1337" s="54" t="n">
        <v>2</v>
      </c>
      <c r="J1337" s="83" t="n">
        <v>44812</v>
      </c>
    </row>
    <row r="1338" ht="15.6" customHeight="1" s="127">
      <c r="D1338" s="53" t="n">
        <v>1336</v>
      </c>
      <c r="E1338" s="54" t="n">
        <v>2557</v>
      </c>
      <c r="F1338" s="55" t="inlineStr">
        <is>
          <t>大里中愛店</t>
        </is>
      </c>
      <c r="G1338" s="55" t="inlineStr">
        <is>
          <t>台中市</t>
        </is>
      </c>
      <c r="H1338" s="55" t="inlineStr">
        <is>
          <t>大里區</t>
        </is>
      </c>
      <c r="I1338" s="54" t="n">
        <v>2</v>
      </c>
      <c r="J1338" s="83" t="n">
        <v>44812</v>
      </c>
    </row>
    <row r="1339" ht="15.6" customHeight="1" s="127">
      <c r="D1339" s="53" t="n">
        <v>1337</v>
      </c>
      <c r="E1339" s="54" t="n">
        <v>2990</v>
      </c>
      <c r="F1339" s="55" t="inlineStr">
        <is>
          <t>桃縣桃亮店</t>
        </is>
      </c>
      <c r="G1339" s="55" t="inlineStr">
        <is>
          <t>桃園市</t>
        </is>
      </c>
      <c r="H1339" s="55" t="inlineStr">
        <is>
          <t>龍潭區</t>
        </is>
      </c>
      <c r="I1339" s="54" t="n">
        <v>2</v>
      </c>
      <c r="J1339" s="83" t="n">
        <v>44812</v>
      </c>
    </row>
    <row r="1340" ht="15.6" customHeight="1" s="127">
      <c r="D1340" s="53" t="n">
        <v>1338</v>
      </c>
      <c r="E1340" s="54" t="n">
        <v>4504</v>
      </c>
      <c r="F1340" s="55" t="inlineStr">
        <is>
          <t>龍潭虎穴店</t>
        </is>
      </c>
      <c r="G1340" s="55" t="inlineStr">
        <is>
          <t>桃園市</t>
        </is>
      </c>
      <c r="H1340" s="55" t="inlineStr">
        <is>
          <t>龍潭區</t>
        </is>
      </c>
      <c r="I1340" s="54" t="n">
        <v>2</v>
      </c>
      <c r="J1340" s="83" t="n">
        <v>44812</v>
      </c>
    </row>
    <row r="1341" ht="15.6" customHeight="1" s="127">
      <c r="D1341" s="53" t="n">
        <v>1339</v>
      </c>
      <c r="E1341" s="54" t="n">
        <v>4681</v>
      </c>
      <c r="F1341" s="55" t="inlineStr">
        <is>
          <t>大園A13店</t>
        </is>
      </c>
      <c r="G1341" s="55" t="inlineStr">
        <is>
          <t>桃園市</t>
        </is>
      </c>
      <c r="H1341" s="55" t="inlineStr">
        <is>
          <t>大園區</t>
        </is>
      </c>
      <c r="I1341" s="54" t="n">
        <v>2</v>
      </c>
      <c r="J1341" s="83" t="n">
        <v>44816</v>
      </c>
    </row>
    <row r="1342" ht="15.6" customHeight="1" s="127">
      <c r="D1342" s="53" t="n">
        <v>1340</v>
      </c>
      <c r="E1342" s="54" t="n">
        <v>2959</v>
      </c>
      <c r="F1342" s="55" t="inlineStr">
        <is>
          <t>桃縣華航店</t>
        </is>
      </c>
      <c r="G1342" s="55" t="inlineStr">
        <is>
          <t>桃園市</t>
        </is>
      </c>
      <c r="H1342" s="55" t="inlineStr">
        <is>
          <t>大園區</t>
        </is>
      </c>
      <c r="I1342" s="54" t="n">
        <v>2</v>
      </c>
      <c r="J1342" s="83" t="n">
        <v>44816</v>
      </c>
    </row>
    <row r="1343" ht="15.6" customHeight="1" s="127">
      <c r="D1343" s="53" t="n">
        <v>1341</v>
      </c>
      <c r="E1343" s="54" t="n">
        <v>3760</v>
      </c>
      <c r="F1343" s="55" t="inlineStr">
        <is>
          <t>北市小貓熊店</t>
        </is>
      </c>
      <c r="G1343" s="55" t="inlineStr">
        <is>
          <t>台北市</t>
        </is>
      </c>
      <c r="H1343" s="55" t="inlineStr">
        <is>
          <t>文山區</t>
        </is>
      </c>
      <c r="I1343" s="54" t="n">
        <v>3</v>
      </c>
      <c r="J1343" s="83" t="n">
        <v>44816</v>
      </c>
    </row>
    <row r="1344" ht="15.6" customHeight="1" s="127">
      <c r="D1344" s="53" t="n">
        <v>1342</v>
      </c>
      <c r="E1344" s="54" t="n">
        <v>4256</v>
      </c>
      <c r="F1344" s="55" t="inlineStr">
        <is>
          <t>新莊文園店</t>
        </is>
      </c>
      <c r="G1344" s="55" t="inlineStr">
        <is>
          <t>新北市</t>
        </is>
      </c>
      <c r="H1344" s="55" t="inlineStr">
        <is>
          <t>新莊區</t>
        </is>
      </c>
      <c r="I1344" s="54" t="n">
        <v>3</v>
      </c>
      <c r="J1344" s="83" t="n">
        <v>44816</v>
      </c>
    </row>
    <row r="1345" ht="15.6" customHeight="1" s="127">
      <c r="D1345" s="53" t="n">
        <v>1343</v>
      </c>
      <c r="E1345" s="84" t="n">
        <v>2718</v>
      </c>
      <c r="F1345" s="85" t="inlineStr">
        <is>
          <t>桃縣桃喜店</t>
        </is>
      </c>
      <c r="G1345" s="55" t="inlineStr">
        <is>
          <t>桃園市</t>
        </is>
      </c>
      <c r="H1345" s="55" t="inlineStr">
        <is>
          <t>龍潭區</t>
        </is>
      </c>
      <c r="I1345" s="54" t="n">
        <v>2</v>
      </c>
      <c r="J1345" s="83" t="n">
        <v>44816</v>
      </c>
    </row>
    <row r="1346" ht="15.6" customHeight="1" s="127">
      <c r="D1346" s="53" t="n">
        <v>1344</v>
      </c>
      <c r="E1346" s="54" t="n">
        <v>4056</v>
      </c>
      <c r="F1346" s="55" t="inlineStr">
        <is>
          <t>大甲致用店</t>
        </is>
      </c>
      <c r="G1346" s="55" t="inlineStr">
        <is>
          <t>台中市</t>
        </is>
      </c>
      <c r="H1346" s="55" t="inlineStr">
        <is>
          <t>大甲區</t>
        </is>
      </c>
      <c r="I1346" s="54" t="n">
        <v>3</v>
      </c>
      <c r="J1346" s="83" t="n">
        <v>44816</v>
      </c>
    </row>
    <row r="1347" ht="15.6" customHeight="1" s="127">
      <c r="D1347" s="53" t="n">
        <v>1345</v>
      </c>
      <c r="E1347" s="54" t="n">
        <v>2396</v>
      </c>
      <c r="F1347" s="55" t="inlineStr">
        <is>
          <t>豐原辰光店</t>
        </is>
      </c>
      <c r="G1347" s="55" t="inlineStr">
        <is>
          <t>台中市</t>
        </is>
      </c>
      <c r="H1347" s="55" t="inlineStr">
        <is>
          <t>豐原區</t>
        </is>
      </c>
      <c r="I1347" s="54" t="n">
        <v>2</v>
      </c>
      <c r="J1347" s="83" t="n">
        <v>44816</v>
      </c>
    </row>
    <row r="1348" ht="15.6" customHeight="1" s="127">
      <c r="D1348" s="53" t="n">
        <v>1346</v>
      </c>
      <c r="E1348" s="54" t="n">
        <v>4428</v>
      </c>
      <c r="F1348" s="55" t="inlineStr">
        <is>
          <t>內埔屏科店</t>
        </is>
      </c>
      <c r="G1348" s="55" t="inlineStr">
        <is>
          <t>屏東縣</t>
        </is>
      </c>
      <c r="H1348" s="55" t="inlineStr">
        <is>
          <t>內埔鄉</t>
        </is>
      </c>
      <c r="I1348" s="54" t="n">
        <v>3</v>
      </c>
      <c r="J1348" s="83" t="n">
        <v>44816</v>
      </c>
    </row>
    <row r="1349" ht="15.6" customHeight="1" s="127">
      <c r="D1349" s="53" t="n">
        <v>1347</v>
      </c>
      <c r="E1349" s="54" t="n">
        <v>4488</v>
      </c>
      <c r="F1349" s="55" t="inlineStr">
        <is>
          <t>屏東太陽城店</t>
        </is>
      </c>
      <c r="G1349" s="55" t="inlineStr">
        <is>
          <t>屏東縣</t>
        </is>
      </c>
      <c r="H1349" s="55" t="inlineStr">
        <is>
          <t>屏東市</t>
        </is>
      </c>
      <c r="I1349" s="54" t="n">
        <v>2</v>
      </c>
      <c r="J1349" s="83" t="n">
        <v>44816</v>
      </c>
    </row>
    <row r="1350" ht="15.6" customHeight="1" s="127">
      <c r="D1350" s="53" t="n">
        <v>1348</v>
      </c>
      <c r="E1350" s="54" t="n">
        <v>4713</v>
      </c>
      <c r="F1350" s="55" t="inlineStr">
        <is>
          <t>屏東大學店</t>
        </is>
      </c>
      <c r="G1350" s="55" t="inlineStr">
        <is>
          <t>屏東縣</t>
        </is>
      </c>
      <c r="H1350" s="55" t="inlineStr">
        <is>
          <t>屏東市</t>
        </is>
      </c>
      <c r="I1350" s="54" t="n">
        <v>2</v>
      </c>
      <c r="J1350" s="83" t="n">
        <v>44816</v>
      </c>
    </row>
    <row r="1351" ht="15.6" customHeight="1" s="127">
      <c r="D1351" s="53" t="n">
        <v>1349</v>
      </c>
      <c r="E1351" s="54" t="n">
        <v>4468</v>
      </c>
      <c r="F1351" s="55" t="inlineStr">
        <is>
          <t>北投北戰店</t>
        </is>
      </c>
      <c r="G1351" s="55" t="inlineStr">
        <is>
          <t>台北市</t>
        </is>
      </c>
      <c r="H1351" s="55" t="inlineStr">
        <is>
          <t>北投區</t>
        </is>
      </c>
      <c r="I1351" s="54" t="n">
        <v>2</v>
      </c>
      <c r="J1351" s="83" t="n">
        <v>44817</v>
      </c>
    </row>
    <row r="1352" ht="15.6" customHeight="1" s="127">
      <c r="D1352" s="53" t="n">
        <v>1350</v>
      </c>
      <c r="E1352" s="54" t="n">
        <v>4320</v>
      </c>
      <c r="F1352" s="55" t="inlineStr">
        <is>
          <t>北市護大店</t>
        </is>
      </c>
      <c r="G1352" s="55" t="inlineStr">
        <is>
          <t>台北市</t>
        </is>
      </c>
      <c r="H1352" s="55" t="inlineStr">
        <is>
          <t>北投區</t>
        </is>
      </c>
      <c r="I1352" s="54" t="n">
        <v>2</v>
      </c>
      <c r="J1352" s="83" t="n">
        <v>44817</v>
      </c>
    </row>
    <row r="1353" ht="15.6" customHeight="1" s="127">
      <c r="D1353" s="53" t="n">
        <v>1351</v>
      </c>
      <c r="E1353" s="84" t="n">
        <v>4980</v>
      </c>
      <c r="F1353" s="85" t="inlineStr">
        <is>
          <t>龍潭有間店</t>
        </is>
      </c>
      <c r="G1353" s="55" t="inlineStr">
        <is>
          <t>桃園市</t>
        </is>
      </c>
      <c r="H1353" s="55" t="inlineStr">
        <is>
          <t>龍潭區</t>
        </is>
      </c>
      <c r="I1353" s="54" t="n">
        <v>2</v>
      </c>
      <c r="J1353" s="83" t="n">
        <v>44817</v>
      </c>
    </row>
    <row r="1354" ht="15.6" customHeight="1" s="127">
      <c r="D1354" s="53" t="n">
        <v>1352</v>
      </c>
      <c r="E1354" s="54" t="n">
        <v>3132</v>
      </c>
      <c r="F1354" s="55" t="inlineStr">
        <is>
          <t>桃縣桃夏店</t>
        </is>
      </c>
      <c r="G1354" s="55" t="inlineStr">
        <is>
          <t>桃園市</t>
        </is>
      </c>
      <c r="H1354" s="55" t="inlineStr">
        <is>
          <t>龍潭區</t>
        </is>
      </c>
      <c r="I1354" s="54" t="n">
        <v>2</v>
      </c>
      <c r="J1354" s="83" t="n">
        <v>44817</v>
      </c>
    </row>
    <row r="1355" ht="15.6" customHeight="1" s="127">
      <c r="D1355" s="53" t="n">
        <v>1353</v>
      </c>
      <c r="E1355" s="54" t="n">
        <v>3125</v>
      </c>
      <c r="F1355" s="55" t="inlineStr">
        <is>
          <t>桃縣桃豪店</t>
        </is>
      </c>
      <c r="G1355" s="55" t="inlineStr">
        <is>
          <t>桃園市</t>
        </is>
      </c>
      <c r="H1355" s="55" t="inlineStr">
        <is>
          <t>龍潭區</t>
        </is>
      </c>
      <c r="I1355" s="54" t="n">
        <v>2</v>
      </c>
      <c r="J1355" s="83" t="n">
        <v>44817</v>
      </c>
    </row>
    <row r="1356" ht="15.6" customHeight="1" s="127">
      <c r="D1356" s="53" t="n">
        <v>1354</v>
      </c>
      <c r="E1356" s="54" t="n">
        <v>4152</v>
      </c>
      <c r="F1356" s="55" t="inlineStr">
        <is>
          <t>台中僑光店</t>
        </is>
      </c>
      <c r="G1356" s="55" t="inlineStr">
        <is>
          <t>台中市</t>
        </is>
      </c>
      <c r="H1356" s="55" t="inlineStr">
        <is>
          <t>西屯區</t>
        </is>
      </c>
      <c r="I1356" s="54" t="n">
        <v>3</v>
      </c>
      <c r="J1356" s="83" t="n">
        <v>44817</v>
      </c>
    </row>
    <row r="1357" ht="15.6" customHeight="1" s="127">
      <c r="D1357" s="53" t="n">
        <v>1355</v>
      </c>
      <c r="E1357" s="54" t="n">
        <v>4391</v>
      </c>
      <c r="F1357" s="55" t="inlineStr">
        <is>
          <t>大雅鑫泉店</t>
        </is>
      </c>
      <c r="G1357" s="55" t="inlineStr">
        <is>
          <t>台中市</t>
        </is>
      </c>
      <c r="H1357" s="55" t="inlineStr">
        <is>
          <t>大雅區</t>
        </is>
      </c>
      <c r="I1357" s="54" t="n">
        <v>3</v>
      </c>
      <c r="J1357" s="83" t="n">
        <v>44817</v>
      </c>
    </row>
    <row r="1358" ht="15.6" customHeight="1" s="127">
      <c r="D1358" s="53" t="n">
        <v>1356</v>
      </c>
      <c r="E1358" s="54" t="n">
        <v>3823</v>
      </c>
      <c r="F1358" s="55" t="inlineStr">
        <is>
          <t>屏東屏榮店</t>
        </is>
      </c>
      <c r="G1358" s="55" t="inlineStr">
        <is>
          <t>屏東縣</t>
        </is>
      </c>
      <c r="H1358" s="55" t="inlineStr">
        <is>
          <t>屏東市</t>
        </is>
      </c>
      <c r="I1358" s="54" t="n">
        <v>3</v>
      </c>
      <c r="J1358" s="83" t="n">
        <v>44817</v>
      </c>
    </row>
    <row r="1359" ht="15.6" customHeight="1" s="127">
      <c r="D1359" s="53" t="n">
        <v>1357</v>
      </c>
      <c r="E1359" s="54" t="n">
        <v>4930</v>
      </c>
      <c r="F1359" s="55" t="inlineStr">
        <is>
          <t>屏東空訓店</t>
        </is>
      </c>
      <c r="G1359" s="55" t="inlineStr">
        <is>
          <t>屏東縣</t>
        </is>
      </c>
      <c r="H1359" s="55" t="inlineStr">
        <is>
          <t>屏東市</t>
        </is>
      </c>
      <c r="I1359" s="54" t="n">
        <v>2</v>
      </c>
      <c r="J1359" s="83" t="n">
        <v>44817</v>
      </c>
    </row>
    <row r="1360" ht="15.6" customHeight="1" s="127">
      <c r="D1360" s="53" t="n">
        <v>1358</v>
      </c>
      <c r="E1360" s="54" t="n">
        <v>4378</v>
      </c>
      <c r="F1360" s="55" t="inlineStr">
        <is>
          <t>高市康定店</t>
        </is>
      </c>
      <c r="G1360" s="55" t="inlineStr">
        <is>
          <t>高雄市</t>
        </is>
      </c>
      <c r="H1360" s="55" t="inlineStr">
        <is>
          <t>左營區</t>
        </is>
      </c>
      <c r="I1360" s="54" t="n">
        <v>2</v>
      </c>
      <c r="J1360" s="83" t="n">
        <v>44818</v>
      </c>
    </row>
    <row r="1361" ht="15.6" customHeight="1" s="127">
      <c r="D1361" s="53" t="n">
        <v>1359</v>
      </c>
      <c r="E1361" s="54" t="n">
        <v>3951</v>
      </c>
      <c r="F1361" s="55" t="inlineStr">
        <is>
          <t>北市貓空店</t>
        </is>
      </c>
      <c r="G1361" s="55" t="inlineStr">
        <is>
          <t>台北市</t>
        </is>
      </c>
      <c r="H1361" s="55" t="inlineStr">
        <is>
          <t>文山區</t>
        </is>
      </c>
      <c r="I1361" s="54" t="n">
        <v>2</v>
      </c>
      <c r="J1361" s="83" t="n">
        <v>44818</v>
      </c>
    </row>
    <row r="1362" ht="15.6" customHeight="1" s="127">
      <c r="D1362" s="53" t="n">
        <v>1360</v>
      </c>
      <c r="E1362" s="54" t="n">
        <v>2397</v>
      </c>
      <c r="F1362" s="55" t="inlineStr">
        <is>
          <t>北市權湖店</t>
        </is>
      </c>
      <c r="G1362" s="55" t="inlineStr">
        <is>
          <t>台北市</t>
        </is>
      </c>
      <c r="H1362" s="55" t="inlineStr">
        <is>
          <t>內湖區</t>
        </is>
      </c>
      <c r="I1362" s="54" t="n">
        <v>2</v>
      </c>
      <c r="J1362" s="83" t="n">
        <v>44818</v>
      </c>
    </row>
    <row r="1363" ht="15.6" customHeight="1" s="127">
      <c r="D1363" s="53" t="n">
        <v>1361</v>
      </c>
      <c r="E1363" s="54" t="n">
        <v>4103</v>
      </c>
      <c r="F1363" s="55" t="inlineStr">
        <is>
          <t>北市國防店</t>
        </is>
      </c>
      <c r="G1363" s="55" t="inlineStr">
        <is>
          <t>台北市</t>
        </is>
      </c>
      <c r="H1363" s="55" t="inlineStr">
        <is>
          <t>內湖區</t>
        </is>
      </c>
      <c r="I1363" s="54" t="n">
        <v>2</v>
      </c>
      <c r="J1363" s="83" t="n">
        <v>44818</v>
      </c>
    </row>
    <row r="1364" ht="15.6" customHeight="1" s="127">
      <c r="D1364" s="53" t="n">
        <v>1362</v>
      </c>
      <c r="E1364" s="54" t="n">
        <v>3751</v>
      </c>
      <c r="F1364" s="55" t="inlineStr">
        <is>
          <t>北縣真理店</t>
        </is>
      </c>
      <c r="G1364" s="55" t="inlineStr">
        <is>
          <t>新北市</t>
        </is>
      </c>
      <c r="H1364" s="55" t="inlineStr">
        <is>
          <t>淡水區</t>
        </is>
      </c>
      <c r="I1364" s="54" t="n">
        <v>2</v>
      </c>
      <c r="J1364" s="83" t="n">
        <v>44818</v>
      </c>
    </row>
    <row r="1365" ht="15.6" customHeight="1" s="127">
      <c r="D1365" s="53" t="n">
        <v>1363</v>
      </c>
      <c r="E1365" s="54" t="n">
        <v>4216</v>
      </c>
      <c r="F1365" s="55" t="inlineStr">
        <is>
          <t>淡水五虎崗店</t>
        </is>
      </c>
      <c r="G1365" s="55" t="inlineStr">
        <is>
          <t>新北市</t>
        </is>
      </c>
      <c r="H1365" s="55" t="inlineStr">
        <is>
          <t>淡水區</t>
        </is>
      </c>
      <c r="I1365" s="54" t="n">
        <v>2</v>
      </c>
      <c r="J1365" s="83" t="n">
        <v>44818</v>
      </c>
    </row>
    <row r="1366" ht="15.6" customHeight="1" s="127">
      <c r="D1366" s="53" t="n">
        <v>1364</v>
      </c>
      <c r="E1366" s="54" t="n">
        <v>3632</v>
      </c>
      <c r="F1366" s="55" t="inlineStr">
        <is>
          <t>桃縣龍萊店</t>
        </is>
      </c>
      <c r="G1366" s="55" t="inlineStr">
        <is>
          <t>桃園市</t>
        </is>
      </c>
      <c r="H1366" s="55" t="inlineStr">
        <is>
          <t>龍潭區</t>
        </is>
      </c>
      <c r="I1366" s="54" t="n">
        <v>2</v>
      </c>
      <c r="J1366" s="83" t="n">
        <v>44818</v>
      </c>
    </row>
    <row r="1367" ht="15.6" customHeight="1" s="127">
      <c r="D1367" s="53" t="n">
        <v>1365</v>
      </c>
      <c r="E1367" s="54" t="n">
        <v>4016</v>
      </c>
      <c r="F1367" s="55" t="inlineStr">
        <is>
          <t>龍潭聖亭店</t>
        </is>
      </c>
      <c r="G1367" s="55" t="inlineStr">
        <is>
          <t>桃園市</t>
        </is>
      </c>
      <c r="H1367" s="55" t="inlineStr">
        <is>
          <t>龍潭區</t>
        </is>
      </c>
      <c r="I1367" s="54" t="n">
        <v>2</v>
      </c>
      <c r="J1367" s="83" t="n">
        <v>44818</v>
      </c>
    </row>
    <row r="1368" ht="15.6" customHeight="1" s="127">
      <c r="D1368" s="53" t="n">
        <v>1366</v>
      </c>
      <c r="E1368" s="54" t="n">
        <v>4486</v>
      </c>
      <c r="F1368" s="55" t="inlineStr">
        <is>
          <t>龍潭石門山店</t>
        </is>
      </c>
      <c r="G1368" s="55" t="inlineStr">
        <is>
          <t>桃園市</t>
        </is>
      </c>
      <c r="H1368" s="55" t="inlineStr">
        <is>
          <t>龍潭區</t>
        </is>
      </c>
      <c r="I1368" s="54" t="n">
        <v>2</v>
      </c>
      <c r="J1368" s="83" t="n">
        <v>44818</v>
      </c>
    </row>
    <row r="1369" ht="15.6" customHeight="1" s="127">
      <c r="D1369" s="53" t="n">
        <v>1367</v>
      </c>
      <c r="E1369" s="54" t="n">
        <v>4193</v>
      </c>
      <c r="F1369" s="55" t="inlineStr">
        <is>
          <t>台中葳格店</t>
        </is>
      </c>
      <c r="G1369" s="55" t="inlineStr">
        <is>
          <t>台中市</t>
        </is>
      </c>
      <c r="H1369" s="55" t="inlineStr">
        <is>
          <t>北屯區</t>
        </is>
      </c>
      <c r="I1369" s="54" t="n">
        <v>3</v>
      </c>
      <c r="J1369" s="83" t="n">
        <v>44818</v>
      </c>
    </row>
    <row r="1370" ht="15.6" customHeight="1" s="127">
      <c r="D1370" s="53" t="n">
        <v>1368</v>
      </c>
      <c r="E1370" s="54" t="n">
        <v>4823</v>
      </c>
      <c r="F1370" s="55" t="inlineStr">
        <is>
          <t>台中榮醫店</t>
        </is>
      </c>
      <c r="G1370" s="55" t="inlineStr">
        <is>
          <t>台中市</t>
        </is>
      </c>
      <c r="H1370" s="55" t="inlineStr">
        <is>
          <t>西屯區</t>
        </is>
      </c>
      <c r="I1370" s="54" t="n">
        <v>2</v>
      </c>
      <c r="J1370" s="83" t="n">
        <v>44818</v>
      </c>
    </row>
    <row r="1371" ht="15.6" customHeight="1" s="127">
      <c r="D1371" s="53" t="n">
        <v>1369</v>
      </c>
      <c r="E1371" s="54" t="n">
        <v>3548</v>
      </c>
      <c r="F1371" s="55" t="inlineStr">
        <is>
          <t>屏東空軍店</t>
        </is>
      </c>
      <c r="G1371" s="55" t="inlineStr">
        <is>
          <t>屏東縣</t>
        </is>
      </c>
      <c r="H1371" s="55" t="inlineStr">
        <is>
          <t>屏東市</t>
        </is>
      </c>
      <c r="I1371" s="54" t="n">
        <v>2</v>
      </c>
      <c r="J1371" s="83" t="n">
        <v>44818</v>
      </c>
    </row>
    <row r="1372" ht="15.6" customHeight="1" s="127">
      <c r="D1372" s="53" t="n">
        <v>1370</v>
      </c>
      <c r="E1372" s="54" t="n">
        <v>4986</v>
      </c>
      <c r="F1372" s="55" t="inlineStr">
        <is>
          <t>北市痴心店</t>
        </is>
      </c>
      <c r="G1372" s="55" t="inlineStr">
        <is>
          <t>台北市</t>
        </is>
      </c>
      <c r="H1372" s="55" t="inlineStr">
        <is>
          <t>文山區</t>
        </is>
      </c>
      <c r="I1372" s="54" t="n">
        <v>2</v>
      </c>
      <c r="J1372" s="83" t="n">
        <v>44819</v>
      </c>
    </row>
    <row r="1373" ht="15.6" customHeight="1" s="127">
      <c r="D1373" s="53" t="n">
        <v>1371</v>
      </c>
      <c r="E1373" s="54" t="n">
        <v>3243</v>
      </c>
      <c r="F1373" s="55" t="inlineStr">
        <is>
          <t>北縣醒吾店</t>
        </is>
      </c>
      <c r="G1373" s="55" t="inlineStr">
        <is>
          <t>新北市</t>
        </is>
      </c>
      <c r="H1373" s="55" t="inlineStr">
        <is>
          <t>林口區</t>
        </is>
      </c>
      <c r="I1373" s="54" t="n">
        <v>3</v>
      </c>
      <c r="J1373" s="83" t="n">
        <v>44819</v>
      </c>
    </row>
    <row r="1374" ht="15.6" customHeight="1" s="127">
      <c r="D1374" s="53" t="n">
        <v>1372</v>
      </c>
      <c r="E1374" s="54" t="n">
        <v>3137</v>
      </c>
      <c r="F1374" s="55" t="inlineStr">
        <is>
          <t>北縣黎明店</t>
        </is>
      </c>
      <c r="G1374" s="55" t="inlineStr">
        <is>
          <t>新北市</t>
        </is>
      </c>
      <c r="H1374" s="55" t="inlineStr">
        <is>
          <t>泰山區</t>
        </is>
      </c>
      <c r="I1374" s="54" t="n">
        <v>2</v>
      </c>
      <c r="J1374" s="83" t="n">
        <v>44819</v>
      </c>
    </row>
    <row r="1375" ht="15.6" customHeight="1" s="127">
      <c r="D1375" s="53" t="n">
        <v>1373</v>
      </c>
      <c r="E1375" s="54" t="n">
        <v>4762</v>
      </c>
      <c r="F1375" s="55" t="inlineStr">
        <is>
          <t>新莊巷口店</t>
        </is>
      </c>
      <c r="G1375" s="55" t="inlineStr">
        <is>
          <t>新北市</t>
        </is>
      </c>
      <c r="H1375" s="55" t="inlineStr">
        <is>
          <t>新莊區</t>
        </is>
      </c>
      <c r="I1375" s="54" t="n">
        <v>2</v>
      </c>
      <c r="J1375" s="83" t="n">
        <v>44819</v>
      </c>
    </row>
    <row r="1376" ht="15.6" customHeight="1" s="127">
      <c r="D1376" s="53" t="n">
        <v>1374</v>
      </c>
      <c r="E1376" s="54" t="n">
        <v>4493</v>
      </c>
      <c r="F1376" s="55" t="inlineStr">
        <is>
          <t>龍潭森之丘店</t>
        </is>
      </c>
      <c r="G1376" s="55" t="inlineStr">
        <is>
          <t>桃園市</t>
        </is>
      </c>
      <c r="H1376" s="55" t="inlineStr">
        <is>
          <t>龍潭區</t>
        </is>
      </c>
      <c r="I1376" s="54" t="n">
        <v>2</v>
      </c>
      <c r="J1376" s="83" t="n">
        <v>44819</v>
      </c>
    </row>
    <row r="1377" ht="15.6" customHeight="1" s="127">
      <c r="D1377" s="53" t="n">
        <v>1375</v>
      </c>
      <c r="E1377" s="54" t="n">
        <v>2962</v>
      </c>
      <c r="F1377" s="55" t="inlineStr">
        <is>
          <t>桃縣龍吟店</t>
        </is>
      </c>
      <c r="G1377" s="55" t="inlineStr">
        <is>
          <t>桃園市</t>
        </is>
      </c>
      <c r="H1377" s="55" t="inlineStr">
        <is>
          <t>龍潭區</t>
        </is>
      </c>
      <c r="I1377" s="54" t="n">
        <v>2</v>
      </c>
      <c r="J1377" s="83" t="n">
        <v>44819</v>
      </c>
    </row>
    <row r="1378" ht="15.6" customHeight="1" s="127">
      <c r="D1378" s="53" t="n">
        <v>1376</v>
      </c>
      <c r="E1378" s="54" t="n">
        <v>3855</v>
      </c>
      <c r="F1378" s="55" t="inlineStr">
        <is>
          <t>桃縣高原店</t>
        </is>
      </c>
      <c r="G1378" s="55" t="inlineStr">
        <is>
          <t>桃園市</t>
        </is>
      </c>
      <c r="H1378" s="55" t="inlineStr">
        <is>
          <t>龍潭區</t>
        </is>
      </c>
      <c r="I1378" s="54" t="n">
        <v>2</v>
      </c>
      <c r="J1378" s="83" t="n">
        <v>44819</v>
      </c>
    </row>
    <row r="1379" ht="15.6" customHeight="1" s="127">
      <c r="D1379" s="53" t="n">
        <v>1377</v>
      </c>
      <c r="E1379" s="54" t="n">
        <v>4822</v>
      </c>
      <c r="F1379" s="55" t="inlineStr">
        <is>
          <t>台中榮總店</t>
        </is>
      </c>
      <c r="G1379" s="55" t="inlineStr">
        <is>
          <t>台中市</t>
        </is>
      </c>
      <c r="H1379" s="55" t="inlineStr">
        <is>
          <t>西屯區</t>
        </is>
      </c>
      <c r="I1379" s="54" t="n">
        <v>2</v>
      </c>
      <c r="J1379" s="83" t="n">
        <v>44819</v>
      </c>
    </row>
    <row r="1380" ht="15.6" customHeight="1" s="127">
      <c r="D1380" s="53" t="n">
        <v>1378</v>
      </c>
      <c r="E1380" s="54" t="n">
        <v>4421</v>
      </c>
      <c r="F1380" s="55" t="inlineStr">
        <is>
          <t>新社龍騰店</t>
        </is>
      </c>
      <c r="G1380" s="55" t="inlineStr">
        <is>
          <t>台中市</t>
        </is>
      </c>
      <c r="H1380" s="55" t="inlineStr">
        <is>
          <t>新社區</t>
        </is>
      </c>
      <c r="I1380" s="54" t="n">
        <v>2</v>
      </c>
      <c r="J1380" s="83" t="n">
        <v>44819</v>
      </c>
    </row>
    <row r="1381" ht="15.6" customHeight="1" s="127">
      <c r="D1381" s="53" t="n">
        <v>1379</v>
      </c>
      <c r="E1381" s="54" t="n">
        <v>4704</v>
      </c>
      <c r="F1381" s="55" t="inlineStr">
        <is>
          <t>大樹遊樂店</t>
        </is>
      </c>
      <c r="G1381" s="55" t="inlineStr">
        <is>
          <t>高雄市</t>
        </is>
      </c>
      <c r="H1381" s="55" t="inlineStr">
        <is>
          <t>大樹區</t>
        </is>
      </c>
      <c r="I1381" s="54" t="n">
        <v>2</v>
      </c>
      <c r="J1381" s="83" t="n">
        <v>44819</v>
      </c>
    </row>
    <row r="1382" ht="15.6" customHeight="1" s="127">
      <c r="D1382" s="53" t="n">
        <v>1380</v>
      </c>
      <c r="E1382" s="54" t="n">
        <v>4231</v>
      </c>
      <c r="F1382" s="55" t="inlineStr">
        <is>
          <t>大樹義大店</t>
        </is>
      </c>
      <c r="G1382" s="55" t="inlineStr">
        <is>
          <t>高雄市</t>
        </is>
      </c>
      <c r="H1382" s="55" t="inlineStr">
        <is>
          <t>大樹區</t>
        </is>
      </c>
      <c r="I1382" s="54" t="n">
        <v>2</v>
      </c>
      <c r="J1382" s="83" t="n">
        <v>44819</v>
      </c>
    </row>
    <row r="1383" ht="15.6" customHeight="1" s="127">
      <c r="D1383" s="53" t="n">
        <v>1381</v>
      </c>
      <c r="E1383" s="54" t="n">
        <v>4897</v>
      </c>
      <c r="F1383" s="55" t="inlineStr">
        <is>
          <t>阿蓮天山店</t>
        </is>
      </c>
      <c r="G1383" s="55" t="inlineStr">
        <is>
          <t>高雄市</t>
        </is>
      </c>
      <c r="H1383" s="55" t="inlineStr">
        <is>
          <t>阿蓮區</t>
        </is>
      </c>
      <c r="I1383" s="54" t="n">
        <v>2</v>
      </c>
      <c r="J1383" s="83" t="n">
        <v>44820</v>
      </c>
    </row>
    <row r="1384" ht="15.6" customHeight="1" s="127">
      <c r="D1384" s="53" t="n">
        <v>1382</v>
      </c>
      <c r="E1384" s="54" t="n">
        <v>3966</v>
      </c>
      <c r="F1384" s="55" t="inlineStr">
        <is>
          <t>北市政學店</t>
        </is>
      </c>
      <c r="G1384" s="55" t="inlineStr">
        <is>
          <t>台北市</t>
        </is>
      </c>
      <c r="H1384" s="55" t="inlineStr">
        <is>
          <t>文山區</t>
        </is>
      </c>
      <c r="I1384" s="54" t="n">
        <v>2</v>
      </c>
      <c r="J1384" s="83" t="n">
        <v>44820</v>
      </c>
    </row>
    <row r="1385" ht="15.6" customHeight="1" s="127">
      <c r="D1385" s="53" t="n">
        <v>1383</v>
      </c>
      <c r="E1385" s="54" t="n">
        <v>3936</v>
      </c>
      <c r="F1385" s="55" t="inlineStr">
        <is>
          <t>北市台大店</t>
        </is>
      </c>
      <c r="G1385" s="55" t="inlineStr">
        <is>
          <t>台北市</t>
        </is>
      </c>
      <c r="H1385" s="55" t="inlineStr">
        <is>
          <t>中正區</t>
        </is>
      </c>
      <c r="I1385" s="54" t="n">
        <v>3</v>
      </c>
      <c r="J1385" s="83" t="n">
        <v>44820</v>
      </c>
    </row>
    <row r="1386" ht="15.6" customHeight="1" s="127">
      <c r="D1386" s="53" t="n">
        <v>1384</v>
      </c>
      <c r="E1386" s="54" t="n">
        <v>3625</v>
      </c>
      <c r="F1386" s="55" t="inlineStr">
        <is>
          <t>北市正童店</t>
        </is>
      </c>
      <c r="G1386" s="55" t="inlineStr">
        <is>
          <t>台北市</t>
        </is>
      </c>
      <c r="H1386" s="55" t="inlineStr">
        <is>
          <t>中正區</t>
        </is>
      </c>
      <c r="I1386" s="54" t="n">
        <v>2</v>
      </c>
      <c r="J1386" s="83" t="n">
        <v>44820</v>
      </c>
    </row>
    <row r="1387" ht="15.6" customHeight="1" s="127">
      <c r="D1387" s="53" t="n">
        <v>1385</v>
      </c>
      <c r="E1387" s="54" t="n">
        <v>4745</v>
      </c>
      <c r="F1387" s="55" t="inlineStr">
        <is>
          <t>龍潭江湖店</t>
        </is>
      </c>
      <c r="G1387" s="55" t="inlineStr">
        <is>
          <t>桃園市</t>
        </is>
      </c>
      <c r="H1387" s="55" t="inlineStr">
        <is>
          <t>龍潭區</t>
        </is>
      </c>
      <c r="I1387" s="54" t="n">
        <v>2</v>
      </c>
      <c r="J1387" s="83" t="n">
        <v>44820</v>
      </c>
    </row>
    <row r="1388" ht="15.6" customHeight="1" s="127">
      <c r="D1388" s="53" t="n">
        <v>1386</v>
      </c>
      <c r="E1388" s="54" t="n">
        <v>4387</v>
      </c>
      <c r="F1388" s="55" t="inlineStr">
        <is>
          <t>龍潭新護店</t>
        </is>
      </c>
      <c r="G1388" s="55" t="inlineStr">
        <is>
          <t>桃園市</t>
        </is>
      </c>
      <c r="H1388" s="55" t="inlineStr">
        <is>
          <t>龍潭區</t>
        </is>
      </c>
      <c r="I1388" s="54" t="n">
        <v>3</v>
      </c>
      <c r="J1388" s="83" t="n">
        <v>44820</v>
      </c>
    </row>
    <row r="1389" ht="15.6" customHeight="1" s="127">
      <c r="D1389" s="53" t="n">
        <v>1387</v>
      </c>
      <c r="E1389" s="54" t="n">
        <v>4375</v>
      </c>
      <c r="F1389" s="55" t="inlineStr">
        <is>
          <t>霧峰亞大店</t>
        </is>
      </c>
      <c r="G1389" s="55" t="inlineStr">
        <is>
          <t>台中市</t>
        </is>
      </c>
      <c r="H1389" s="55" t="inlineStr">
        <is>
          <t>霧峰區</t>
        </is>
      </c>
      <c r="I1389" s="54" t="n">
        <v>3</v>
      </c>
      <c r="J1389" s="83" t="n">
        <v>44820</v>
      </c>
    </row>
    <row r="1390" ht="15.6" customHeight="1" s="127">
      <c r="D1390" s="53" t="n">
        <v>1388</v>
      </c>
      <c r="E1390" s="54" t="n">
        <v>4274</v>
      </c>
      <c r="F1390" s="55" t="inlineStr">
        <is>
          <t>高市軍醫三店</t>
        </is>
      </c>
      <c r="G1390" s="55" t="inlineStr">
        <is>
          <t>高雄市</t>
        </is>
      </c>
      <c r="H1390" s="55" t="inlineStr">
        <is>
          <t>苓雅區</t>
        </is>
      </c>
      <c r="I1390" s="54" t="n">
        <v>2</v>
      </c>
      <c r="J1390" s="83" t="n">
        <v>44820</v>
      </c>
    </row>
    <row r="1391" ht="15.6" customHeight="1" s="127">
      <c r="D1391" s="53" t="n">
        <v>1389</v>
      </c>
      <c r="E1391" s="54" t="n">
        <v>2265</v>
      </c>
      <c r="F1391" s="55" t="inlineStr">
        <is>
          <t>高市軍醫店</t>
        </is>
      </c>
      <c r="G1391" s="55" t="inlineStr">
        <is>
          <t>高雄市</t>
        </is>
      </c>
      <c r="H1391" s="55" t="inlineStr">
        <is>
          <t>苓雅區</t>
        </is>
      </c>
      <c r="I1391" s="54" t="n">
        <v>2</v>
      </c>
      <c r="J1391" s="83" t="n">
        <v>44820</v>
      </c>
    </row>
    <row r="1392" ht="15.6" customHeight="1" s="127">
      <c r="D1392" s="53" t="n">
        <v>1390</v>
      </c>
      <c r="E1392" s="54" t="n">
        <v>4308</v>
      </c>
      <c r="F1392" s="55" t="inlineStr">
        <is>
          <t>石碇華梵店</t>
        </is>
      </c>
      <c r="G1392" s="55" t="inlineStr">
        <is>
          <t>新北市</t>
        </is>
      </c>
      <c r="H1392" s="55" t="inlineStr">
        <is>
          <t>石碇區</t>
        </is>
      </c>
      <c r="I1392" s="54" t="n">
        <v>2</v>
      </c>
      <c r="J1392" s="83" t="n">
        <v>44820</v>
      </c>
    </row>
    <row r="1393" ht="15.6" customHeight="1" s="127">
      <c r="D1393" s="53" t="n">
        <v>1391</v>
      </c>
      <c r="E1393" s="54" t="n">
        <v>3788</v>
      </c>
      <c r="F1393" s="55" t="inlineStr">
        <is>
          <t>北縣汐科店</t>
        </is>
      </c>
      <c r="G1393" s="55" t="inlineStr">
        <is>
          <t>新北市</t>
        </is>
      </c>
      <c r="H1393" s="55" t="inlineStr">
        <is>
          <t>汐止區</t>
        </is>
      </c>
      <c r="I1393" s="54" t="n">
        <v>2</v>
      </c>
      <c r="J1393" s="83" t="n">
        <v>44823</v>
      </c>
    </row>
    <row r="1394" ht="15.6" customHeight="1" s="127">
      <c r="D1394" s="53" t="n">
        <v>1392</v>
      </c>
      <c r="E1394" s="54" t="n">
        <v>3822</v>
      </c>
      <c r="F1394" s="55" t="inlineStr">
        <is>
          <t>北縣遠科店</t>
        </is>
      </c>
      <c r="G1394" s="55" t="inlineStr">
        <is>
          <t>新北市</t>
        </is>
      </c>
      <c r="H1394" s="55" t="inlineStr">
        <is>
          <t>汐止區</t>
        </is>
      </c>
      <c r="I1394" s="54" t="n">
        <v>3</v>
      </c>
      <c r="J1394" s="83" t="n">
        <v>44823</v>
      </c>
    </row>
    <row r="1395" ht="15.6" customHeight="1" s="127">
      <c r="D1395" s="53" t="n">
        <v>1393</v>
      </c>
      <c r="E1395" s="54" t="n">
        <v>2284</v>
      </c>
      <c r="F1395" s="55" t="inlineStr">
        <is>
          <t>北市正台店</t>
        </is>
      </c>
      <c r="G1395" s="55" t="inlineStr">
        <is>
          <t>台北市</t>
        </is>
      </c>
      <c r="H1395" s="55" t="inlineStr">
        <is>
          <t>中正區</t>
        </is>
      </c>
      <c r="I1395" s="54" t="n">
        <v>2</v>
      </c>
      <c r="J1395" s="83" t="n">
        <v>44823</v>
      </c>
    </row>
    <row r="1396" ht="15.6" customHeight="1" s="127">
      <c r="D1396" s="53" t="n">
        <v>1394</v>
      </c>
      <c r="E1396" s="54" t="n">
        <v>3768</v>
      </c>
      <c r="F1396" s="55" t="inlineStr">
        <is>
          <t>北市司法店</t>
        </is>
      </c>
      <c r="G1396" s="55" t="inlineStr">
        <is>
          <t>台北市</t>
        </is>
      </c>
      <c r="H1396" s="55" t="inlineStr">
        <is>
          <t>中正區</t>
        </is>
      </c>
      <c r="I1396" s="54" t="n">
        <v>2</v>
      </c>
      <c r="J1396" s="83" t="n">
        <v>44823</v>
      </c>
    </row>
    <row r="1397" ht="15.6" customHeight="1" s="127">
      <c r="D1397" s="53" t="n">
        <v>1395</v>
      </c>
      <c r="E1397" s="54" t="n">
        <v>4048</v>
      </c>
      <c r="F1397" s="55" t="inlineStr">
        <is>
          <t>新竹元大店</t>
        </is>
      </c>
      <c r="G1397" s="55" t="inlineStr">
        <is>
          <t>新竹市</t>
        </is>
      </c>
      <c r="H1397" s="55" t="inlineStr">
        <is>
          <t>香山區</t>
        </is>
      </c>
      <c r="I1397" s="54" t="n">
        <v>2</v>
      </c>
      <c r="J1397" s="83" t="n">
        <v>44823</v>
      </c>
    </row>
    <row r="1398" ht="15.6" customHeight="1" s="127">
      <c r="D1398" s="53" t="n">
        <v>1396</v>
      </c>
      <c r="E1398" s="54" t="n">
        <v>4766</v>
      </c>
      <c r="F1398" s="55" t="inlineStr">
        <is>
          <t>新竹玄奘店</t>
        </is>
      </c>
      <c r="G1398" s="55" t="inlineStr">
        <is>
          <t>新竹市</t>
        </is>
      </c>
      <c r="H1398" s="55" t="inlineStr">
        <is>
          <t>香山區</t>
        </is>
      </c>
      <c r="I1398" s="54" t="n">
        <v>2</v>
      </c>
      <c r="J1398" s="83" t="n">
        <v>44823</v>
      </c>
    </row>
    <row r="1399" ht="15.6" customHeight="1" s="127">
      <c r="D1399" s="53" t="n">
        <v>1397</v>
      </c>
      <c r="E1399" s="54" t="n">
        <v>2297</v>
      </c>
      <c r="F1399" s="55" t="inlineStr">
        <is>
          <t>新竹竹華店</t>
        </is>
      </c>
      <c r="G1399" s="55" t="inlineStr">
        <is>
          <t>新竹市</t>
        </is>
      </c>
      <c r="H1399" s="55" t="inlineStr">
        <is>
          <t>香山區</t>
        </is>
      </c>
      <c r="I1399" s="54" t="n">
        <v>2</v>
      </c>
      <c r="J1399" s="83" t="n">
        <v>44823</v>
      </c>
    </row>
    <row r="1400" ht="15.6" customHeight="1" s="127">
      <c r="D1400" s="53" t="n">
        <v>1398</v>
      </c>
      <c r="E1400" s="54" t="n">
        <v>3757</v>
      </c>
      <c r="F1400" s="55" t="inlineStr">
        <is>
          <t>台南尚美店</t>
        </is>
      </c>
      <c r="G1400" s="55" t="inlineStr">
        <is>
          <t>台南市</t>
        </is>
      </c>
      <c r="H1400" s="55" t="inlineStr">
        <is>
          <t>東區</t>
        </is>
      </c>
      <c r="I1400" s="54" t="n">
        <v>3</v>
      </c>
      <c r="J1400" s="83" t="n">
        <v>44823</v>
      </c>
    </row>
    <row r="1401" ht="15.6" customHeight="1" s="127">
      <c r="D1401" s="53" t="n">
        <v>1399</v>
      </c>
      <c r="E1401" s="54" t="n">
        <v>4356</v>
      </c>
      <c r="F1401" s="55" t="inlineStr">
        <is>
          <t>台南德光店</t>
        </is>
      </c>
      <c r="G1401" s="55" t="inlineStr">
        <is>
          <t>台南市</t>
        </is>
      </c>
      <c r="H1401" s="55" t="inlineStr">
        <is>
          <t>東區</t>
        </is>
      </c>
      <c r="I1401" s="54" t="n">
        <v>3</v>
      </c>
      <c r="J1401" s="83" t="n">
        <v>44823</v>
      </c>
    </row>
    <row r="1402" ht="15.6" customHeight="1" s="127">
      <c r="D1402" s="53" t="n">
        <v>1400</v>
      </c>
      <c r="E1402" s="54" t="n">
        <v>4995</v>
      </c>
      <c r="F1402" s="55" t="inlineStr">
        <is>
          <t>斗六雲科大</t>
        </is>
      </c>
      <c r="G1402" s="55" t="inlineStr">
        <is>
          <t>雲林縣</t>
        </is>
      </c>
      <c r="H1402" s="55" t="inlineStr">
        <is>
          <t>斗六市</t>
        </is>
      </c>
      <c r="I1402" s="54" t="n">
        <v>2</v>
      </c>
      <c r="J1402" s="83" t="n">
        <v>44823</v>
      </c>
    </row>
    <row r="1403" ht="15.6" customHeight="1" s="127">
      <c r="D1403" s="53" t="n">
        <v>1401</v>
      </c>
      <c r="E1403" s="54" t="n">
        <v>4409</v>
      </c>
      <c r="F1403" s="55" t="inlineStr">
        <is>
          <t>斗六斗醫店</t>
        </is>
      </c>
      <c r="G1403" s="55" t="inlineStr">
        <is>
          <t>雲林縣</t>
        </is>
      </c>
      <c r="H1403" s="55" t="inlineStr">
        <is>
          <t>斗六市</t>
        </is>
      </c>
      <c r="I1403" s="54" t="n">
        <v>2</v>
      </c>
      <c r="J1403" s="83" t="n">
        <v>44823</v>
      </c>
    </row>
    <row r="1404" ht="15.6" customHeight="1" s="127">
      <c r="D1404" s="53" t="n">
        <v>1402</v>
      </c>
      <c r="E1404" s="54" t="n">
        <v>3883</v>
      </c>
      <c r="F1404" s="55" t="inlineStr">
        <is>
          <t>中和和竹店</t>
        </is>
      </c>
      <c r="G1404" s="55" t="inlineStr">
        <is>
          <t>新北市</t>
        </is>
      </c>
      <c r="H1404" s="55" t="inlineStr">
        <is>
          <t>中和區</t>
        </is>
      </c>
      <c r="I1404" s="54" t="n">
        <v>3</v>
      </c>
      <c r="J1404" s="83" t="n">
        <v>44824</v>
      </c>
    </row>
    <row r="1405" ht="15.6" customHeight="1" s="127">
      <c r="D1405" s="53" t="n">
        <v>1403</v>
      </c>
      <c r="E1405" s="54" t="n">
        <v>3941</v>
      </c>
      <c r="F1405" s="55" t="inlineStr">
        <is>
          <t>永和興工店</t>
        </is>
      </c>
      <c r="G1405" s="55" t="inlineStr">
        <is>
          <t>新北市</t>
        </is>
      </c>
      <c r="H1405" s="55" t="inlineStr">
        <is>
          <t>永和區</t>
        </is>
      </c>
      <c r="I1405" s="54" t="n">
        <v>3</v>
      </c>
      <c r="J1405" s="83" t="n">
        <v>44824</v>
      </c>
    </row>
    <row r="1406" ht="15.6" customHeight="1" s="127">
      <c r="D1406" s="53" t="n">
        <v>1404</v>
      </c>
      <c r="E1406" s="54" t="n">
        <v>3509</v>
      </c>
      <c r="F1406" s="55" t="inlineStr">
        <is>
          <t>北市士海店</t>
        </is>
      </c>
      <c r="G1406" s="55" t="inlineStr">
        <is>
          <t>台北市</t>
        </is>
      </c>
      <c r="H1406" s="55" t="inlineStr">
        <is>
          <t>士林區</t>
        </is>
      </c>
      <c r="I1406" s="54" t="n">
        <v>2</v>
      </c>
      <c r="J1406" s="83" t="n">
        <v>44824</v>
      </c>
    </row>
    <row r="1407" ht="15.6" customHeight="1" s="127">
      <c r="D1407" s="53" t="n">
        <v>1405</v>
      </c>
      <c r="E1407" s="54" t="n">
        <v>3471</v>
      </c>
      <c r="F1407" s="55" t="inlineStr">
        <is>
          <t>北市士大店</t>
        </is>
      </c>
      <c r="G1407" s="55" t="inlineStr">
        <is>
          <t>台北市</t>
        </is>
      </c>
      <c r="H1407" s="55" t="inlineStr">
        <is>
          <t>士林區</t>
        </is>
      </c>
      <c r="I1407" s="54" t="n">
        <v>2</v>
      </c>
      <c r="J1407" s="83" t="n">
        <v>44824</v>
      </c>
    </row>
    <row r="1408" ht="15.6" customHeight="1" s="127">
      <c r="D1408" s="53" t="n">
        <v>1406</v>
      </c>
      <c r="E1408" s="54" t="n">
        <v>4960</v>
      </c>
      <c r="F1408" s="55" t="inlineStr">
        <is>
          <t>楊梅休息站</t>
        </is>
      </c>
      <c r="G1408" s="55" t="inlineStr">
        <is>
          <t>桃園市</t>
        </is>
      </c>
      <c r="H1408" s="55" t="inlineStr">
        <is>
          <t>楊梅區</t>
        </is>
      </c>
      <c r="I1408" s="54" t="n">
        <v>2</v>
      </c>
      <c r="J1408" s="83" t="n">
        <v>44824</v>
      </c>
    </row>
    <row r="1409" ht="15.6" customHeight="1" s="127">
      <c r="D1409" s="53" t="n">
        <v>1407</v>
      </c>
      <c r="E1409" s="54" t="n">
        <v>2762</v>
      </c>
      <c r="F1409" s="55" t="inlineStr">
        <is>
          <t>桃縣桃怡店</t>
        </is>
      </c>
      <c r="G1409" s="55" t="inlineStr">
        <is>
          <t>桃園市</t>
        </is>
      </c>
      <c r="H1409" s="55" t="inlineStr">
        <is>
          <t>楊梅區</t>
        </is>
      </c>
      <c r="I1409" s="54" t="n">
        <v>2</v>
      </c>
      <c r="J1409" s="83" t="n">
        <v>44824</v>
      </c>
    </row>
    <row r="1410" ht="15.6" customHeight="1" s="127">
      <c r="D1410" s="53" t="n">
        <v>1408</v>
      </c>
      <c r="E1410" s="54" t="n">
        <v>4181</v>
      </c>
      <c r="F1410" s="55" t="inlineStr">
        <is>
          <t>歸仁航特店</t>
        </is>
      </c>
      <c r="G1410" s="55" t="inlineStr">
        <is>
          <t>台南市</t>
        </is>
      </c>
      <c r="H1410" s="55" t="inlineStr">
        <is>
          <t>歸仁區</t>
        </is>
      </c>
      <c r="I1410" s="54" t="n">
        <v>2</v>
      </c>
      <c r="J1410" s="83" t="n">
        <v>44824</v>
      </c>
    </row>
    <row r="1411" ht="15.6" customHeight="1" s="127">
      <c r="D1411" s="53" t="n">
        <v>1409</v>
      </c>
      <c r="E1411" s="54" t="n">
        <v>4446</v>
      </c>
      <c r="F1411" s="55" t="inlineStr">
        <is>
          <t>歸仁航特二店</t>
        </is>
      </c>
      <c r="G1411" s="55" t="inlineStr">
        <is>
          <t>台南市</t>
        </is>
      </c>
      <c r="H1411" s="55" t="inlineStr">
        <is>
          <t>歸仁區</t>
        </is>
      </c>
      <c r="I1411" s="54" t="n">
        <v>2</v>
      </c>
      <c r="J1411" s="83" t="n">
        <v>44824</v>
      </c>
    </row>
    <row r="1412" ht="15.6" customHeight="1" s="127">
      <c r="D1412" s="53" t="n">
        <v>1410</v>
      </c>
      <c r="E1412" s="54" t="n">
        <v>4410</v>
      </c>
      <c r="F1412" s="55" t="inlineStr">
        <is>
          <t>虎尾虎醫店</t>
        </is>
      </c>
      <c r="G1412" s="55" t="inlineStr">
        <is>
          <t>雲林縣</t>
        </is>
      </c>
      <c r="H1412" s="55" t="inlineStr">
        <is>
          <t>虎尾鎮</t>
        </is>
      </c>
      <c r="I1412" s="54" t="n">
        <v>2</v>
      </c>
      <c r="J1412" s="83" t="n">
        <v>44824</v>
      </c>
    </row>
    <row r="1413" ht="15.6" customHeight="1" s="127">
      <c r="D1413" s="53" t="n">
        <v>1411</v>
      </c>
      <c r="E1413" s="54" t="n">
        <v>4653</v>
      </c>
      <c r="F1413" s="55" t="inlineStr">
        <is>
          <t>集集火車店</t>
        </is>
      </c>
      <c r="G1413" s="55" t="inlineStr">
        <is>
          <t>南投縣</t>
        </is>
      </c>
      <c r="H1413" s="55" t="inlineStr">
        <is>
          <t>集集鎮</t>
        </is>
      </c>
      <c r="I1413" s="54" t="n">
        <v>2</v>
      </c>
      <c r="J1413" s="83" t="n">
        <v>44824</v>
      </c>
    </row>
    <row r="1414" ht="15.6" customHeight="1" s="127">
      <c r="D1414" s="53" t="n">
        <v>1412</v>
      </c>
      <c r="E1414" s="54" t="n">
        <v>3683</v>
      </c>
      <c r="F1414" s="55" t="inlineStr">
        <is>
          <t>北市京站店</t>
        </is>
      </c>
      <c r="G1414" s="55" t="inlineStr">
        <is>
          <t>台北市</t>
        </is>
      </c>
      <c r="H1414" s="55" t="inlineStr">
        <is>
          <t>大同區</t>
        </is>
      </c>
      <c r="I1414" s="54" t="n">
        <v>3</v>
      </c>
      <c r="J1414" s="83" t="n">
        <v>44825</v>
      </c>
    </row>
    <row r="1415" ht="15.6" customHeight="1" s="127">
      <c r="D1415" s="53" t="n">
        <v>1413</v>
      </c>
      <c r="E1415" s="54" t="n">
        <v>3918</v>
      </c>
      <c r="F1415" s="55" t="inlineStr">
        <is>
          <t>湖口湖南店</t>
        </is>
      </c>
      <c r="G1415" s="55" t="inlineStr">
        <is>
          <t>新竹縣</t>
        </is>
      </c>
      <c r="H1415" s="55" t="inlineStr">
        <is>
          <t>湖口鄉</t>
        </is>
      </c>
      <c r="I1415" s="54" t="n">
        <v>3</v>
      </c>
      <c r="J1415" s="83" t="n">
        <v>44825</v>
      </c>
    </row>
    <row r="1416" ht="15.6" customHeight="1" s="127">
      <c r="D1416" s="53" t="n">
        <v>1414</v>
      </c>
      <c r="E1416" s="54" t="n">
        <v>3919</v>
      </c>
      <c r="F1416" s="55" t="inlineStr">
        <is>
          <t>湖口湖北店</t>
        </is>
      </c>
      <c r="G1416" s="55" t="inlineStr">
        <is>
          <t>新竹縣</t>
        </is>
      </c>
      <c r="H1416" s="55" t="inlineStr">
        <is>
          <t>湖口鄉</t>
        </is>
      </c>
      <c r="I1416" s="54" t="n">
        <v>3</v>
      </c>
      <c r="J1416" s="83" t="n">
        <v>44825</v>
      </c>
    </row>
    <row r="1417" ht="15.6" customHeight="1" s="127">
      <c r="D1417" s="53" t="n">
        <v>1415</v>
      </c>
      <c r="E1417" s="54" t="n">
        <v>4641</v>
      </c>
      <c r="F1417" s="55" t="inlineStr">
        <is>
          <t>湖口戰車店</t>
        </is>
      </c>
      <c r="G1417" s="55" t="inlineStr">
        <is>
          <t>新竹縣</t>
        </is>
      </c>
      <c r="H1417" s="55" t="inlineStr">
        <is>
          <t>湖口鄉</t>
        </is>
      </c>
      <c r="I1417" s="54" t="n">
        <v>2</v>
      </c>
      <c r="J1417" s="83" t="n">
        <v>44825</v>
      </c>
    </row>
    <row r="1418" ht="15.6" customHeight="1" s="127">
      <c r="D1418" s="53" t="n">
        <v>1416</v>
      </c>
      <c r="E1418" s="54" t="n">
        <v>4724</v>
      </c>
      <c r="F1418" s="55" t="inlineStr">
        <is>
          <t>台南長中店</t>
        </is>
      </c>
      <c r="G1418" s="55" t="inlineStr">
        <is>
          <t>台南市</t>
        </is>
      </c>
      <c r="H1418" s="55" t="inlineStr">
        <is>
          <t>東區</t>
        </is>
      </c>
      <c r="I1418" s="54" t="n">
        <v>3</v>
      </c>
      <c r="J1418" s="83" t="n">
        <v>44825</v>
      </c>
    </row>
    <row r="1419" ht="15.6" customHeight="1" s="127">
      <c r="D1419" s="53" t="n">
        <v>1417</v>
      </c>
      <c r="E1419" s="54" t="n">
        <v>3350</v>
      </c>
      <c r="F1419" s="55" t="inlineStr">
        <is>
          <t>高市高應大店</t>
        </is>
      </c>
      <c r="G1419" s="55" t="inlineStr">
        <is>
          <t>高雄市</t>
        </is>
      </c>
      <c r="H1419" s="55" t="inlineStr">
        <is>
          <t>三民區</t>
        </is>
      </c>
      <c r="I1419" s="54" t="n">
        <v>2</v>
      </c>
      <c r="J1419" s="83" t="n">
        <v>44825</v>
      </c>
    </row>
    <row r="1420" ht="15.6" customHeight="1" s="127">
      <c r="D1420" s="53" t="n">
        <v>1418</v>
      </c>
      <c r="E1420" s="54" t="n">
        <v>3871</v>
      </c>
      <c r="F1420" s="55" t="inlineStr">
        <is>
          <t>苗縣車亭店</t>
        </is>
      </c>
      <c r="G1420" s="55" t="inlineStr">
        <is>
          <t>苗栗縣</t>
        </is>
      </c>
      <c r="H1420" s="55" t="inlineStr">
        <is>
          <t>三義鄉</t>
        </is>
      </c>
      <c r="I1420" s="54" t="n">
        <v>3</v>
      </c>
      <c r="J1420" s="83" t="n">
        <v>44825</v>
      </c>
    </row>
    <row r="1421" ht="15.6" customHeight="1" s="127">
      <c r="D1421" s="53" t="n">
        <v>1419</v>
      </c>
      <c r="E1421" s="54" t="n">
        <v>3225</v>
      </c>
      <c r="F1421" s="55" t="inlineStr">
        <is>
          <t>北市大同店</t>
        </is>
      </c>
      <c r="G1421" s="55" t="inlineStr">
        <is>
          <t>台北市</t>
        </is>
      </c>
      <c r="H1421" s="55" t="inlineStr">
        <is>
          <t>中山區</t>
        </is>
      </c>
      <c r="I1421" s="54" t="n">
        <v>2</v>
      </c>
      <c r="J1421" s="83" t="n">
        <v>44826</v>
      </c>
    </row>
    <row r="1422" ht="15.6" customHeight="1" s="127">
      <c r="D1422" s="53" t="n">
        <v>1420</v>
      </c>
      <c r="E1422" s="54" t="n">
        <v>3851</v>
      </c>
      <c r="F1422" s="55" t="inlineStr">
        <is>
          <t>北縣輔園店</t>
        </is>
      </c>
      <c r="G1422" s="55" t="inlineStr">
        <is>
          <t>新北市</t>
        </is>
      </c>
      <c r="H1422" s="55" t="inlineStr">
        <is>
          <t>新莊區</t>
        </is>
      </c>
      <c r="I1422" s="54" t="n">
        <v>2</v>
      </c>
      <c r="J1422" s="83" t="n">
        <v>44826</v>
      </c>
    </row>
    <row r="1423" ht="15.6" customHeight="1" s="127">
      <c r="D1423" s="53" t="n">
        <v>1421</v>
      </c>
      <c r="E1423" s="54" t="n">
        <v>4929</v>
      </c>
      <c r="F1423" s="55" t="inlineStr">
        <is>
          <t>員山慧中店</t>
        </is>
      </c>
      <c r="G1423" s="55" t="inlineStr">
        <is>
          <t>宜蘭縣</t>
        </is>
      </c>
      <c r="H1423" s="55" t="inlineStr">
        <is>
          <t>員山鄉</t>
        </is>
      </c>
      <c r="I1423" s="54" t="n">
        <v>5</v>
      </c>
      <c r="J1423" s="83" t="n">
        <v>44826</v>
      </c>
    </row>
    <row r="1424" ht="15.6" customHeight="1" s="127">
      <c r="D1424" s="53" t="n">
        <v>1422</v>
      </c>
      <c r="E1424" s="54" t="n">
        <v>4570</v>
      </c>
      <c r="F1424" s="55" t="inlineStr">
        <is>
          <t>中壢A18店</t>
        </is>
      </c>
      <c r="G1424" s="55" t="inlineStr">
        <is>
          <t>桃園市</t>
        </is>
      </c>
      <c r="H1424" s="55" t="inlineStr">
        <is>
          <t>中壢區</t>
        </is>
      </c>
      <c r="I1424" s="54" t="n">
        <v>2</v>
      </c>
      <c r="J1424" s="83" t="n">
        <v>44826</v>
      </c>
    </row>
    <row r="1425" ht="15.6" customHeight="1" s="127">
      <c r="D1425" s="53" t="n">
        <v>1423</v>
      </c>
      <c r="E1425" s="54" t="n">
        <v>3917</v>
      </c>
      <c r="F1425" s="55" t="inlineStr">
        <is>
          <t>中壢國道店</t>
        </is>
      </c>
      <c r="G1425" s="55" t="inlineStr">
        <is>
          <t>桃園市</t>
        </is>
      </c>
      <c r="H1425" s="55" t="inlineStr">
        <is>
          <t>中壢區</t>
        </is>
      </c>
      <c r="I1425" s="54" t="n">
        <v>2</v>
      </c>
      <c r="J1425" s="83" t="n">
        <v>44826</v>
      </c>
    </row>
    <row r="1426" ht="15.6" customHeight="1" s="127">
      <c r="D1426" s="53" t="n">
        <v>1424</v>
      </c>
      <c r="E1426" s="54" t="n">
        <v>4198</v>
      </c>
      <c r="F1426" s="55" t="inlineStr">
        <is>
          <t>中壢陸科店</t>
        </is>
      </c>
      <c r="G1426" s="55" t="inlineStr">
        <is>
          <t>桃園市</t>
        </is>
      </c>
      <c r="H1426" s="55" t="inlineStr">
        <is>
          <t>中壢區</t>
        </is>
      </c>
      <c r="I1426" s="54" t="n">
        <v>3</v>
      </c>
      <c r="J1426" s="83" t="n">
        <v>44826</v>
      </c>
    </row>
    <row r="1427" ht="15.6" customHeight="1" s="127">
      <c r="D1427" s="53" t="n">
        <v>1425</v>
      </c>
      <c r="E1427" s="54" t="n">
        <v>4750</v>
      </c>
      <c r="F1427" s="55" t="inlineStr">
        <is>
          <t>恆春大光店</t>
        </is>
      </c>
      <c r="G1427" s="55" t="inlineStr">
        <is>
          <t>屏東縣</t>
        </is>
      </c>
      <c r="H1427" s="55" t="inlineStr">
        <is>
          <t>恆春鎮</t>
        </is>
      </c>
      <c r="I1427" s="54" t="n">
        <v>2</v>
      </c>
      <c r="J1427" s="83" t="n">
        <v>44826</v>
      </c>
    </row>
    <row r="1428" ht="15.6" customHeight="1" s="127">
      <c r="D1428" s="53" t="n">
        <v>1426</v>
      </c>
      <c r="E1428" s="54" t="n">
        <v>4119</v>
      </c>
      <c r="F1428" s="55" t="inlineStr">
        <is>
          <t>古坑華山店</t>
        </is>
      </c>
      <c r="G1428" s="55" t="inlineStr">
        <is>
          <t>雲林縣</t>
        </is>
      </c>
      <c r="H1428" s="55" t="inlineStr">
        <is>
          <t>古坑鄉</t>
        </is>
      </c>
      <c r="I1428" s="54" t="n">
        <v>6</v>
      </c>
      <c r="J1428" s="83" t="n">
        <v>44826</v>
      </c>
    </row>
    <row r="1429" ht="15.6" customHeight="1" s="127">
      <c r="D1429" s="53" t="n">
        <v>1427</v>
      </c>
      <c r="E1429" s="54" t="n">
        <v>4268</v>
      </c>
      <c r="F1429" s="55" t="inlineStr">
        <is>
          <t>宜蘭礁溪店</t>
        </is>
      </c>
      <c r="G1429" s="55" t="inlineStr">
        <is>
          <t>宜蘭縣</t>
        </is>
      </c>
      <c r="H1429" s="55" t="inlineStr">
        <is>
          <t>礁溪鄉</t>
        </is>
      </c>
      <c r="I1429" s="54" t="n">
        <v>2</v>
      </c>
      <c r="J1429" s="83" t="n">
        <v>44827</v>
      </c>
    </row>
    <row r="1430" ht="15.6" customHeight="1" s="127">
      <c r="D1430" s="53" t="n">
        <v>1428</v>
      </c>
      <c r="E1430" s="54" t="n">
        <v>3563</v>
      </c>
      <c r="F1430" s="55" t="inlineStr">
        <is>
          <t>宜蘭佛光店</t>
        </is>
      </c>
      <c r="G1430" s="55" t="inlineStr">
        <is>
          <t>宜蘭縣</t>
        </is>
      </c>
      <c r="H1430" s="55" t="inlineStr">
        <is>
          <t>礁溪鄉</t>
        </is>
      </c>
      <c r="I1430" s="54" t="n">
        <v>2</v>
      </c>
      <c r="J1430" s="83" t="n">
        <v>44827</v>
      </c>
    </row>
    <row r="1431" ht="15.6" customHeight="1" s="127">
      <c r="D1431" s="53" t="n">
        <v>1429</v>
      </c>
      <c r="E1431" s="54" t="n">
        <v>3685</v>
      </c>
      <c r="F1431" s="55" t="inlineStr">
        <is>
          <t>北市京承店</t>
        </is>
      </c>
      <c r="G1431" s="55" t="inlineStr">
        <is>
          <t>台北市</t>
        </is>
      </c>
      <c r="H1431" s="55" t="inlineStr">
        <is>
          <t>大同區</t>
        </is>
      </c>
      <c r="I1431" s="54" t="n">
        <v>2</v>
      </c>
      <c r="J1431" s="83" t="n">
        <v>44827</v>
      </c>
    </row>
    <row r="1432" ht="15.6" customHeight="1" s="127">
      <c r="D1432" s="53" t="n">
        <v>1430</v>
      </c>
      <c r="E1432" s="84" t="n">
        <v>3939</v>
      </c>
      <c r="F1432" s="55" t="inlineStr">
        <is>
          <t>平鎮和中店</t>
        </is>
      </c>
      <c r="G1432" s="55" t="inlineStr">
        <is>
          <t>桃園市</t>
        </is>
      </c>
      <c r="H1432" s="55" t="inlineStr">
        <is>
          <t>平鎮區</t>
        </is>
      </c>
      <c r="I1432" s="54" t="n">
        <v>3</v>
      </c>
      <c r="J1432" s="83" t="n">
        <v>44827</v>
      </c>
    </row>
    <row r="1433" ht="15.6" customHeight="1" s="127">
      <c r="D1433" s="53" t="n">
        <v>1431</v>
      </c>
      <c r="E1433" s="84" t="n">
        <v>4712</v>
      </c>
      <c r="F1433" s="55" t="inlineStr">
        <is>
          <t>平鎮好漢店</t>
        </is>
      </c>
      <c r="G1433" s="55" t="inlineStr">
        <is>
          <t>桃園市</t>
        </is>
      </c>
      <c r="H1433" s="55" t="inlineStr">
        <is>
          <t>平鎮區</t>
        </is>
      </c>
      <c r="I1433" s="54" t="n">
        <v>2</v>
      </c>
      <c r="J1433" s="83" t="n">
        <v>44827</v>
      </c>
    </row>
    <row r="1434" ht="15.6" customHeight="1" s="127">
      <c r="D1434" s="53" t="n">
        <v>1432</v>
      </c>
      <c r="E1434" s="84" t="n">
        <v>4045</v>
      </c>
      <c r="F1434" s="55" t="inlineStr">
        <is>
          <t>平鎮勤學店</t>
        </is>
      </c>
      <c r="G1434" s="55" t="inlineStr">
        <is>
          <t>桃園市</t>
        </is>
      </c>
      <c r="H1434" s="55" t="inlineStr">
        <is>
          <t>平鎮區</t>
        </is>
      </c>
      <c r="I1434" s="54" t="n">
        <v>2</v>
      </c>
      <c r="J1434" s="83" t="n">
        <v>44827</v>
      </c>
    </row>
    <row r="1435" ht="15.6" customHeight="1" s="127">
      <c r="D1435" s="53" t="n">
        <v>1433</v>
      </c>
      <c r="E1435" s="54" t="n">
        <v>2257</v>
      </c>
      <c r="F1435" s="55" t="inlineStr">
        <is>
          <t>屏縣屏海店</t>
        </is>
      </c>
      <c r="G1435" s="55" t="inlineStr">
        <is>
          <t>屏東縣</t>
        </is>
      </c>
      <c r="H1435" s="55" t="inlineStr">
        <is>
          <t>恆春鎮</t>
        </is>
      </c>
      <c r="I1435" s="54" t="n">
        <v>2</v>
      </c>
      <c r="J1435" s="83" t="n">
        <v>44827</v>
      </c>
    </row>
    <row r="1436" ht="15.6" customHeight="1" s="127">
      <c r="D1436" s="53" t="n">
        <v>1434</v>
      </c>
      <c r="E1436" s="54" t="n">
        <v>4846</v>
      </c>
      <c r="F1436" s="55" t="inlineStr">
        <is>
          <t>三民千禧店</t>
        </is>
      </c>
      <c r="G1436" s="55" t="inlineStr">
        <is>
          <t>高雄市</t>
        </is>
      </c>
      <c r="H1436" s="55" t="inlineStr">
        <is>
          <t>三民區</t>
        </is>
      </c>
      <c r="I1436" s="54" t="n">
        <v>2</v>
      </c>
      <c r="J1436" s="83" t="n">
        <v>44827</v>
      </c>
    </row>
    <row r="1437" ht="15.6" customHeight="1" s="127">
      <c r="D1437" s="53" t="n">
        <v>1435</v>
      </c>
      <c r="E1437" s="54" t="n">
        <v>4252</v>
      </c>
      <c r="F1437" s="55" t="inlineStr">
        <is>
          <t>高市文藻店</t>
        </is>
      </c>
      <c r="G1437" s="55" t="inlineStr">
        <is>
          <t>高雄市</t>
        </is>
      </c>
      <c r="H1437" s="55" t="inlineStr">
        <is>
          <t>三民區</t>
        </is>
      </c>
      <c r="I1437" s="54" t="n">
        <v>3</v>
      </c>
      <c r="J1437" s="83" t="n">
        <v>44827</v>
      </c>
    </row>
    <row r="1438" ht="15.6" customHeight="1" s="127">
      <c r="D1438" s="53" t="n">
        <v>1436</v>
      </c>
      <c r="E1438" s="54" t="n">
        <v>3195</v>
      </c>
      <c r="F1438" s="55" t="inlineStr">
        <is>
          <t>大里立人店</t>
        </is>
      </c>
      <c r="G1438" s="55" t="inlineStr">
        <is>
          <t>台中市</t>
        </is>
      </c>
      <c r="H1438" s="55" t="inlineStr">
        <is>
          <t>大里區</t>
        </is>
      </c>
      <c r="I1438" s="54" t="n">
        <v>4</v>
      </c>
      <c r="J1438" s="83" t="n">
        <v>44827</v>
      </c>
    </row>
    <row r="1439" ht="15.6" customHeight="1" s="127">
      <c r="D1439" s="53" t="n">
        <v>1437</v>
      </c>
      <c r="E1439" s="54" t="n">
        <v>4360</v>
      </c>
      <c r="F1439" s="55" t="inlineStr">
        <is>
          <t>大里大明店</t>
        </is>
      </c>
      <c r="G1439" s="55" t="inlineStr">
        <is>
          <t>台中市</t>
        </is>
      </c>
      <c r="H1439" s="55" t="inlineStr">
        <is>
          <t>大里區</t>
        </is>
      </c>
      <c r="I1439" s="54" t="n">
        <v>3</v>
      </c>
      <c r="J1439" s="83" t="n">
        <v>44827</v>
      </c>
    </row>
    <row r="1440" ht="15.6" customHeight="1" s="127">
      <c r="D1440" s="53" t="n">
        <v>1438</v>
      </c>
      <c r="E1440" s="54" t="n">
        <v>3714</v>
      </c>
      <c r="F1440" s="55" t="inlineStr">
        <is>
          <t>高縣航院店</t>
        </is>
      </c>
      <c r="G1440" s="55" t="inlineStr">
        <is>
          <t>高雄市</t>
        </is>
      </c>
      <c r="H1440" s="55" t="inlineStr">
        <is>
          <t>岡山區</t>
        </is>
      </c>
      <c r="I1440" s="54" t="n">
        <v>2</v>
      </c>
      <c r="J1440" s="83" t="n">
        <v>44830</v>
      </c>
    </row>
    <row r="1441" ht="15.6" customHeight="1" s="127">
      <c r="D1441" s="53" t="n">
        <v>1439</v>
      </c>
      <c r="E1441" s="54" t="n">
        <v>3950</v>
      </c>
      <c r="F1441" s="55" t="inlineStr">
        <is>
          <t>高市海總店</t>
        </is>
      </c>
      <c r="G1441" s="55" t="inlineStr">
        <is>
          <t>高雄市</t>
        </is>
      </c>
      <c r="H1441" s="55" t="inlineStr">
        <is>
          <t>左營區</t>
        </is>
      </c>
      <c r="I1441" s="54" t="n">
        <v>2</v>
      </c>
      <c r="J1441" s="83" t="n">
        <v>44830</v>
      </c>
    </row>
    <row r="1442" ht="15.6" customHeight="1" s="127">
      <c r="D1442" s="53" t="n">
        <v>1440</v>
      </c>
      <c r="E1442" s="54" t="n">
        <v>2628</v>
      </c>
      <c r="F1442" s="55" t="inlineStr">
        <is>
          <t>桃縣桃紡店</t>
        </is>
      </c>
      <c r="G1442" s="55" t="inlineStr">
        <is>
          <t>桃園市</t>
        </is>
      </c>
      <c r="H1442" s="55" t="inlineStr">
        <is>
          <t>楊梅區</t>
        </is>
      </c>
      <c r="I1442" s="54" t="n">
        <v>2</v>
      </c>
      <c r="J1442" s="83" t="n">
        <v>44830</v>
      </c>
    </row>
    <row r="1443" ht="15.6" customHeight="1" s="127">
      <c r="D1443" s="53" t="n">
        <v>1441</v>
      </c>
      <c r="E1443" s="54" t="n">
        <v>2873</v>
      </c>
      <c r="F1443" s="55" t="inlineStr">
        <is>
          <t>彰縣明苑店</t>
        </is>
      </c>
      <c r="G1443" s="55" t="inlineStr">
        <is>
          <t>彰化縣</t>
        </is>
      </c>
      <c r="H1443" s="55" t="inlineStr">
        <is>
          <t>埤頭鄉</t>
        </is>
      </c>
      <c r="I1443" s="54" t="n">
        <v>3</v>
      </c>
      <c r="J1443" s="83" t="n">
        <v>44830</v>
      </c>
    </row>
    <row r="1444" ht="15.6" customHeight="1" s="127">
      <c r="D1444" s="53" t="n">
        <v>1442</v>
      </c>
      <c r="E1444" s="54" t="n">
        <v>3392</v>
      </c>
      <c r="F1444" s="55" t="inlineStr">
        <is>
          <t>宜蘭新馬店</t>
        </is>
      </c>
      <c r="G1444" s="55" t="inlineStr">
        <is>
          <t>宜蘭縣</t>
        </is>
      </c>
      <c r="H1444" s="55" t="inlineStr">
        <is>
          <t>蘇澳鎮</t>
        </is>
      </c>
      <c r="I1444" s="54" t="n">
        <v>2</v>
      </c>
      <c r="J1444" s="83" t="n">
        <v>44830</v>
      </c>
    </row>
    <row r="1445" ht="15.6" customHeight="1" s="127">
      <c r="D1445" s="53" t="n">
        <v>1443</v>
      </c>
      <c r="E1445" s="54" t="n">
        <v>4937</v>
      </c>
      <c r="F1445" s="55" t="inlineStr">
        <is>
          <t>蘇澳軍艦店</t>
        </is>
      </c>
      <c r="G1445" s="55" t="inlineStr">
        <is>
          <t>宜蘭縣</t>
        </is>
      </c>
      <c r="H1445" s="55" t="inlineStr">
        <is>
          <t>蘇澳鎮</t>
        </is>
      </c>
      <c r="I1445" s="54" t="n">
        <v>2</v>
      </c>
      <c r="J1445" s="83" t="n">
        <v>44830</v>
      </c>
    </row>
    <row r="1446" ht="15.6" customHeight="1" s="127">
      <c r="D1446" s="53" t="n">
        <v>1444</v>
      </c>
      <c r="E1446" s="54" t="n">
        <v>4233</v>
      </c>
      <c r="F1446" s="55" t="inlineStr">
        <is>
          <t>八德和映店</t>
        </is>
      </c>
      <c r="G1446" s="55" t="inlineStr">
        <is>
          <t>桃園市</t>
        </is>
      </c>
      <c r="H1446" s="55" t="inlineStr">
        <is>
          <t>八德區</t>
        </is>
      </c>
      <c r="I1446" s="54" t="n">
        <v>2</v>
      </c>
      <c r="J1446" s="83" t="n">
        <v>44830</v>
      </c>
    </row>
    <row r="1447" ht="15.6" customHeight="1" s="127">
      <c r="D1447" s="53" t="n">
        <v>1445</v>
      </c>
      <c r="E1447" s="54" t="n">
        <v>2620</v>
      </c>
      <c r="F1447" s="55" t="inlineStr">
        <is>
          <t>桃縣桃科店</t>
        </is>
      </c>
      <c r="G1447" s="55" t="inlineStr">
        <is>
          <t>桃園市</t>
        </is>
      </c>
      <c r="H1447" s="55" t="inlineStr">
        <is>
          <t>蘆竹區</t>
        </is>
      </c>
      <c r="I1447" s="54" t="n">
        <v>2</v>
      </c>
      <c r="J1447" s="83" t="n">
        <v>44830</v>
      </c>
    </row>
    <row r="1448" ht="15.6" customHeight="1" s="127">
      <c r="D1448" s="53" t="n">
        <v>1446</v>
      </c>
      <c r="E1448" s="54" t="n">
        <v>4727</v>
      </c>
      <c r="F1448" s="55" t="inlineStr">
        <is>
          <t>三星聖嘉民店</t>
        </is>
      </c>
      <c r="G1448" s="55" t="inlineStr">
        <is>
          <t>宜蘭縣</t>
        </is>
      </c>
      <c r="H1448" s="55" t="inlineStr">
        <is>
          <t>三星鄉</t>
        </is>
      </c>
      <c r="I1448" s="54" t="n">
        <v>3</v>
      </c>
      <c r="J1448" s="83" t="n">
        <v>44831</v>
      </c>
    </row>
    <row r="1449" ht="15.6" customHeight="1" s="127">
      <c r="D1449" s="53" t="n">
        <v>1447</v>
      </c>
      <c r="E1449" s="54" t="n">
        <v>4607</v>
      </c>
      <c r="F1449" s="55" t="inlineStr">
        <is>
          <t>五結傳中店</t>
        </is>
      </c>
      <c r="G1449" s="55" t="inlineStr">
        <is>
          <t>宜蘭縣</t>
        </is>
      </c>
      <c r="H1449" s="55" t="inlineStr">
        <is>
          <t>五結鄉</t>
        </is>
      </c>
      <c r="I1449" s="54" t="n">
        <v>3</v>
      </c>
      <c r="J1449" s="83" t="n">
        <v>44831</v>
      </c>
    </row>
    <row r="1450" ht="15.6" customHeight="1" s="127">
      <c r="D1450" s="53" t="n">
        <v>1448</v>
      </c>
      <c r="E1450" s="54" t="n">
        <v>4221</v>
      </c>
      <c r="F1450" s="55" t="inlineStr">
        <is>
          <t>桃市聲中店</t>
        </is>
      </c>
      <c r="G1450" s="55" t="inlineStr">
        <is>
          <t>桃園市</t>
        </is>
      </c>
      <c r="H1450" s="55" t="inlineStr">
        <is>
          <t>桃園區</t>
        </is>
      </c>
      <c r="I1450" s="54" t="n">
        <v>3</v>
      </c>
      <c r="J1450" s="83" t="n">
        <v>44831</v>
      </c>
    </row>
    <row r="1451" ht="15.6" customHeight="1" s="127">
      <c r="D1451" s="53" t="n">
        <v>1449</v>
      </c>
      <c r="E1451" s="54" t="n">
        <v>4487</v>
      </c>
      <c r="F1451" s="55" t="inlineStr">
        <is>
          <t>桃園農工店</t>
        </is>
      </c>
      <c r="G1451" s="55" t="inlineStr">
        <is>
          <t>桃園市</t>
        </is>
      </c>
      <c r="H1451" s="55" t="inlineStr">
        <is>
          <t>桃園區</t>
        </is>
      </c>
      <c r="I1451" s="54" t="n">
        <v>3</v>
      </c>
      <c r="J1451" s="83" t="n">
        <v>44831</v>
      </c>
    </row>
    <row r="1452" ht="15.6" customHeight="1" s="127">
      <c r="D1452" s="53" t="n">
        <v>1450</v>
      </c>
      <c r="E1452" s="54" t="n">
        <v>3667</v>
      </c>
      <c r="F1452" s="55" t="inlineStr">
        <is>
          <t>高市旗海店</t>
        </is>
      </c>
      <c r="G1452" s="55" t="inlineStr">
        <is>
          <t>高雄市</t>
        </is>
      </c>
      <c r="H1452" s="55" t="inlineStr">
        <is>
          <t>旗津區</t>
        </is>
      </c>
      <c r="I1452" s="54" t="n">
        <v>2</v>
      </c>
      <c r="J1452" s="83" t="n">
        <v>44831</v>
      </c>
    </row>
    <row r="1453" ht="15.6" customHeight="1" s="127">
      <c r="D1453" s="53" t="n">
        <v>1451</v>
      </c>
      <c r="E1453" s="54" t="n">
        <v>4099</v>
      </c>
      <c r="F1453" s="55" t="inlineStr">
        <is>
          <t>鳳山預校店</t>
        </is>
      </c>
      <c r="G1453" s="55" t="inlineStr">
        <is>
          <t>高雄市</t>
        </is>
      </c>
      <c r="H1453" s="55" t="inlineStr">
        <is>
          <t>鳳山區</t>
        </is>
      </c>
      <c r="I1453" s="54" t="n">
        <v>3</v>
      </c>
      <c r="J1453" s="83" t="n">
        <v>44831</v>
      </c>
    </row>
    <row r="1454" ht="15.6" customHeight="1" s="127">
      <c r="D1454" s="53" t="n">
        <v>1452</v>
      </c>
      <c r="E1454" s="54" t="n">
        <v>3617</v>
      </c>
      <c r="F1454" s="55" t="inlineStr">
        <is>
          <t>彰化旭光店</t>
        </is>
      </c>
      <c r="G1454" s="55" t="inlineStr">
        <is>
          <t>彰化縣</t>
        </is>
      </c>
      <c r="H1454" s="55" t="inlineStr">
        <is>
          <t>彰化市</t>
        </is>
      </c>
      <c r="I1454" s="54" t="n">
        <v>2</v>
      </c>
      <c r="J1454" s="83" t="n">
        <v>44832</v>
      </c>
    </row>
    <row r="1455" ht="15.6" customHeight="1" s="127">
      <c r="D1455" s="53" t="n">
        <v>1453</v>
      </c>
      <c r="E1455" s="54" t="n">
        <v>4710</v>
      </c>
      <c r="F1455" s="55" t="inlineStr">
        <is>
          <t>宜蘭黃龍店</t>
        </is>
      </c>
      <c r="G1455" s="55" t="inlineStr">
        <is>
          <t>宜蘭縣</t>
        </is>
      </c>
      <c r="H1455" s="55" t="inlineStr">
        <is>
          <t>宜蘭市</t>
        </is>
      </c>
      <c r="I1455" s="54" t="n">
        <v>3</v>
      </c>
      <c r="J1455" s="83" t="n">
        <v>44832</v>
      </c>
    </row>
    <row r="1456" ht="15.6" customHeight="1" s="127">
      <c r="D1456" s="53" t="n">
        <v>1454</v>
      </c>
      <c r="E1456" s="54" t="n">
        <v>3745</v>
      </c>
      <c r="F1456" s="55" t="inlineStr">
        <is>
          <t>新竹曙光店</t>
        </is>
      </c>
      <c r="G1456" s="55" t="inlineStr">
        <is>
          <t>新竹市</t>
        </is>
      </c>
      <c r="H1456" s="55" t="inlineStr">
        <is>
          <t>東區</t>
        </is>
      </c>
      <c r="I1456" s="54" t="n">
        <v>3</v>
      </c>
      <c r="J1456" s="83" t="n">
        <v>44832</v>
      </c>
    </row>
    <row r="1457" ht="15.6" customHeight="1" s="127">
      <c r="D1457" s="53" t="n">
        <v>1455</v>
      </c>
      <c r="E1457" s="54" t="n">
        <v>2841</v>
      </c>
      <c r="F1457" s="55" t="inlineStr">
        <is>
          <t>新竹竹蓉店</t>
        </is>
      </c>
      <c r="G1457" s="55" t="inlineStr">
        <is>
          <t>新竹市</t>
        </is>
      </c>
      <c r="H1457" s="55" t="inlineStr">
        <is>
          <t>東區</t>
        </is>
      </c>
      <c r="I1457" s="54" t="n">
        <v>3</v>
      </c>
      <c r="J1457" s="83" t="n">
        <v>44832</v>
      </c>
    </row>
    <row r="1458" ht="15.6" customHeight="1" s="127">
      <c r="D1458" s="53" t="n">
        <v>1456</v>
      </c>
      <c r="E1458" s="54" t="n">
        <v>3143</v>
      </c>
      <c r="F1458" s="55" t="inlineStr">
        <is>
          <t>新竹實中店</t>
        </is>
      </c>
      <c r="G1458" s="55" t="inlineStr">
        <is>
          <t>新竹市</t>
        </is>
      </c>
      <c r="H1458" s="55" t="inlineStr">
        <is>
          <t>東區</t>
        </is>
      </c>
      <c r="I1458" s="54" t="n">
        <v>3</v>
      </c>
      <c r="J1458" s="83" t="n">
        <v>44832</v>
      </c>
    </row>
    <row r="1459" ht="15.6" customHeight="1" s="127">
      <c r="D1459" s="53" t="n">
        <v>1457</v>
      </c>
      <c r="E1459" s="54" t="n">
        <v>4182</v>
      </c>
      <c r="F1459" s="55" t="inlineStr">
        <is>
          <t>鳳山黃埔店</t>
        </is>
      </c>
      <c r="G1459" s="55" t="inlineStr">
        <is>
          <t>高雄市</t>
        </is>
      </c>
      <c r="H1459" s="55" t="inlineStr">
        <is>
          <t>鳳山區</t>
        </is>
      </c>
      <c r="I1459" s="54" t="n">
        <v>2</v>
      </c>
      <c r="J1459" s="83" t="n">
        <v>44832</v>
      </c>
    </row>
    <row r="1460" ht="15.6" customHeight="1" s="127">
      <c r="D1460" s="53" t="n">
        <v>1458</v>
      </c>
      <c r="E1460" s="54" t="n">
        <v>4293</v>
      </c>
      <c r="F1460" s="55" t="inlineStr">
        <is>
          <t>鳳山步校店</t>
        </is>
      </c>
      <c r="G1460" s="55" t="inlineStr">
        <is>
          <t>高雄市</t>
        </is>
      </c>
      <c r="H1460" s="55" t="inlineStr">
        <is>
          <t>鳳山區</t>
        </is>
      </c>
      <c r="I1460" s="54" t="n">
        <v>2</v>
      </c>
      <c r="J1460" s="83" t="n">
        <v>44832</v>
      </c>
    </row>
    <row r="1461" ht="15.6" customHeight="1" s="127">
      <c r="D1461" s="53" t="n">
        <v>1459</v>
      </c>
      <c r="E1461" s="54" t="n">
        <v>4455</v>
      </c>
      <c r="F1461" s="55" t="inlineStr">
        <is>
          <t>員林鐵站店</t>
        </is>
      </c>
      <c r="G1461" s="55" t="inlineStr">
        <is>
          <t>彰化縣</t>
        </is>
      </c>
      <c r="H1461" s="55" t="inlineStr">
        <is>
          <t>員林市</t>
        </is>
      </c>
      <c r="I1461" s="54" t="n">
        <v>3</v>
      </c>
      <c r="J1461" s="83" t="n">
        <v>44833</v>
      </c>
    </row>
    <row r="1462" ht="15.6" customHeight="1" s="127">
      <c r="D1462" s="53" t="n">
        <v>1460</v>
      </c>
      <c r="E1462" s="54" t="n">
        <v>2260</v>
      </c>
      <c r="F1462" s="55" t="inlineStr">
        <is>
          <t>復興旺詮店</t>
        </is>
      </c>
      <c r="G1462" s="55" t="inlineStr">
        <is>
          <t>桃園市</t>
        </is>
      </c>
      <c r="H1462" s="55" t="inlineStr">
        <is>
          <t>復興區</t>
        </is>
      </c>
      <c r="I1462" s="54" t="n">
        <v>2</v>
      </c>
      <c r="J1462" s="83" t="n">
        <v>44833</v>
      </c>
    </row>
    <row r="1463" ht="15.6" customHeight="1" s="127">
      <c r="D1463" s="53" t="n">
        <v>1461</v>
      </c>
      <c r="E1463" s="54" t="n">
        <v>4629</v>
      </c>
      <c r="F1463" s="55" t="inlineStr">
        <is>
          <t>龜山警大店</t>
        </is>
      </c>
      <c r="G1463" s="55" t="inlineStr">
        <is>
          <t>桃園市</t>
        </is>
      </c>
      <c r="H1463" s="55" t="inlineStr">
        <is>
          <t>龜山區</t>
        </is>
      </c>
      <c r="I1463" s="54" t="n">
        <v>2</v>
      </c>
      <c r="J1463" s="83" t="n">
        <v>44833</v>
      </c>
    </row>
    <row r="1464" ht="15.6" customHeight="1" s="127">
      <c r="D1464" s="53" t="n">
        <v>1462</v>
      </c>
      <c r="E1464" s="54" t="n">
        <v>3749</v>
      </c>
      <c r="F1464" s="55" t="inlineStr">
        <is>
          <t>桃縣長院店</t>
        </is>
      </c>
      <c r="G1464" s="55" t="inlineStr">
        <is>
          <t>桃園市</t>
        </is>
      </c>
      <c r="H1464" s="55" t="inlineStr">
        <is>
          <t>龜山區</t>
        </is>
      </c>
      <c r="I1464" s="54" t="n">
        <v>2</v>
      </c>
      <c r="J1464" s="83" t="n">
        <v>44833</v>
      </c>
    </row>
    <row r="1465" ht="15.6" customHeight="1" s="127">
      <c r="D1465" s="53" t="n">
        <v>1463</v>
      </c>
      <c r="E1465" s="54" t="n">
        <v>4524</v>
      </c>
      <c r="F1465" s="55" t="inlineStr">
        <is>
          <t>鳳山南訓店</t>
        </is>
      </c>
      <c r="G1465" s="55" t="inlineStr">
        <is>
          <t>高雄市</t>
        </is>
      </c>
      <c r="H1465" s="55" t="inlineStr">
        <is>
          <t>鳳山區</t>
        </is>
      </c>
      <c r="I1465" s="54" t="n">
        <v>2</v>
      </c>
      <c r="J1465" s="83" t="n">
        <v>44833</v>
      </c>
    </row>
    <row r="1466" ht="15.6" customHeight="1" s="127">
      <c r="D1466" s="53" t="n">
        <v>1464</v>
      </c>
      <c r="E1466" s="54" t="n">
        <v>4310</v>
      </c>
      <c r="F1466" s="55" t="inlineStr">
        <is>
          <t>燕巢工訓店</t>
        </is>
      </c>
      <c r="G1466" s="55" t="inlineStr">
        <is>
          <t>高雄市</t>
        </is>
      </c>
      <c r="H1466" s="55" t="inlineStr">
        <is>
          <t>燕巢區</t>
        </is>
      </c>
      <c r="I1466" s="54" t="n">
        <v>2</v>
      </c>
      <c r="J1466" s="83" t="n">
        <v>44833</v>
      </c>
    </row>
    <row r="1467" ht="15.6" customHeight="1" s="127">
      <c r="D1467" s="53" t="n">
        <v>1465</v>
      </c>
      <c r="E1467" s="54" t="n">
        <v>4682</v>
      </c>
      <c r="F1467" s="55" t="inlineStr">
        <is>
          <t>竹北生醫店</t>
        </is>
      </c>
      <c r="G1467" s="55" t="inlineStr">
        <is>
          <t>新竹縣</t>
        </is>
      </c>
      <c r="H1467" s="55" t="inlineStr">
        <is>
          <t>竹北市</t>
        </is>
      </c>
      <c r="I1467" s="54" t="n">
        <v>2</v>
      </c>
      <c r="J1467" s="83" t="n">
        <v>44834</v>
      </c>
    </row>
    <row r="1468" ht="15.6" customHeight="1" s="127">
      <c r="D1468" s="53" t="n">
        <v>1466</v>
      </c>
      <c r="E1468" s="54" t="n">
        <v>4286</v>
      </c>
      <c r="F1468" s="55" t="inlineStr">
        <is>
          <t>竹東東泰店</t>
        </is>
      </c>
      <c r="G1468" s="55" t="inlineStr">
        <is>
          <t>新竹縣</t>
        </is>
      </c>
      <c r="H1468" s="55" t="inlineStr">
        <is>
          <t>竹東鎮</t>
        </is>
      </c>
      <c r="I1468" s="54" t="n">
        <v>3</v>
      </c>
      <c r="J1468" s="83" t="n">
        <v>44834</v>
      </c>
    </row>
    <row r="1469" ht="15.6" customHeight="1" s="127">
      <c r="D1469" s="53" t="n">
        <v>1467</v>
      </c>
      <c r="E1469" s="54" t="n">
        <v>3121</v>
      </c>
      <c r="F1469" s="55" t="inlineStr">
        <is>
          <t>彰化彰基一店</t>
        </is>
      </c>
      <c r="G1469" s="55" t="inlineStr">
        <is>
          <t>彰化縣</t>
        </is>
      </c>
      <c r="H1469" s="55" t="inlineStr">
        <is>
          <t>彰化市</t>
        </is>
      </c>
      <c r="I1469" s="54" t="n">
        <v>3</v>
      </c>
      <c r="J1469" s="83" t="n">
        <v>44845</v>
      </c>
    </row>
    <row r="1470" ht="15.6" customHeight="1" s="127">
      <c r="D1470" s="53" t="n">
        <v>1468</v>
      </c>
      <c r="E1470" s="54" t="n">
        <v>3122</v>
      </c>
      <c r="F1470" s="55" t="inlineStr">
        <is>
          <t>彰化彰基二店</t>
        </is>
      </c>
      <c r="G1470" s="55" t="inlineStr">
        <is>
          <t>彰化縣</t>
        </is>
      </c>
      <c r="H1470" s="55" t="inlineStr">
        <is>
          <t>彰化市</t>
        </is>
      </c>
      <c r="I1470" s="54" t="n">
        <v>2</v>
      </c>
      <c r="J1470" s="83" t="n">
        <v>44845</v>
      </c>
    </row>
    <row r="1471" ht="15.6" customHeight="1" s="127">
      <c r="D1471" s="53" t="n">
        <v>1469</v>
      </c>
      <c r="E1471" s="54" t="n">
        <v>4412</v>
      </c>
      <c r="F1471" s="55" t="inlineStr">
        <is>
          <t>樹林嘉聯店</t>
        </is>
      </c>
      <c r="G1471" s="55" t="inlineStr">
        <is>
          <t>新北市</t>
        </is>
      </c>
      <c r="H1471" s="55" t="inlineStr">
        <is>
          <t>樹林區</t>
        </is>
      </c>
      <c r="I1471" s="54" t="n">
        <v>2</v>
      </c>
      <c r="J1471" s="83" t="n">
        <v>44847</v>
      </c>
    </row>
    <row r="1472" ht="15.6" customHeight="1" s="127">
      <c r="D1472" s="53" t="n">
        <v>1470</v>
      </c>
      <c r="E1472" s="54" t="n">
        <v>4767</v>
      </c>
      <c r="F1472" s="55" t="inlineStr">
        <is>
          <t>彰化漢銘店</t>
        </is>
      </c>
      <c r="G1472" s="55" t="inlineStr">
        <is>
          <t>彰化縣</t>
        </is>
      </c>
      <c r="H1472" s="55" t="inlineStr">
        <is>
          <t>彰化市</t>
        </is>
      </c>
      <c r="I1472" s="54" t="n">
        <v>2</v>
      </c>
      <c r="J1472" s="83" t="n">
        <v>44848</v>
      </c>
    </row>
    <row r="1473" ht="15.6" customHeight="1" s="127">
      <c r="D1473" s="53" t="n">
        <v>1471</v>
      </c>
      <c r="E1473" s="54" t="n">
        <v>4438</v>
      </c>
      <c r="F1473" s="55" t="inlineStr">
        <is>
          <t>員林員基店</t>
        </is>
      </c>
      <c r="G1473" s="55" t="inlineStr">
        <is>
          <t>彰化縣</t>
        </is>
      </c>
      <c r="H1473" s="55" t="inlineStr">
        <is>
          <t>員林市</t>
        </is>
      </c>
      <c r="I1473" s="54" t="n">
        <v>2</v>
      </c>
      <c r="J1473" s="83" t="n">
        <v>44848</v>
      </c>
    </row>
    <row r="1474" ht="15.6" customHeight="1" s="127">
      <c r="D1474" s="53" t="n">
        <v>1472</v>
      </c>
      <c r="E1474" s="54" t="n">
        <v>4501</v>
      </c>
      <c r="F1474" s="55" t="inlineStr">
        <is>
          <t>左營榮華店</t>
        </is>
      </c>
      <c r="G1474" s="55" t="inlineStr">
        <is>
          <t>高雄市</t>
        </is>
      </c>
      <c r="H1474" s="55" t="inlineStr">
        <is>
          <t>左營區</t>
        </is>
      </c>
      <c r="I1474" s="54" t="n">
        <v>2</v>
      </c>
      <c r="J1474" s="83" t="n">
        <v>44865</v>
      </c>
    </row>
    <row r="1475" ht="15.6" customHeight="1" s="127">
      <c r="D1475" s="53" t="n">
        <v>1473</v>
      </c>
      <c r="E1475" s="54" t="n">
        <v>4439</v>
      </c>
      <c r="F1475" s="55" t="inlineStr">
        <is>
          <t>金門金航店</t>
        </is>
      </c>
      <c r="G1475" s="55" t="inlineStr">
        <is>
          <t>金門縣</t>
        </is>
      </c>
      <c r="H1475" s="55" t="inlineStr">
        <is>
          <t>金湖鎮</t>
        </is>
      </c>
      <c r="I1475" s="54" t="n">
        <v>2</v>
      </c>
      <c r="J1475" s="83" t="n">
        <v>44887</v>
      </c>
    </row>
    <row r="1476" ht="15.6" customHeight="1" s="127">
      <c r="D1476" s="53" t="n">
        <v>1474</v>
      </c>
      <c r="E1476" s="54" t="n">
        <v>3340</v>
      </c>
      <c r="F1476" s="55" t="inlineStr">
        <is>
          <t>北市港醫店</t>
        </is>
      </c>
      <c r="G1476" s="55" t="inlineStr">
        <is>
          <t>台北市</t>
        </is>
      </c>
      <c r="H1476" s="55" t="inlineStr">
        <is>
          <t>南港區</t>
        </is>
      </c>
      <c r="I1476" s="54" t="n">
        <v>2</v>
      </c>
      <c r="J1476" s="83" t="n">
        <v>44888</v>
      </c>
    </row>
  </sheetData>
  <mergeCells count="8">
    <mergeCell ref="AF1:AN1"/>
    <mergeCell ref="V1:AD1"/>
    <mergeCell ref="M1:S1"/>
    <mergeCell ref="D1:K1"/>
    <mergeCell ref="AP1:AX1"/>
    <mergeCell ref="M35:S35"/>
    <mergeCell ref="M51:S51"/>
    <mergeCell ref="A1:B1"/>
  </mergeCells>
  <conditionalFormatting sqref="F397:F400">
    <cfRule type="duplicateValues" priority="304" dxfId="0"/>
  </conditionalFormatting>
  <conditionalFormatting sqref="F401:F402">
    <cfRule type="duplicateValues" priority="305" dxfId="0"/>
  </conditionalFormatting>
  <conditionalFormatting sqref="I2:I1277 I1478:I1048576 L2">
    <cfRule type="cellIs" priority="303" operator="greaterThan" dxfId="13">
      <formula>2</formula>
    </cfRule>
  </conditionalFormatting>
  <conditionalFormatting sqref="I1079:I1275">
    <cfRule type="containsText" priority="293" operator="containsText" dxfId="13" text="3">
      <formula>NOT(ISERROR(SEARCH("3",I1079)))</formula>
    </cfRule>
  </conditionalFormatting>
  <conditionalFormatting sqref="F1102:F1103 F1105:F1107">
    <cfRule type="duplicateValues" priority="289" dxfId="0"/>
  </conditionalFormatting>
  <conditionalFormatting sqref="F1102:F1103">
    <cfRule type="duplicateValues" priority="290" dxfId="0"/>
  </conditionalFormatting>
  <conditionalFormatting sqref="F1104">
    <cfRule type="duplicateValues" priority="287" dxfId="0"/>
    <cfRule type="duplicateValues" priority="288" dxfId="0"/>
  </conditionalFormatting>
  <conditionalFormatting sqref="F1108:F1114">
    <cfRule type="duplicateValues" priority="291" dxfId="0"/>
  </conditionalFormatting>
  <conditionalFormatting sqref="F1115:F1116">
    <cfRule type="duplicateValues" priority="292" dxfId="0"/>
  </conditionalFormatting>
  <conditionalFormatting sqref="F1136:F1140">
    <cfRule type="duplicateValues" priority="286" dxfId="0"/>
  </conditionalFormatting>
  <conditionalFormatting sqref="F1158">
    <cfRule type="duplicateValues" priority="282" dxfId="0"/>
    <cfRule type="duplicateValues" priority="283" dxfId="0"/>
  </conditionalFormatting>
  <conditionalFormatting sqref="F1166">
    <cfRule type="duplicateValues" priority="281" dxfId="0"/>
  </conditionalFormatting>
  <conditionalFormatting sqref="F1159:F1165 F1169">
    <cfRule type="duplicateValues" priority="284" dxfId="0"/>
  </conditionalFormatting>
  <conditionalFormatting sqref="F1167:F1168 F1171">
    <cfRule type="duplicateValues" priority="285" dxfId="0"/>
  </conditionalFormatting>
  <conditionalFormatting sqref="F1175:F1177">
    <cfRule type="duplicateValues" priority="280" dxfId="0"/>
  </conditionalFormatting>
  <conditionalFormatting sqref="F1186:F1199">
    <cfRule type="duplicateValues" priority="278" dxfId="0"/>
  </conditionalFormatting>
  <conditionalFormatting sqref="F1185">
    <cfRule type="duplicateValues" priority="279" dxfId="0"/>
  </conditionalFormatting>
  <conditionalFormatting sqref="F1221:F1223">
    <cfRule type="duplicateValues" priority="276" dxfId="0"/>
  </conditionalFormatting>
  <conditionalFormatting sqref="F1229:F1230">
    <cfRule type="duplicateValues" priority="277" dxfId="0"/>
  </conditionalFormatting>
  <conditionalFormatting sqref="F1226:F1227">
    <cfRule type="duplicateValues" priority="275" dxfId="0"/>
  </conditionalFormatting>
  <conditionalFormatting sqref="F1232">
    <cfRule type="duplicateValues" priority="271" dxfId="0"/>
    <cfRule type="duplicateValues" priority="272" dxfId="0"/>
    <cfRule type="duplicateValues" priority="273" dxfId="0"/>
  </conditionalFormatting>
  <conditionalFormatting sqref="F1250:F1257">
    <cfRule type="duplicateValues" priority="274" dxfId="0"/>
  </conditionalFormatting>
  <conditionalFormatting sqref="F1178:F1184">
    <cfRule type="duplicateValues" priority="294" dxfId="0"/>
  </conditionalFormatting>
  <conditionalFormatting sqref="F1200:F1215">
    <cfRule type="duplicateValues" priority="295" dxfId="0"/>
  </conditionalFormatting>
  <conditionalFormatting sqref="F1224:F1225 F1228 F1231">
    <cfRule type="duplicateValues" priority="296" dxfId="0"/>
  </conditionalFormatting>
  <conditionalFormatting sqref="F1154:F1157">
    <cfRule type="duplicateValues" priority="297" dxfId="0"/>
  </conditionalFormatting>
  <conditionalFormatting sqref="F1260:F1262">
    <cfRule type="duplicateValues" priority="269" dxfId="0"/>
  </conditionalFormatting>
  <conditionalFormatting sqref="F1269:F1270">
    <cfRule type="duplicateValues" priority="270" dxfId="0"/>
  </conditionalFormatting>
  <conditionalFormatting sqref="F1265:F1266">
    <cfRule type="duplicateValues" priority="268" dxfId="0"/>
  </conditionalFormatting>
  <conditionalFormatting sqref="F1233:F1249">
    <cfRule type="duplicateValues" priority="298" dxfId="0"/>
  </conditionalFormatting>
  <conditionalFormatting sqref="F1144:F1153">
    <cfRule type="duplicateValues" priority="299" dxfId="0"/>
  </conditionalFormatting>
  <conditionalFormatting sqref="F1216:F1218">
    <cfRule type="duplicateValues" priority="300" dxfId="0"/>
  </conditionalFormatting>
  <conditionalFormatting sqref="F1263:F1264 F1267:F1268">
    <cfRule type="duplicateValues" priority="301" dxfId="0"/>
  </conditionalFormatting>
  <conditionalFormatting sqref="F1271:F1275">
    <cfRule type="duplicateValues" priority="302" dxfId="0"/>
  </conditionalFormatting>
  <conditionalFormatting sqref="F1276">
    <cfRule type="duplicateValues" priority="267" dxfId="0"/>
  </conditionalFormatting>
  <conditionalFormatting sqref="I1276">
    <cfRule type="containsText" priority="266" operator="containsText" dxfId="13" text="3">
      <formula>NOT(ISERROR(SEARCH("3",I1276)))</formula>
    </cfRule>
  </conditionalFormatting>
  <conditionalFormatting sqref="F1277">
    <cfRule type="duplicateValues" priority="265" dxfId="0"/>
  </conditionalFormatting>
  <conditionalFormatting sqref="I1277">
    <cfRule type="containsText" priority="264" operator="containsText" dxfId="13" text="3">
      <formula>NOT(ISERROR(SEARCH("3",I1277)))</formula>
    </cfRule>
  </conditionalFormatting>
  <conditionalFormatting sqref="R50">
    <cfRule type="containsText" priority="263" operator="containsText" dxfId="13" text="3">
      <formula>NOT(ISERROR(SEARCH("3",R50)))</formula>
    </cfRule>
  </conditionalFormatting>
  <conditionalFormatting sqref="R49">
    <cfRule type="containsText" priority="262" operator="containsText" dxfId="13" text="3">
      <formula>NOT(ISERROR(SEARCH("3",R49)))</formula>
    </cfRule>
  </conditionalFormatting>
  <conditionalFormatting sqref="E1:E1277 E1478:E1048576">
    <cfRule type="duplicateValues" priority="261" dxfId="0"/>
  </conditionalFormatting>
  <conditionalFormatting sqref="F1:F1277 F1478:F1048576">
    <cfRule type="duplicateValues" priority="260" dxfId="0"/>
  </conditionalFormatting>
  <conditionalFormatting sqref="F1278">
    <cfRule type="duplicateValues" priority="259" dxfId="0"/>
  </conditionalFormatting>
  <conditionalFormatting sqref="I1278:I1289">
    <cfRule type="containsText" priority="258" operator="containsText" dxfId="13" text="3">
      <formula>NOT(ISERROR(SEARCH("3",I1278)))</formula>
    </cfRule>
  </conditionalFormatting>
  <conditionalFormatting sqref="F1279:F1280">
    <cfRule type="duplicateValues" priority="257" dxfId="0"/>
  </conditionalFormatting>
  <conditionalFormatting sqref="F1281:F1282">
    <cfRule type="duplicateValues" priority="256" dxfId="0"/>
  </conditionalFormatting>
  <conditionalFormatting sqref="F1284">
    <cfRule type="duplicateValues" priority="251" dxfId="0"/>
    <cfRule type="duplicateValues" priority="252" dxfId="0"/>
    <cfRule type="duplicateValues" priority="253" dxfId="0"/>
  </conditionalFormatting>
  <conditionalFormatting sqref="F1283">
    <cfRule type="duplicateValues" priority="254" dxfId="0"/>
  </conditionalFormatting>
  <conditionalFormatting sqref="F1285:F1289">
    <cfRule type="duplicateValues" priority="255" dxfId="0"/>
  </conditionalFormatting>
  <conditionalFormatting sqref="F1290:F1293">
    <cfRule type="duplicateValues" priority="250" dxfId="0"/>
  </conditionalFormatting>
  <conditionalFormatting sqref="I1290:I1291">
    <cfRule type="containsText" priority="249" operator="containsText" dxfId="13" text="3">
      <formula>NOT(ISERROR(SEARCH("3",I1290)))</formula>
    </cfRule>
  </conditionalFormatting>
  <conditionalFormatting sqref="I1292:I1293">
    <cfRule type="containsText" priority="248" operator="containsText" dxfId="13" text="3">
      <formula>NOT(ISERROR(SEARCH("3",I1292)))</formula>
    </cfRule>
  </conditionalFormatting>
  <conditionalFormatting sqref="F1294:F1295">
    <cfRule type="duplicateValues" priority="247" dxfId="0"/>
  </conditionalFormatting>
  <conditionalFormatting sqref="I1294:I1295">
    <cfRule type="containsText" priority="246" operator="containsText" dxfId="13" text="3">
      <formula>NOT(ISERROR(SEARCH("3",I1294)))</formula>
    </cfRule>
  </conditionalFormatting>
  <conditionalFormatting sqref="E1296">
    <cfRule type="duplicateValues" priority="225" dxfId="0"/>
    <cfRule type="duplicateValues" priority="226" dxfId="0"/>
  </conditionalFormatting>
  <conditionalFormatting sqref="F1296">
    <cfRule type="duplicateValues" priority="221" dxfId="0"/>
    <cfRule type="duplicateValues" priority="222" dxfId="0"/>
    <cfRule type="duplicateValues" priority="223" dxfId="0"/>
    <cfRule type="duplicateValues" priority="224" dxfId="0"/>
  </conditionalFormatting>
  <conditionalFormatting sqref="F1297">
    <cfRule type="duplicateValues" priority="215" dxfId="0"/>
    <cfRule type="duplicateValues" priority="216" dxfId="0"/>
    <cfRule type="duplicateValues" priority="219" dxfId="0"/>
    <cfRule type="duplicateValues" priority="220" dxfId="0"/>
  </conditionalFormatting>
  <conditionalFormatting sqref="E1297">
    <cfRule type="duplicateValues" priority="217" dxfId="0"/>
    <cfRule type="duplicateValues" priority="218" dxfId="0"/>
  </conditionalFormatting>
  <conditionalFormatting sqref="F1298">
    <cfRule type="duplicateValues" priority="209" dxfId="0"/>
    <cfRule type="duplicateValues" priority="210" dxfId="0"/>
    <cfRule type="duplicateValues" priority="213" dxfId="0"/>
    <cfRule type="duplicateValues" priority="214" dxfId="0"/>
  </conditionalFormatting>
  <conditionalFormatting sqref="E1298">
    <cfRule type="duplicateValues" priority="211" dxfId="0"/>
    <cfRule type="duplicateValues" priority="212" dxfId="0"/>
  </conditionalFormatting>
  <conditionalFormatting sqref="F1299">
    <cfRule type="duplicateValues" priority="203" dxfId="0"/>
    <cfRule type="duplicateValues" priority="204" dxfId="0"/>
    <cfRule type="duplicateValues" priority="207" dxfId="0"/>
    <cfRule type="duplicateValues" priority="208" dxfId="0"/>
  </conditionalFormatting>
  <conditionalFormatting sqref="E1299">
    <cfRule type="duplicateValues" priority="205" dxfId="0"/>
    <cfRule type="duplicateValues" priority="206" dxfId="0"/>
  </conditionalFormatting>
  <conditionalFormatting sqref="F1300">
    <cfRule type="duplicateValues" priority="197" dxfId="0"/>
    <cfRule type="duplicateValues" priority="198" dxfId="0"/>
    <cfRule type="duplicateValues" priority="201" dxfId="0"/>
    <cfRule type="duplicateValues" priority="202" dxfId="0"/>
  </conditionalFormatting>
  <conditionalFormatting sqref="E1300">
    <cfRule type="duplicateValues" priority="199" dxfId="0"/>
    <cfRule type="duplicateValues" priority="200" dxfId="0"/>
  </conditionalFormatting>
  <conditionalFormatting sqref="F1301:F1302">
    <cfRule type="duplicateValues" priority="191" dxfId="0"/>
    <cfRule type="duplicateValues" priority="192" dxfId="0"/>
    <cfRule type="duplicateValues" priority="195" dxfId="0"/>
    <cfRule type="duplicateValues" priority="196" dxfId="0"/>
  </conditionalFormatting>
  <conditionalFormatting sqref="E1301:E1302">
    <cfRule type="duplicateValues" priority="193" dxfId="0"/>
    <cfRule type="duplicateValues" priority="194" dxfId="0"/>
  </conditionalFormatting>
  <conditionalFormatting sqref="E1303:E1304">
    <cfRule type="duplicateValues" priority="186" dxfId="0"/>
    <cfRule type="duplicateValues" priority="187" dxfId="0"/>
  </conditionalFormatting>
  <conditionalFormatting sqref="F1303:F1310">
    <cfRule type="duplicateValues" priority="188" dxfId="0"/>
    <cfRule type="duplicateValues" priority="189" dxfId="0"/>
    <cfRule type="duplicateValues" priority="190" dxfId="0"/>
  </conditionalFormatting>
  <conditionalFormatting sqref="E1314:E1315">
    <cfRule type="duplicateValues" priority="172" dxfId="0"/>
  </conditionalFormatting>
  <conditionalFormatting sqref="F1314:F1315">
    <cfRule type="duplicateValues" priority="170" dxfId="0"/>
    <cfRule type="duplicateValues" priority="171" dxfId="0"/>
    <cfRule type="duplicateValues" priority="173" dxfId="0"/>
  </conditionalFormatting>
  <conditionalFormatting sqref="E1311:E1313">
    <cfRule type="duplicateValues" priority="174" dxfId="0"/>
  </conditionalFormatting>
  <conditionalFormatting sqref="F1311:F1313">
    <cfRule type="duplicateValues" priority="175" dxfId="0"/>
    <cfRule type="duplicateValues" priority="176" dxfId="0"/>
    <cfRule type="duplicateValues" priority="177" dxfId="0"/>
  </conditionalFormatting>
  <conditionalFormatting sqref="E1316:E1318">
    <cfRule type="duplicateValues" priority="178" dxfId="0"/>
  </conditionalFormatting>
  <conditionalFormatting sqref="F1316:F1318">
    <cfRule type="duplicateValues" priority="179" dxfId="0"/>
    <cfRule type="duplicateValues" priority="180" dxfId="0"/>
    <cfRule type="duplicateValues" priority="181" dxfId="0"/>
  </conditionalFormatting>
  <conditionalFormatting sqref="E1319:E1321">
    <cfRule type="duplicateValues" priority="182" dxfId="0"/>
  </conditionalFormatting>
  <conditionalFormatting sqref="F1319:F1321">
    <cfRule type="duplicateValues" priority="183" dxfId="0"/>
    <cfRule type="duplicateValues" priority="184" dxfId="0"/>
    <cfRule type="duplicateValues" priority="185" dxfId="0"/>
  </conditionalFormatting>
  <conditionalFormatting sqref="E1322:E1323">
    <cfRule type="duplicateValues" priority="152" dxfId="0"/>
  </conditionalFormatting>
  <conditionalFormatting sqref="F1322:F1323">
    <cfRule type="duplicateValues" priority="150" dxfId="0"/>
    <cfRule type="duplicateValues" priority="151" dxfId="0"/>
    <cfRule type="duplicateValues" priority="153" dxfId="0"/>
  </conditionalFormatting>
  <conditionalFormatting sqref="E1328">
    <cfRule type="duplicateValues" priority="154" dxfId="0"/>
  </conditionalFormatting>
  <conditionalFormatting sqref="F1328">
    <cfRule type="duplicateValues" priority="155" dxfId="0"/>
    <cfRule type="duplicateValues" priority="156" dxfId="0"/>
    <cfRule type="duplicateValues" priority="157" dxfId="0"/>
  </conditionalFormatting>
  <conditionalFormatting sqref="E1327">
    <cfRule type="duplicateValues" priority="158" dxfId="0"/>
  </conditionalFormatting>
  <conditionalFormatting sqref="F1327">
    <cfRule type="duplicateValues" priority="159" dxfId="0"/>
    <cfRule type="duplicateValues" priority="160" dxfId="0"/>
    <cfRule type="duplicateValues" priority="161" dxfId="0"/>
  </conditionalFormatting>
  <conditionalFormatting sqref="E1326">
    <cfRule type="duplicateValues" priority="162" dxfId="0"/>
  </conditionalFormatting>
  <conditionalFormatting sqref="F1326">
    <cfRule type="duplicateValues" priority="163" dxfId="0"/>
    <cfRule type="duplicateValues" priority="164" dxfId="0"/>
    <cfRule type="duplicateValues" priority="165" dxfId="0"/>
  </conditionalFormatting>
  <conditionalFormatting sqref="E1324:E1325">
    <cfRule type="duplicateValues" priority="166" dxfId="0"/>
  </conditionalFormatting>
  <conditionalFormatting sqref="F1324:F1325">
    <cfRule type="duplicateValues" priority="167" dxfId="0"/>
    <cfRule type="duplicateValues" priority="168" dxfId="0"/>
    <cfRule type="duplicateValues" priority="169" dxfId="0"/>
  </conditionalFormatting>
  <conditionalFormatting sqref="F1337:F1338">
    <cfRule type="duplicateValues" priority="144" dxfId="0"/>
    <cfRule type="duplicateValues" priority="145" dxfId="0"/>
    <cfRule type="duplicateValues" priority="148" dxfId="0"/>
    <cfRule type="duplicateValues" priority="149" dxfId="0"/>
  </conditionalFormatting>
  <conditionalFormatting sqref="E1337:E1338">
    <cfRule type="duplicateValues" priority="146" dxfId="0"/>
    <cfRule type="duplicateValues" priority="147" dxfId="0"/>
  </conditionalFormatting>
  <conditionalFormatting sqref="E1339">
    <cfRule type="duplicateValues" priority="142" dxfId="0"/>
    <cfRule type="duplicateValues" priority="235" dxfId="0"/>
  </conditionalFormatting>
  <conditionalFormatting sqref="F1339">
    <cfRule type="duplicateValues" priority="143" dxfId="0"/>
    <cfRule type="duplicateValues" priority="234" dxfId="0"/>
    <cfRule type="duplicateValues" priority="236" dxfId="0"/>
    <cfRule type="duplicateValues" priority="237" dxfId="0"/>
  </conditionalFormatting>
  <conditionalFormatting sqref="F1340">
    <cfRule type="duplicateValues" priority="136" dxfId="0"/>
    <cfRule type="duplicateValues" priority="137" dxfId="0"/>
    <cfRule type="duplicateValues" priority="140" dxfId="0"/>
    <cfRule type="duplicateValues" priority="141" dxfId="0"/>
  </conditionalFormatting>
  <conditionalFormatting sqref="E1340">
    <cfRule type="duplicateValues" priority="138" dxfId="0"/>
    <cfRule type="duplicateValues" priority="139" dxfId="0"/>
  </conditionalFormatting>
  <conditionalFormatting sqref="E1341">
    <cfRule type="duplicateValues" priority="134" dxfId="0"/>
  </conditionalFormatting>
  <conditionalFormatting sqref="F1341">
    <cfRule type="duplicateValues" priority="132" dxfId="0"/>
    <cfRule type="duplicateValues" priority="133" dxfId="0"/>
    <cfRule type="duplicateValues" priority="135" dxfId="0"/>
  </conditionalFormatting>
  <conditionalFormatting sqref="E1342">
    <cfRule type="duplicateValues" priority="128" dxfId="0"/>
    <cfRule type="duplicateValues" priority="129" dxfId="0"/>
  </conditionalFormatting>
  <conditionalFormatting sqref="F1342">
    <cfRule type="duplicateValues" priority="126" dxfId="0"/>
    <cfRule type="duplicateValues" priority="127" dxfId="0"/>
    <cfRule type="duplicateValues" priority="130" dxfId="0"/>
    <cfRule type="duplicateValues" priority="131" dxfId="0"/>
  </conditionalFormatting>
  <conditionalFormatting sqref="F1343:F1353">
    <cfRule type="duplicateValues" priority="123" dxfId="0"/>
    <cfRule type="duplicateValues" priority="124" dxfId="0"/>
    <cfRule type="duplicateValues" priority="125" dxfId="0"/>
  </conditionalFormatting>
  <conditionalFormatting sqref="E1354 E1357:E1364">
    <cfRule type="duplicateValues" priority="119" dxfId="0"/>
  </conditionalFormatting>
  <conditionalFormatting sqref="F1354 F1357:F1364">
    <cfRule type="duplicateValues" priority="120" dxfId="0"/>
    <cfRule type="duplicateValues" priority="121" dxfId="0"/>
    <cfRule type="duplicateValues" priority="122" dxfId="0"/>
  </conditionalFormatting>
  <conditionalFormatting sqref="E1365:E1366">
    <cfRule type="duplicateValues" priority="118" dxfId="0"/>
  </conditionalFormatting>
  <conditionalFormatting sqref="F1365:F1366">
    <cfRule type="duplicateValues" priority="115" dxfId="0"/>
    <cfRule type="duplicateValues" priority="116" dxfId="0"/>
    <cfRule type="duplicateValues" priority="117" dxfId="0"/>
  </conditionalFormatting>
  <conditionalFormatting sqref="E1355">
    <cfRule type="duplicateValues" priority="113" dxfId="0"/>
  </conditionalFormatting>
  <conditionalFormatting sqref="F1355">
    <cfRule type="duplicateValues" priority="111" dxfId="0"/>
    <cfRule type="duplicateValues" priority="112" dxfId="0"/>
    <cfRule type="duplicateValues" priority="114" dxfId="0"/>
  </conditionalFormatting>
  <conditionalFormatting sqref="E1367">
    <cfRule type="duplicateValues" priority="97" dxfId="0"/>
  </conditionalFormatting>
  <conditionalFormatting sqref="F1367">
    <cfRule type="duplicateValues" priority="95" dxfId="0"/>
    <cfRule type="duplicateValues" priority="96" dxfId="0"/>
    <cfRule type="duplicateValues" priority="98" dxfId="0"/>
  </conditionalFormatting>
  <conditionalFormatting sqref="E1374">
    <cfRule type="duplicateValues" priority="93" dxfId="0"/>
  </conditionalFormatting>
  <conditionalFormatting sqref="F1374">
    <cfRule type="duplicateValues" priority="91" dxfId="0"/>
    <cfRule type="duplicateValues" priority="92" dxfId="0"/>
    <cfRule type="duplicateValues" priority="94" dxfId="0"/>
  </conditionalFormatting>
  <conditionalFormatting sqref="E1368 E1375">
    <cfRule type="duplicateValues" priority="99" dxfId="0"/>
  </conditionalFormatting>
  <conditionalFormatting sqref="F1368 F1375">
    <cfRule type="duplicateValues" priority="100" dxfId="0"/>
    <cfRule type="duplicateValues" priority="101" dxfId="0"/>
    <cfRule type="duplicateValues" priority="102" dxfId="0"/>
  </conditionalFormatting>
  <conditionalFormatting sqref="E1370">
    <cfRule type="duplicateValues" priority="103" dxfId="0"/>
  </conditionalFormatting>
  <conditionalFormatting sqref="F1370">
    <cfRule type="duplicateValues" priority="104" dxfId="0"/>
    <cfRule type="duplicateValues" priority="105" dxfId="0"/>
    <cfRule type="duplicateValues" priority="106" dxfId="0"/>
  </conditionalFormatting>
  <conditionalFormatting sqref="E1369 E1371:E1373">
    <cfRule type="duplicateValues" priority="107" dxfId="0"/>
  </conditionalFormatting>
  <conditionalFormatting sqref="F1369 F1371:F1373">
    <cfRule type="duplicateValues" priority="108" dxfId="0"/>
    <cfRule type="duplicateValues" priority="109" dxfId="0"/>
    <cfRule type="duplicateValues" priority="110" dxfId="0"/>
  </conditionalFormatting>
  <conditionalFormatting sqref="E1387:E1388">
    <cfRule type="duplicateValues" priority="89" dxfId="0"/>
  </conditionalFormatting>
  <conditionalFormatting sqref="F1387:F1388">
    <cfRule type="duplicateValues" priority="87" dxfId="0"/>
    <cfRule type="duplicateValues" priority="88" dxfId="0"/>
    <cfRule type="duplicateValues" priority="90" dxfId="0"/>
  </conditionalFormatting>
  <conditionalFormatting sqref="E1389:E1390">
    <cfRule type="duplicateValues" priority="85" dxfId="0"/>
  </conditionalFormatting>
  <conditionalFormatting sqref="F1389:F1390">
    <cfRule type="duplicateValues" priority="83" dxfId="0"/>
    <cfRule type="duplicateValues" priority="84" dxfId="0"/>
    <cfRule type="duplicateValues" priority="86" dxfId="0"/>
  </conditionalFormatting>
  <conditionalFormatting sqref="E1391">
    <cfRule type="duplicateValues" priority="81" dxfId="0"/>
  </conditionalFormatting>
  <conditionalFormatting sqref="F1391">
    <cfRule type="duplicateValues" priority="79" dxfId="0"/>
    <cfRule type="duplicateValues" priority="80" dxfId="0"/>
    <cfRule type="duplicateValues" priority="82" dxfId="0"/>
  </conditionalFormatting>
  <conditionalFormatting sqref="E1392:E1393">
    <cfRule type="duplicateValues" priority="77" dxfId="0"/>
  </conditionalFormatting>
  <conditionalFormatting sqref="F1392:F1393">
    <cfRule type="duplicateValues" priority="75" dxfId="0"/>
    <cfRule type="duplicateValues" priority="76" dxfId="0"/>
    <cfRule type="duplicateValues" priority="78" dxfId="0"/>
  </conditionalFormatting>
  <conditionalFormatting sqref="E1400:E1402">
    <cfRule type="duplicateValues" priority="74" dxfId="0"/>
  </conditionalFormatting>
  <conditionalFormatting sqref="F1400:F1402">
    <cfRule type="duplicateValues" priority="71" dxfId="0"/>
    <cfRule type="duplicateValues" priority="72" dxfId="0"/>
    <cfRule type="duplicateValues" priority="73" dxfId="0"/>
  </conditionalFormatting>
  <conditionalFormatting sqref="E1403:E1405">
    <cfRule type="duplicateValues" priority="70" dxfId="0"/>
  </conditionalFormatting>
  <conditionalFormatting sqref="F1403:F1405">
    <cfRule type="duplicateValues" priority="67" dxfId="0"/>
    <cfRule type="duplicateValues" priority="68" dxfId="0"/>
    <cfRule type="duplicateValues" priority="69" dxfId="0"/>
  </conditionalFormatting>
  <conditionalFormatting sqref="E1406:E1408">
    <cfRule type="duplicateValues" priority="66" dxfId="0"/>
  </conditionalFormatting>
  <conditionalFormatting sqref="F1406:F1408">
    <cfRule type="duplicateValues" priority="63" dxfId="0"/>
    <cfRule type="duplicateValues" priority="64" dxfId="0"/>
    <cfRule type="duplicateValues" priority="65" dxfId="0"/>
  </conditionalFormatting>
  <conditionalFormatting sqref="E1409:E1411">
    <cfRule type="duplicateValues" priority="61" dxfId="0"/>
  </conditionalFormatting>
  <conditionalFormatting sqref="F1409:F1411">
    <cfRule type="duplicateValues" priority="59" dxfId="0"/>
    <cfRule type="duplicateValues" priority="60" dxfId="0"/>
    <cfRule type="duplicateValues" priority="62" dxfId="0"/>
  </conditionalFormatting>
  <conditionalFormatting sqref="E1412:E1414">
    <cfRule type="duplicateValues" priority="57" dxfId="0"/>
  </conditionalFormatting>
  <conditionalFormatting sqref="F1412:F1414">
    <cfRule type="duplicateValues" priority="55" dxfId="0"/>
    <cfRule type="duplicateValues" priority="56" dxfId="0"/>
    <cfRule type="duplicateValues" priority="58" dxfId="0"/>
  </conditionalFormatting>
  <conditionalFormatting sqref="E1428:E1429">
    <cfRule type="duplicateValues" priority="53" dxfId="0"/>
  </conditionalFormatting>
  <conditionalFormatting sqref="F1428:F1429">
    <cfRule type="duplicateValues" priority="51" dxfId="0"/>
    <cfRule type="duplicateValues" priority="52" dxfId="0"/>
    <cfRule type="duplicateValues" priority="54" dxfId="0"/>
  </conditionalFormatting>
  <conditionalFormatting sqref="E1430:E1431">
    <cfRule type="duplicateValues" priority="49" dxfId="0"/>
  </conditionalFormatting>
  <conditionalFormatting sqref="F1430:F1431">
    <cfRule type="duplicateValues" priority="47" dxfId="0"/>
    <cfRule type="duplicateValues" priority="48" dxfId="0"/>
    <cfRule type="duplicateValues" priority="50" dxfId="0"/>
  </conditionalFormatting>
  <conditionalFormatting sqref="E1432">
    <cfRule type="duplicateValues" priority="45" dxfId="0"/>
  </conditionalFormatting>
  <conditionalFormatting sqref="F1432">
    <cfRule type="duplicateValues" priority="43" dxfId="0"/>
    <cfRule type="duplicateValues" priority="44" dxfId="0"/>
    <cfRule type="duplicateValues" priority="46" dxfId="0"/>
  </conditionalFormatting>
  <conditionalFormatting sqref="E1435:E1437">
    <cfRule type="duplicateValues" priority="41" dxfId="0"/>
  </conditionalFormatting>
  <conditionalFormatting sqref="F1435:F1437">
    <cfRule type="duplicateValues" priority="39" dxfId="0"/>
    <cfRule type="duplicateValues" priority="40" dxfId="0"/>
    <cfRule type="duplicateValues" priority="42" dxfId="0"/>
  </conditionalFormatting>
  <conditionalFormatting sqref="E1438:E1440">
    <cfRule type="duplicateValues" priority="37" dxfId="0"/>
  </conditionalFormatting>
  <conditionalFormatting sqref="F1438:F1440">
    <cfRule type="duplicateValues" priority="35" dxfId="0"/>
    <cfRule type="duplicateValues" priority="36" dxfId="0"/>
    <cfRule type="duplicateValues" priority="38" dxfId="0"/>
  </conditionalFormatting>
  <conditionalFormatting sqref="E1441:E1442">
    <cfRule type="duplicateValues" priority="33" dxfId="0"/>
  </conditionalFormatting>
  <conditionalFormatting sqref="F1441:F1442">
    <cfRule type="duplicateValues" priority="31" dxfId="0"/>
    <cfRule type="duplicateValues" priority="32" dxfId="0"/>
    <cfRule type="duplicateValues" priority="34" dxfId="0"/>
  </conditionalFormatting>
  <conditionalFormatting sqref="E1443:E1444">
    <cfRule type="duplicateValues" priority="29" dxfId="0"/>
  </conditionalFormatting>
  <conditionalFormatting sqref="F1443:F1444">
    <cfRule type="duplicateValues" priority="27" dxfId="0"/>
    <cfRule type="duplicateValues" priority="28" dxfId="0"/>
    <cfRule type="duplicateValues" priority="30" dxfId="0"/>
  </conditionalFormatting>
  <conditionalFormatting sqref="E1433">
    <cfRule type="duplicateValues" priority="25" dxfId="0"/>
  </conditionalFormatting>
  <conditionalFormatting sqref="F1433">
    <cfRule type="duplicateValues" priority="23" dxfId="0"/>
    <cfRule type="duplicateValues" priority="24" dxfId="0"/>
    <cfRule type="duplicateValues" priority="26" dxfId="0"/>
  </conditionalFormatting>
  <conditionalFormatting sqref="E1434">
    <cfRule type="duplicateValues" priority="21" dxfId="0"/>
  </conditionalFormatting>
  <conditionalFormatting sqref="F1434">
    <cfRule type="duplicateValues" priority="19" dxfId="0"/>
    <cfRule type="duplicateValues" priority="20" dxfId="0"/>
    <cfRule type="duplicateValues" priority="22" dxfId="0"/>
  </conditionalFormatting>
  <conditionalFormatting sqref="E1445:E1447 E1452">
    <cfRule type="duplicateValues" priority="9" dxfId="0"/>
  </conditionalFormatting>
  <conditionalFormatting sqref="F1445:F1447 F1452">
    <cfRule type="duplicateValues" priority="7" dxfId="0"/>
    <cfRule type="duplicateValues" priority="8" dxfId="0"/>
    <cfRule type="duplicateValues" priority="10" dxfId="0"/>
  </conditionalFormatting>
  <conditionalFormatting sqref="E1449:E1450">
    <cfRule type="duplicateValues" priority="11" dxfId="0"/>
  </conditionalFormatting>
  <conditionalFormatting sqref="F1449:F1450">
    <cfRule type="duplicateValues" priority="12" dxfId="0"/>
    <cfRule type="duplicateValues" priority="13" dxfId="0"/>
    <cfRule type="duplicateValues" priority="14" dxfId="0"/>
  </conditionalFormatting>
  <conditionalFormatting sqref="E1448 E1451">
    <cfRule type="duplicateValues" priority="15" dxfId="0"/>
  </conditionalFormatting>
  <conditionalFormatting sqref="F1448 F1451">
    <cfRule type="duplicateValues" priority="16" dxfId="0"/>
    <cfRule type="duplicateValues" priority="17" dxfId="0"/>
    <cfRule type="duplicateValues" priority="18" dxfId="0"/>
  </conditionalFormatting>
  <conditionalFormatting sqref="F1336">
    <cfRule type="duplicateValues" priority="227" dxfId="0"/>
    <cfRule type="duplicateValues" priority="229" dxfId="0"/>
    <cfRule type="duplicateValues" priority="230" dxfId="0"/>
  </conditionalFormatting>
  <conditionalFormatting sqref="E1336">
    <cfRule type="duplicateValues" priority="228" dxfId="0"/>
  </conditionalFormatting>
  <conditionalFormatting sqref="F1394:F1398">
    <cfRule type="duplicateValues" priority="231" dxfId="0"/>
    <cfRule type="duplicateValues" priority="232" dxfId="0"/>
    <cfRule type="duplicateValues" priority="233" dxfId="0"/>
  </conditionalFormatting>
  <conditionalFormatting sqref="I1296:I1476">
    <cfRule type="cellIs" priority="4" operator="equal" dxfId="13">
      <formula>3</formula>
    </cfRule>
    <cfRule type="cellIs" priority="5" operator="greaterThan" dxfId="13">
      <formula>3</formula>
    </cfRule>
    <cfRule type="cellIs" priority="6" operator="greaterThanOrEqual">
      <formula>3</formula>
    </cfRule>
  </conditionalFormatting>
  <conditionalFormatting sqref="E1415:E1416">
    <cfRule type="duplicateValues" priority="238" dxfId="0"/>
  </conditionalFormatting>
  <conditionalFormatting sqref="F1415:F1416">
    <cfRule type="duplicateValues" priority="239" dxfId="0"/>
    <cfRule type="duplicateValues" priority="240" dxfId="0"/>
    <cfRule type="duplicateValues" priority="241" dxfId="0"/>
  </conditionalFormatting>
  <conditionalFormatting sqref="E1417">
    <cfRule type="duplicateValues" priority="242" dxfId="0"/>
  </conditionalFormatting>
  <conditionalFormatting sqref="F1417">
    <cfRule type="duplicateValues" priority="243" dxfId="0"/>
    <cfRule type="duplicateValues" priority="244" dxfId="0"/>
    <cfRule type="duplicateValues" priority="245" dxfId="0"/>
  </conditionalFormatting>
  <conditionalFormatting sqref="F1:F1476 F1478:F1048576">
    <cfRule type="duplicateValues" priority="3" dxfId="0"/>
  </conditionalFormatting>
  <conditionalFormatting sqref="E1:E1476 E1478:E1048576">
    <cfRule type="duplicateValues" priority="1" dxfId="0"/>
    <cfRule type="duplicateValues" priority="2" dxfId="0"/>
  </conditionalFormatting>
  <pageMargins left="0.7" right="0.7" top="0.75" bottom="0.75" header="0.3" footer="0.3"/>
  <pageSetup orientation="portrait" paperSize="9"/>
</worksheet>
</file>

<file path=xl/worksheets/sheet13.xml><?xml version="1.0" encoding="utf-8"?>
<worksheet xmlns="http://schemas.openxmlformats.org/spreadsheetml/2006/main">
  <sheetPr>
    <outlinePr summaryBelow="1" summaryRight="1"/>
    <pageSetUpPr/>
  </sheetPr>
  <dimension ref="A1:I372"/>
  <sheetViews>
    <sheetView zoomScaleNormal="100" workbookViewId="0">
      <pane ySplit="1" topLeftCell="A2" activePane="bottomLeft" state="frozen"/>
      <selection activeCell="N20" sqref="N20"/>
      <selection pane="bottomLeft" activeCell="N20" sqref="N20"/>
    </sheetView>
  </sheetViews>
  <sheetFormatPr baseColWidth="8" defaultRowHeight="14.4"/>
  <cols>
    <col width="6.5" bestFit="1" customWidth="1" style="31" min="1" max="1"/>
    <col width="13.8984375" bestFit="1" customWidth="1" style="31" min="2" max="2"/>
    <col width="8.19921875" bestFit="1" customWidth="1" style="31" min="3" max="3"/>
    <col width="8.59765625" bestFit="1" customWidth="1" style="31" min="4" max="4"/>
    <col width="6.5" bestFit="1" customWidth="1" style="31" min="5" max="5"/>
    <col width="5.59765625" bestFit="1" customWidth="1" style="31" min="6" max="6"/>
    <col width="8.59765625" bestFit="1" customWidth="1" style="31" min="7" max="7"/>
    <col width="12" bestFit="1" customWidth="1" style="31" min="8" max="8"/>
    <col width="6.796875" bestFit="1" customWidth="1" style="90" min="9" max="9"/>
    <col width="8.796875" customWidth="1" style="31" min="10" max="25"/>
    <col width="8.796875" customWidth="1" style="31" min="26" max="16384"/>
  </cols>
  <sheetData>
    <row r="1">
      <c r="A1" s="86" t="inlineStr">
        <is>
          <t>縣市</t>
        </is>
      </c>
      <c r="B1" s="86" t="inlineStr">
        <is>
          <t>縣市鄉鎮</t>
        </is>
      </c>
      <c r="C1" s="87" t="inlineStr">
        <is>
          <t>郵遞區號</t>
        </is>
      </c>
      <c r="D1" s="86" t="inlineStr">
        <is>
          <t>區域代碼</t>
        </is>
      </c>
      <c r="E1" s="86" t="inlineStr">
        <is>
          <t>區域</t>
        </is>
      </c>
      <c r="F1" s="86" t="inlineStr">
        <is>
          <t>儲位</t>
        </is>
      </c>
      <c r="G1" s="86" t="inlineStr">
        <is>
          <t>部門代碼</t>
        </is>
      </c>
      <c r="H1" s="86" t="inlineStr">
        <is>
          <t>部門名稱</t>
        </is>
      </c>
      <c r="I1" s="86" t="inlineStr">
        <is>
          <t>門簡稱</t>
        </is>
      </c>
    </row>
    <row r="2">
      <c r="A2" s="88" t="inlineStr">
        <is>
          <t>台北市</t>
        </is>
      </c>
      <c r="B2" s="88" t="inlineStr">
        <is>
          <t>台北市中正區</t>
        </is>
      </c>
      <c r="C2" s="88" t="inlineStr">
        <is>
          <t>100</t>
        </is>
      </c>
      <c r="D2" s="88" t="inlineStr">
        <is>
          <t>TP</t>
        </is>
      </c>
      <c r="E2" s="88" t="inlineStr">
        <is>
          <t>北區</t>
        </is>
      </c>
      <c r="F2" s="88" t="inlineStr">
        <is>
          <t>HL11</t>
        </is>
      </c>
      <c r="G2" s="88" t="inlineStr">
        <is>
          <t>TJ02</t>
        </is>
      </c>
      <c r="H2" s="88" t="inlineStr">
        <is>
          <t>北市勤務部</t>
        </is>
      </c>
      <c r="I2" s="89" t="inlineStr">
        <is>
          <t>北市</t>
        </is>
      </c>
    </row>
    <row r="3">
      <c r="A3" s="88" t="inlineStr">
        <is>
          <t>台北市</t>
        </is>
      </c>
      <c r="B3" s="88" t="inlineStr">
        <is>
          <t>台北市大同區</t>
        </is>
      </c>
      <c r="C3" s="88" t="inlineStr">
        <is>
          <t>103</t>
        </is>
      </c>
      <c r="D3" s="88" t="inlineStr">
        <is>
          <t>TP</t>
        </is>
      </c>
      <c r="E3" s="88" t="inlineStr">
        <is>
          <t>北區</t>
        </is>
      </c>
      <c r="F3" s="88" t="inlineStr">
        <is>
          <t>HL11</t>
        </is>
      </c>
      <c r="G3" s="88" t="inlineStr">
        <is>
          <t>TJ02</t>
        </is>
      </c>
      <c r="H3" s="88" t="inlineStr">
        <is>
          <t>北市勤務部</t>
        </is>
      </c>
      <c r="I3" s="89" t="inlineStr">
        <is>
          <t>北市</t>
        </is>
      </c>
    </row>
    <row r="4">
      <c r="A4" s="88" t="inlineStr">
        <is>
          <t>台北市</t>
        </is>
      </c>
      <c r="B4" s="88" t="inlineStr">
        <is>
          <t>台北市中山區</t>
        </is>
      </c>
      <c r="C4" s="88" t="inlineStr">
        <is>
          <t>104</t>
        </is>
      </c>
      <c r="D4" s="88" t="inlineStr">
        <is>
          <t>TP</t>
        </is>
      </c>
      <c r="E4" s="88" t="inlineStr">
        <is>
          <t>北區</t>
        </is>
      </c>
      <c r="F4" s="88" t="inlineStr">
        <is>
          <t>HL11</t>
        </is>
      </c>
      <c r="G4" s="88" t="inlineStr">
        <is>
          <t>TJ02</t>
        </is>
      </c>
      <c r="H4" s="88" t="inlineStr">
        <is>
          <t>北市勤務部</t>
        </is>
      </c>
      <c r="I4" s="89" t="inlineStr">
        <is>
          <t>北市</t>
        </is>
      </c>
    </row>
    <row r="5">
      <c r="A5" s="88" t="inlineStr">
        <is>
          <t>台北市</t>
        </is>
      </c>
      <c r="B5" s="88" t="inlineStr">
        <is>
          <t>台北市松山區</t>
        </is>
      </c>
      <c r="C5" s="88" t="inlineStr">
        <is>
          <t>105</t>
        </is>
      </c>
      <c r="D5" s="88" t="inlineStr">
        <is>
          <t>TP</t>
        </is>
      </c>
      <c r="E5" s="88" t="inlineStr">
        <is>
          <t>北區</t>
        </is>
      </c>
      <c r="F5" s="88" t="inlineStr">
        <is>
          <t>HL11</t>
        </is>
      </c>
      <c r="G5" s="88" t="inlineStr">
        <is>
          <t>TJ02</t>
        </is>
      </c>
      <c r="H5" s="88" t="inlineStr">
        <is>
          <t>北市勤務部</t>
        </is>
      </c>
      <c r="I5" s="89" t="inlineStr">
        <is>
          <t>北市</t>
        </is>
      </c>
    </row>
    <row r="6">
      <c r="A6" s="88" t="inlineStr">
        <is>
          <t>台北市</t>
        </is>
      </c>
      <c r="B6" s="88" t="inlineStr">
        <is>
          <t>台北市大安區</t>
        </is>
      </c>
      <c r="C6" s="88" t="inlineStr">
        <is>
          <t>106</t>
        </is>
      </c>
      <c r="D6" s="88" t="inlineStr">
        <is>
          <t>TP</t>
        </is>
      </c>
      <c r="E6" s="88" t="inlineStr">
        <is>
          <t>北區</t>
        </is>
      </c>
      <c r="F6" s="88" t="inlineStr">
        <is>
          <t>HL11</t>
        </is>
      </c>
      <c r="G6" s="88" t="inlineStr">
        <is>
          <t>TJ02</t>
        </is>
      </c>
      <c r="H6" s="88" t="inlineStr">
        <is>
          <t>北市勤務部</t>
        </is>
      </c>
      <c r="I6" s="89" t="inlineStr">
        <is>
          <t>北市</t>
        </is>
      </c>
    </row>
    <row r="7">
      <c r="A7" s="88" t="inlineStr">
        <is>
          <t>台北市</t>
        </is>
      </c>
      <c r="B7" s="88" t="inlineStr">
        <is>
          <t>台北市萬華區</t>
        </is>
      </c>
      <c r="C7" s="88" t="inlineStr">
        <is>
          <t>108</t>
        </is>
      </c>
      <c r="D7" s="88" t="inlineStr">
        <is>
          <t>TP</t>
        </is>
      </c>
      <c r="E7" s="88" t="inlineStr">
        <is>
          <t>北區</t>
        </is>
      </c>
      <c r="F7" s="88" t="inlineStr">
        <is>
          <t>HL11</t>
        </is>
      </c>
      <c r="G7" s="88" t="inlineStr">
        <is>
          <t>TJ02</t>
        </is>
      </c>
      <c r="H7" s="88" t="inlineStr">
        <is>
          <t>北市勤務部</t>
        </is>
      </c>
      <c r="I7" s="89" t="inlineStr">
        <is>
          <t>北市</t>
        </is>
      </c>
    </row>
    <row r="8">
      <c r="A8" s="88" t="inlineStr">
        <is>
          <t>台北市</t>
        </is>
      </c>
      <c r="B8" s="88" t="inlineStr">
        <is>
          <t>台北市信義區</t>
        </is>
      </c>
      <c r="C8" s="88" t="inlineStr">
        <is>
          <t>110</t>
        </is>
      </c>
      <c r="D8" s="88" t="inlineStr">
        <is>
          <t>TP</t>
        </is>
      </c>
      <c r="E8" s="88" t="inlineStr">
        <is>
          <t>北區</t>
        </is>
      </c>
      <c r="F8" s="88" t="inlineStr">
        <is>
          <t>HL11</t>
        </is>
      </c>
      <c r="G8" s="88" t="inlineStr">
        <is>
          <t>TJ02</t>
        </is>
      </c>
      <c r="H8" s="88" t="inlineStr">
        <is>
          <t>北市勤務部</t>
        </is>
      </c>
      <c r="I8" s="89" t="inlineStr">
        <is>
          <t>北市</t>
        </is>
      </c>
    </row>
    <row r="9">
      <c r="A9" s="88" t="inlineStr">
        <is>
          <t>台北市</t>
        </is>
      </c>
      <c r="B9" s="88" t="inlineStr">
        <is>
          <t>台北市士林區</t>
        </is>
      </c>
      <c r="C9" s="88" t="inlineStr">
        <is>
          <t>111</t>
        </is>
      </c>
      <c r="D9" s="88" t="inlineStr">
        <is>
          <t>TP</t>
        </is>
      </c>
      <c r="E9" s="88" t="inlineStr">
        <is>
          <t>北區</t>
        </is>
      </c>
      <c r="F9" s="88" t="inlineStr">
        <is>
          <t>HL11</t>
        </is>
      </c>
      <c r="G9" s="88" t="inlineStr">
        <is>
          <t>TJ02</t>
        </is>
      </c>
      <c r="H9" s="88" t="inlineStr">
        <is>
          <t>北市勤務部</t>
        </is>
      </c>
      <c r="I9" s="89" t="inlineStr">
        <is>
          <t>北市</t>
        </is>
      </c>
    </row>
    <row r="10">
      <c r="A10" s="88" t="inlineStr">
        <is>
          <t>台北市</t>
        </is>
      </c>
      <c r="B10" s="88" t="inlineStr">
        <is>
          <t>台北市北投區</t>
        </is>
      </c>
      <c r="C10" s="88" t="inlineStr">
        <is>
          <t>112</t>
        </is>
      </c>
      <c r="D10" s="88" t="inlineStr">
        <is>
          <t>TP</t>
        </is>
      </c>
      <c r="E10" s="88" t="inlineStr">
        <is>
          <t>北區</t>
        </is>
      </c>
      <c r="F10" s="88" t="inlineStr">
        <is>
          <t>HL11</t>
        </is>
      </c>
      <c r="G10" s="88" t="inlineStr">
        <is>
          <t>TJ02</t>
        </is>
      </c>
      <c r="H10" s="88" t="inlineStr">
        <is>
          <t>北市勤務部</t>
        </is>
      </c>
      <c r="I10" s="89" t="inlineStr">
        <is>
          <t>北市</t>
        </is>
      </c>
    </row>
    <row r="11">
      <c r="A11" s="88" t="inlineStr">
        <is>
          <t>台北市</t>
        </is>
      </c>
      <c r="B11" s="88" t="inlineStr">
        <is>
          <t>台北市內湖區</t>
        </is>
      </c>
      <c r="C11" s="88" t="inlineStr">
        <is>
          <t>114</t>
        </is>
      </c>
      <c r="D11" s="88" t="inlineStr">
        <is>
          <t>TP</t>
        </is>
      </c>
      <c r="E11" s="88" t="inlineStr">
        <is>
          <t>北區</t>
        </is>
      </c>
      <c r="F11" s="88" t="inlineStr">
        <is>
          <t>HL11</t>
        </is>
      </c>
      <c r="G11" s="88" t="inlineStr">
        <is>
          <t>TJ02</t>
        </is>
      </c>
      <c r="H11" s="88" t="inlineStr">
        <is>
          <t>北市勤務部</t>
        </is>
      </c>
      <c r="I11" s="89" t="inlineStr">
        <is>
          <t>北市</t>
        </is>
      </c>
    </row>
    <row r="12">
      <c r="A12" s="88" t="inlineStr">
        <is>
          <t>台北市</t>
        </is>
      </c>
      <c r="B12" s="88" t="inlineStr">
        <is>
          <t>台北市南港區</t>
        </is>
      </c>
      <c r="C12" s="88" t="inlineStr">
        <is>
          <t>115</t>
        </is>
      </c>
      <c r="D12" s="88" t="inlineStr">
        <is>
          <t>TP</t>
        </is>
      </c>
      <c r="E12" s="88" t="inlineStr">
        <is>
          <t>北區</t>
        </is>
      </c>
      <c r="F12" s="88" t="inlineStr">
        <is>
          <t>HL11</t>
        </is>
      </c>
      <c r="G12" s="88" t="inlineStr">
        <is>
          <t>TJ02</t>
        </is>
      </c>
      <c r="H12" s="88" t="inlineStr">
        <is>
          <t>北市勤務部</t>
        </is>
      </c>
      <c r="I12" s="89" t="inlineStr">
        <is>
          <t>北市</t>
        </is>
      </c>
    </row>
    <row r="13">
      <c r="A13" s="88" t="inlineStr">
        <is>
          <t>台北市</t>
        </is>
      </c>
      <c r="B13" s="88" t="inlineStr">
        <is>
          <t>台北市文山區</t>
        </is>
      </c>
      <c r="C13" s="88" t="inlineStr">
        <is>
          <t>116</t>
        </is>
      </c>
      <c r="D13" s="88" t="inlineStr">
        <is>
          <t>TP</t>
        </is>
      </c>
      <c r="E13" s="88" t="inlineStr">
        <is>
          <t>北區</t>
        </is>
      </c>
      <c r="F13" s="88" t="inlineStr">
        <is>
          <t>HL11</t>
        </is>
      </c>
      <c r="G13" s="88" t="inlineStr">
        <is>
          <t>TJ02</t>
        </is>
      </c>
      <c r="H13" s="88" t="inlineStr">
        <is>
          <t>北市勤務部</t>
        </is>
      </c>
      <c r="I13" s="89" t="inlineStr">
        <is>
          <t>北市</t>
        </is>
      </c>
    </row>
    <row r="14">
      <c r="A14" s="88" t="inlineStr">
        <is>
          <t>新北市</t>
        </is>
      </c>
      <c r="B14" s="88" t="inlineStr">
        <is>
          <t>新北市萬里區</t>
        </is>
      </c>
      <c r="C14" s="88" t="inlineStr">
        <is>
          <t>207</t>
        </is>
      </c>
      <c r="D14" s="88" t="inlineStr">
        <is>
          <t>TP</t>
        </is>
      </c>
      <c r="E14" s="88" t="inlineStr">
        <is>
          <t>北區</t>
        </is>
      </c>
      <c r="F14" s="88" t="inlineStr">
        <is>
          <t>HL31</t>
        </is>
      </c>
      <c r="G14" s="88" t="inlineStr">
        <is>
          <t>TJ12</t>
        </is>
      </c>
      <c r="H14" s="88" t="inlineStr">
        <is>
          <t>新北勤務一部</t>
        </is>
      </c>
      <c r="I14" s="89" t="inlineStr">
        <is>
          <t>新北一</t>
        </is>
      </c>
    </row>
    <row r="15">
      <c r="A15" s="88" t="inlineStr">
        <is>
          <t>新北市</t>
        </is>
      </c>
      <c r="B15" s="88" t="inlineStr">
        <is>
          <t>新北市金山區</t>
        </is>
      </c>
      <c r="C15" s="88" t="inlineStr">
        <is>
          <t>208</t>
        </is>
      </c>
      <c r="D15" s="88" t="inlineStr">
        <is>
          <t>TP</t>
        </is>
      </c>
      <c r="E15" s="88" t="inlineStr">
        <is>
          <t>北區</t>
        </is>
      </c>
      <c r="F15" s="88" t="inlineStr">
        <is>
          <t>HL31</t>
        </is>
      </c>
      <c r="G15" s="88" t="inlineStr">
        <is>
          <t>TJ12</t>
        </is>
      </c>
      <c r="H15" s="88" t="inlineStr">
        <is>
          <t>新北勤務一部</t>
        </is>
      </c>
      <c r="I15" s="89" t="inlineStr">
        <is>
          <t>新北一</t>
        </is>
      </c>
    </row>
    <row r="16">
      <c r="A16" s="88" t="inlineStr">
        <is>
          <t>新北市</t>
        </is>
      </c>
      <c r="B16" s="88" t="inlineStr">
        <is>
          <t>新北市板橋區</t>
        </is>
      </c>
      <c r="C16" s="88" t="inlineStr">
        <is>
          <t>220</t>
        </is>
      </c>
      <c r="D16" s="88" t="inlineStr">
        <is>
          <t>TP</t>
        </is>
      </c>
      <c r="E16" s="88" t="inlineStr">
        <is>
          <t>北區</t>
        </is>
      </c>
      <c r="F16" s="88" t="inlineStr">
        <is>
          <t>HL31</t>
        </is>
      </c>
      <c r="G16" s="88" t="inlineStr">
        <is>
          <t>TJ12</t>
        </is>
      </c>
      <c r="H16" s="88" t="inlineStr">
        <is>
          <t>新北勤務一部</t>
        </is>
      </c>
      <c r="I16" s="89" t="inlineStr">
        <is>
          <t>新北一</t>
        </is>
      </c>
    </row>
    <row r="17">
      <c r="A17" s="88" t="inlineStr">
        <is>
          <t>新北市</t>
        </is>
      </c>
      <c r="B17" s="88" t="inlineStr">
        <is>
          <t>新北市三重區</t>
        </is>
      </c>
      <c r="C17" s="88" t="inlineStr">
        <is>
          <t>241</t>
        </is>
      </c>
      <c r="D17" s="88" t="inlineStr">
        <is>
          <t>TP</t>
        </is>
      </c>
      <c r="E17" s="88" t="inlineStr">
        <is>
          <t>北區</t>
        </is>
      </c>
      <c r="F17" s="88" t="inlineStr">
        <is>
          <t>HL31</t>
        </is>
      </c>
      <c r="G17" s="88" t="inlineStr">
        <is>
          <t>TJ12</t>
        </is>
      </c>
      <c r="H17" s="88" t="inlineStr">
        <is>
          <t>新北勤務一部</t>
        </is>
      </c>
      <c r="I17" s="89" t="inlineStr">
        <is>
          <t>新北一</t>
        </is>
      </c>
    </row>
    <row r="18">
      <c r="A18" s="88" t="inlineStr">
        <is>
          <t>新北市</t>
        </is>
      </c>
      <c r="B18" s="88" t="inlineStr">
        <is>
          <t>新北市新莊區</t>
        </is>
      </c>
      <c r="C18" s="88" t="inlineStr">
        <is>
          <t>242</t>
        </is>
      </c>
      <c r="D18" s="88" t="inlineStr">
        <is>
          <t>TP</t>
        </is>
      </c>
      <c r="E18" s="88" t="inlineStr">
        <is>
          <t>北區</t>
        </is>
      </c>
      <c r="F18" s="88" t="inlineStr">
        <is>
          <t>HL31</t>
        </is>
      </c>
      <c r="G18" s="88" t="inlineStr">
        <is>
          <t>TJ12</t>
        </is>
      </c>
      <c r="H18" s="88" t="inlineStr">
        <is>
          <t>新北勤務一部</t>
        </is>
      </c>
      <c r="I18" s="89" t="inlineStr">
        <is>
          <t>新北一</t>
        </is>
      </c>
    </row>
    <row r="19">
      <c r="A19" s="88" t="inlineStr">
        <is>
          <t>新北市</t>
        </is>
      </c>
      <c r="B19" s="88" t="inlineStr">
        <is>
          <t>新北市泰山區</t>
        </is>
      </c>
      <c r="C19" s="88" t="inlineStr">
        <is>
          <t>243</t>
        </is>
      </c>
      <c r="D19" s="88" t="inlineStr">
        <is>
          <t>TP</t>
        </is>
      </c>
      <c r="E19" s="88" t="inlineStr">
        <is>
          <t>北區</t>
        </is>
      </c>
      <c r="F19" s="88" t="inlineStr">
        <is>
          <t>HL31</t>
        </is>
      </c>
      <c r="G19" s="88" t="inlineStr">
        <is>
          <t>TJ12</t>
        </is>
      </c>
      <c r="H19" s="88" t="inlineStr">
        <is>
          <t>新北勤務一部</t>
        </is>
      </c>
      <c r="I19" s="89" t="inlineStr">
        <is>
          <t>新北一</t>
        </is>
      </c>
    </row>
    <row r="20">
      <c r="A20" s="88" t="inlineStr">
        <is>
          <t>新北市</t>
        </is>
      </c>
      <c r="B20" s="88" t="inlineStr">
        <is>
          <t>新北市林口區</t>
        </is>
      </c>
      <c r="C20" s="88" t="inlineStr">
        <is>
          <t>244</t>
        </is>
      </c>
      <c r="D20" s="88" t="inlineStr">
        <is>
          <t>TP</t>
        </is>
      </c>
      <c r="E20" s="88" t="inlineStr">
        <is>
          <t>北區</t>
        </is>
      </c>
      <c r="F20" s="88" t="inlineStr">
        <is>
          <t>HL31</t>
        </is>
      </c>
      <c r="G20" s="88" t="inlineStr">
        <is>
          <t>TJ12</t>
        </is>
      </c>
      <c r="H20" s="88" t="inlineStr">
        <is>
          <t>新北勤務一部</t>
        </is>
      </c>
      <c r="I20" s="89" t="inlineStr">
        <is>
          <t>新北一</t>
        </is>
      </c>
    </row>
    <row r="21">
      <c r="A21" s="88" t="inlineStr">
        <is>
          <t>新北市</t>
        </is>
      </c>
      <c r="B21" s="88" t="inlineStr">
        <is>
          <t>新北市蘆洲區</t>
        </is>
      </c>
      <c r="C21" s="88" t="inlineStr">
        <is>
          <t>247</t>
        </is>
      </c>
      <c r="D21" s="88" t="inlineStr">
        <is>
          <t>TP</t>
        </is>
      </c>
      <c r="E21" s="88" t="inlineStr">
        <is>
          <t>北區</t>
        </is>
      </c>
      <c r="F21" s="88" t="inlineStr">
        <is>
          <t>HL31</t>
        </is>
      </c>
      <c r="G21" s="88" t="inlineStr">
        <is>
          <t>TJ12</t>
        </is>
      </c>
      <c r="H21" s="88" t="inlineStr">
        <is>
          <t>新北勤務一部</t>
        </is>
      </c>
      <c r="I21" s="89" t="inlineStr">
        <is>
          <t>新北一</t>
        </is>
      </c>
    </row>
    <row r="22">
      <c r="A22" s="88" t="inlineStr">
        <is>
          <t>新北市</t>
        </is>
      </c>
      <c r="B22" s="88" t="inlineStr">
        <is>
          <t>新北市五股區</t>
        </is>
      </c>
      <c r="C22" s="88" t="inlineStr">
        <is>
          <t>248</t>
        </is>
      </c>
      <c r="D22" s="88" t="inlineStr">
        <is>
          <t>TP</t>
        </is>
      </c>
      <c r="E22" s="88" t="inlineStr">
        <is>
          <t>北區</t>
        </is>
      </c>
      <c r="F22" s="88" t="inlineStr">
        <is>
          <t>HL31</t>
        </is>
      </c>
      <c r="G22" s="88" t="inlineStr">
        <is>
          <t>TJ12</t>
        </is>
      </c>
      <c r="H22" s="88" t="inlineStr">
        <is>
          <t>新北勤務一部</t>
        </is>
      </c>
      <c r="I22" s="89" t="inlineStr">
        <is>
          <t>新北一</t>
        </is>
      </c>
    </row>
    <row r="23">
      <c r="A23" s="88" t="inlineStr">
        <is>
          <t>新北市</t>
        </is>
      </c>
      <c r="B23" s="88" t="inlineStr">
        <is>
          <t>新北市八里區</t>
        </is>
      </c>
      <c r="C23" s="88" t="inlineStr">
        <is>
          <t>249</t>
        </is>
      </c>
      <c r="D23" s="88" t="inlineStr">
        <is>
          <t>TP</t>
        </is>
      </c>
      <c r="E23" s="88" t="inlineStr">
        <is>
          <t>北區</t>
        </is>
      </c>
      <c r="F23" s="88" t="inlineStr">
        <is>
          <t>HL31</t>
        </is>
      </c>
      <c r="G23" s="88" t="inlineStr">
        <is>
          <t>TJ12</t>
        </is>
      </c>
      <c r="H23" s="88" t="inlineStr">
        <is>
          <t>新北勤務一部</t>
        </is>
      </c>
      <c r="I23" s="89" t="inlineStr">
        <is>
          <t>新北一</t>
        </is>
      </c>
    </row>
    <row r="24">
      <c r="A24" s="88" t="inlineStr">
        <is>
          <t>新北市</t>
        </is>
      </c>
      <c r="B24" s="88" t="inlineStr">
        <is>
          <t>新北市淡水區</t>
        </is>
      </c>
      <c r="C24" s="88" t="inlineStr">
        <is>
          <t>251</t>
        </is>
      </c>
      <c r="D24" s="88" t="inlineStr">
        <is>
          <t>TP</t>
        </is>
      </c>
      <c r="E24" s="88" t="inlineStr">
        <is>
          <t>北區</t>
        </is>
      </c>
      <c r="F24" s="88" t="inlineStr">
        <is>
          <t>HL31</t>
        </is>
      </c>
      <c r="G24" s="88" t="inlineStr">
        <is>
          <t>TJ12</t>
        </is>
      </c>
      <c r="H24" s="88" t="inlineStr">
        <is>
          <t>新北勤務一部</t>
        </is>
      </c>
      <c r="I24" s="89" t="inlineStr">
        <is>
          <t>新北一</t>
        </is>
      </c>
    </row>
    <row r="25">
      <c r="A25" s="88" t="inlineStr">
        <is>
          <t>新北市</t>
        </is>
      </c>
      <c r="B25" s="88" t="inlineStr">
        <is>
          <t>新北市三芝區</t>
        </is>
      </c>
      <c r="C25" s="88" t="inlineStr">
        <is>
          <t>252</t>
        </is>
      </c>
      <c r="D25" s="88" t="inlineStr">
        <is>
          <t>TP</t>
        </is>
      </c>
      <c r="E25" s="88" t="inlineStr">
        <is>
          <t>北區</t>
        </is>
      </c>
      <c r="F25" s="88" t="inlineStr">
        <is>
          <t>HL31</t>
        </is>
      </c>
      <c r="G25" s="88" t="inlineStr">
        <is>
          <t>TJ12</t>
        </is>
      </c>
      <c r="H25" s="88" t="inlineStr">
        <is>
          <t>新北勤務一部</t>
        </is>
      </c>
      <c r="I25" s="89" t="inlineStr">
        <is>
          <t>新北一</t>
        </is>
      </c>
    </row>
    <row r="26">
      <c r="A26" s="88" t="inlineStr">
        <is>
          <t>新北市</t>
        </is>
      </c>
      <c r="B26" s="88" t="inlineStr">
        <is>
          <t>新北市石門區</t>
        </is>
      </c>
      <c r="C26" s="88" t="inlineStr">
        <is>
          <t>253</t>
        </is>
      </c>
      <c r="D26" s="88" t="inlineStr">
        <is>
          <t>TP</t>
        </is>
      </c>
      <c r="E26" s="88" t="inlineStr">
        <is>
          <t>北區</t>
        </is>
      </c>
      <c r="F26" s="88" t="inlineStr">
        <is>
          <t>HL31</t>
        </is>
      </c>
      <c r="G26" s="88" t="inlineStr">
        <is>
          <t>TJ12</t>
        </is>
      </c>
      <c r="H26" s="88" t="inlineStr">
        <is>
          <t>新北勤務一部</t>
        </is>
      </c>
      <c r="I26" s="89" t="inlineStr">
        <is>
          <t>新北一</t>
        </is>
      </c>
    </row>
    <row r="27">
      <c r="A27" s="88" t="inlineStr">
        <is>
          <t>基隆市</t>
        </is>
      </c>
      <c r="B27" s="88" t="inlineStr">
        <is>
          <t>基隆市仁愛區</t>
        </is>
      </c>
      <c r="C27" s="88" t="inlineStr">
        <is>
          <t>200</t>
        </is>
      </c>
      <c r="D27" s="88" t="inlineStr">
        <is>
          <t>TP</t>
        </is>
      </c>
      <c r="E27" s="88" t="inlineStr">
        <is>
          <t>北區</t>
        </is>
      </c>
      <c r="F27" s="88" t="inlineStr">
        <is>
          <t>HL31</t>
        </is>
      </c>
      <c r="G27" s="88" t="inlineStr">
        <is>
          <t>TJ12</t>
        </is>
      </c>
      <c r="H27" s="88" t="inlineStr">
        <is>
          <t>新北勤務二部</t>
        </is>
      </c>
      <c r="I27" s="89" t="inlineStr">
        <is>
          <t>新北二</t>
        </is>
      </c>
    </row>
    <row r="28">
      <c r="A28" s="88" t="inlineStr">
        <is>
          <t>基隆市</t>
        </is>
      </c>
      <c r="B28" s="88" t="inlineStr">
        <is>
          <t>基隆市信義區</t>
        </is>
      </c>
      <c r="C28" s="88" t="inlineStr">
        <is>
          <t>201</t>
        </is>
      </c>
      <c r="D28" s="88" t="inlineStr">
        <is>
          <t>TP</t>
        </is>
      </c>
      <c r="E28" s="88" t="inlineStr">
        <is>
          <t>北區</t>
        </is>
      </c>
      <c r="F28" s="88" t="inlineStr">
        <is>
          <t>HL31</t>
        </is>
      </c>
      <c r="G28" s="88" t="inlineStr">
        <is>
          <t>TJ12</t>
        </is>
      </c>
      <c r="H28" s="88" t="inlineStr">
        <is>
          <t>新北勤務二部</t>
        </is>
      </c>
      <c r="I28" s="89" t="inlineStr">
        <is>
          <t>新北二</t>
        </is>
      </c>
    </row>
    <row r="29">
      <c r="A29" s="88" t="inlineStr">
        <is>
          <t>基隆市</t>
        </is>
      </c>
      <c r="B29" s="88" t="inlineStr">
        <is>
          <t>基隆市中正區</t>
        </is>
      </c>
      <c r="C29" s="88" t="inlineStr">
        <is>
          <t>202</t>
        </is>
      </c>
      <c r="D29" s="88" t="inlineStr">
        <is>
          <t>TP</t>
        </is>
      </c>
      <c r="E29" s="88" t="inlineStr">
        <is>
          <t>北區</t>
        </is>
      </c>
      <c r="F29" s="88" t="inlineStr">
        <is>
          <t>HL31</t>
        </is>
      </c>
      <c r="G29" s="88" t="inlineStr">
        <is>
          <t>TJ12</t>
        </is>
      </c>
      <c r="H29" s="88" t="inlineStr">
        <is>
          <t>新北勤務二部</t>
        </is>
      </c>
      <c r="I29" s="89" t="inlineStr">
        <is>
          <t>新北二</t>
        </is>
      </c>
    </row>
    <row r="30">
      <c r="A30" s="88" t="inlineStr">
        <is>
          <t>基隆市</t>
        </is>
      </c>
      <c r="B30" s="88" t="inlineStr">
        <is>
          <t>基隆市中山區</t>
        </is>
      </c>
      <c r="C30" s="88" t="inlineStr">
        <is>
          <t>203</t>
        </is>
      </c>
      <c r="D30" s="88" t="inlineStr">
        <is>
          <t>TP</t>
        </is>
      </c>
      <c r="E30" s="88" t="inlineStr">
        <is>
          <t>北區</t>
        </is>
      </c>
      <c r="F30" s="88" t="inlineStr">
        <is>
          <t>HL31</t>
        </is>
      </c>
      <c r="G30" s="88" t="inlineStr">
        <is>
          <t>TJ12</t>
        </is>
      </c>
      <c r="H30" s="88" t="inlineStr">
        <is>
          <t>新北勤務二部</t>
        </is>
      </c>
      <c r="I30" s="89" t="inlineStr">
        <is>
          <t>新北二</t>
        </is>
      </c>
    </row>
    <row r="31">
      <c r="A31" s="88" t="inlineStr">
        <is>
          <t>基隆市</t>
        </is>
      </c>
      <c r="B31" s="88" t="inlineStr">
        <is>
          <t>基隆市安樂區</t>
        </is>
      </c>
      <c r="C31" s="88" t="inlineStr">
        <is>
          <t>204</t>
        </is>
      </c>
      <c r="D31" s="88" t="inlineStr">
        <is>
          <t>TP</t>
        </is>
      </c>
      <c r="E31" s="88" t="inlineStr">
        <is>
          <t>北區</t>
        </is>
      </c>
      <c r="F31" s="88" t="inlineStr">
        <is>
          <t>HL31</t>
        </is>
      </c>
      <c r="G31" s="88" t="inlineStr">
        <is>
          <t>TJ12</t>
        </is>
      </c>
      <c r="H31" s="88" t="inlineStr">
        <is>
          <t>新北勤務二部</t>
        </is>
      </c>
      <c r="I31" s="89" t="inlineStr">
        <is>
          <t>新北二</t>
        </is>
      </c>
    </row>
    <row r="32">
      <c r="A32" s="88" t="inlineStr">
        <is>
          <t>基隆市</t>
        </is>
      </c>
      <c r="B32" s="88" t="inlineStr">
        <is>
          <t>基隆市暖暖區</t>
        </is>
      </c>
      <c r="C32" s="88" t="inlineStr">
        <is>
          <t>205</t>
        </is>
      </c>
      <c r="D32" s="88" t="inlineStr">
        <is>
          <t>TP</t>
        </is>
      </c>
      <c r="E32" s="88" t="inlineStr">
        <is>
          <t>北區</t>
        </is>
      </c>
      <c r="F32" s="88" t="inlineStr">
        <is>
          <t>HL31</t>
        </is>
      </c>
      <c r="G32" s="88" t="inlineStr">
        <is>
          <t>TJ12</t>
        </is>
      </c>
      <c r="H32" s="88" t="inlineStr">
        <is>
          <t>新北勤務二部</t>
        </is>
      </c>
      <c r="I32" s="89" t="inlineStr">
        <is>
          <t>新北二</t>
        </is>
      </c>
    </row>
    <row r="33">
      <c r="A33" s="88" t="inlineStr">
        <is>
          <t>基隆市</t>
        </is>
      </c>
      <c r="B33" s="88" t="inlineStr">
        <is>
          <t>基隆市七堵區</t>
        </is>
      </c>
      <c r="C33" s="88" t="inlineStr">
        <is>
          <t>206</t>
        </is>
      </c>
      <c r="D33" s="88" t="inlineStr">
        <is>
          <t>TP</t>
        </is>
      </c>
      <c r="E33" s="88" t="inlineStr">
        <is>
          <t>北區</t>
        </is>
      </c>
      <c r="F33" s="88" t="inlineStr">
        <is>
          <t>HL31</t>
        </is>
      </c>
      <c r="G33" s="88" t="inlineStr">
        <is>
          <t>TJ12</t>
        </is>
      </c>
      <c r="H33" s="88" t="inlineStr">
        <is>
          <t>新北勤務二部</t>
        </is>
      </c>
      <c r="I33" s="89" t="inlineStr">
        <is>
          <t>新北二</t>
        </is>
      </c>
    </row>
    <row r="34">
      <c r="A34" s="88" t="inlineStr">
        <is>
          <t>新北市</t>
        </is>
      </c>
      <c r="B34" s="88" t="inlineStr">
        <is>
          <t>新北市汐止區</t>
        </is>
      </c>
      <c r="C34" s="88" t="inlineStr">
        <is>
          <t>221</t>
        </is>
      </c>
      <c r="D34" s="88" t="inlineStr">
        <is>
          <t>TP</t>
        </is>
      </c>
      <c r="E34" s="88" t="inlineStr">
        <is>
          <t>北區</t>
        </is>
      </c>
      <c r="F34" s="88" t="inlineStr">
        <is>
          <t>HL31</t>
        </is>
      </c>
      <c r="G34" s="88" t="inlineStr">
        <is>
          <t>TJ12</t>
        </is>
      </c>
      <c r="H34" s="88" t="inlineStr">
        <is>
          <t>新北勤務二部</t>
        </is>
      </c>
      <c r="I34" s="89" t="inlineStr">
        <is>
          <t>新北二</t>
        </is>
      </c>
    </row>
    <row r="35">
      <c r="A35" s="88" t="inlineStr">
        <is>
          <t>新北市</t>
        </is>
      </c>
      <c r="B35" s="88" t="inlineStr">
        <is>
          <t>新北市深坑區</t>
        </is>
      </c>
      <c r="C35" s="88" t="inlineStr">
        <is>
          <t>222</t>
        </is>
      </c>
      <c r="D35" s="88" t="inlineStr">
        <is>
          <t>TP</t>
        </is>
      </c>
      <c r="E35" s="88" t="inlineStr">
        <is>
          <t>北區</t>
        </is>
      </c>
      <c r="F35" s="88" t="inlineStr">
        <is>
          <t>HL31</t>
        </is>
      </c>
      <c r="G35" s="88" t="inlineStr">
        <is>
          <t>TJ12</t>
        </is>
      </c>
      <c r="H35" s="88" t="inlineStr">
        <is>
          <t>新北勤務二部</t>
        </is>
      </c>
      <c r="I35" s="89" t="inlineStr">
        <is>
          <t>新北二</t>
        </is>
      </c>
    </row>
    <row r="36">
      <c r="A36" s="88" t="inlineStr">
        <is>
          <t>新北市</t>
        </is>
      </c>
      <c r="B36" s="88" t="inlineStr">
        <is>
          <t>新北市石碇區</t>
        </is>
      </c>
      <c r="C36" s="88" t="inlineStr">
        <is>
          <t>223</t>
        </is>
      </c>
      <c r="D36" s="88" t="inlineStr">
        <is>
          <t>TP</t>
        </is>
      </c>
      <c r="E36" s="88" t="inlineStr">
        <is>
          <t>北區</t>
        </is>
      </c>
      <c r="F36" s="88" t="inlineStr">
        <is>
          <t>HL31</t>
        </is>
      </c>
      <c r="G36" s="88" t="inlineStr">
        <is>
          <t>TJ12</t>
        </is>
      </c>
      <c r="H36" s="88" t="inlineStr">
        <is>
          <t>新北勤務二部</t>
        </is>
      </c>
      <c r="I36" s="89" t="inlineStr">
        <is>
          <t>新北二</t>
        </is>
      </c>
    </row>
    <row r="37">
      <c r="A37" s="88" t="inlineStr">
        <is>
          <t>新北市</t>
        </is>
      </c>
      <c r="B37" s="88" t="inlineStr">
        <is>
          <t>新北市瑞芳區</t>
        </is>
      </c>
      <c r="C37" s="88" t="inlineStr">
        <is>
          <t>224</t>
        </is>
      </c>
      <c r="D37" s="88" t="inlineStr">
        <is>
          <t>TP</t>
        </is>
      </c>
      <c r="E37" s="88" t="inlineStr">
        <is>
          <t>北區</t>
        </is>
      </c>
      <c r="F37" s="88" t="inlineStr">
        <is>
          <t>HL31</t>
        </is>
      </c>
      <c r="G37" s="88" t="inlineStr">
        <is>
          <t>TJ12</t>
        </is>
      </c>
      <c r="H37" s="88" t="inlineStr">
        <is>
          <t>新北勤務二部</t>
        </is>
      </c>
      <c r="I37" s="89" t="inlineStr">
        <is>
          <t>新北二</t>
        </is>
      </c>
    </row>
    <row r="38">
      <c r="A38" s="88" t="inlineStr">
        <is>
          <t>新北市</t>
        </is>
      </c>
      <c r="B38" s="88" t="inlineStr">
        <is>
          <t>新北市平溪區</t>
        </is>
      </c>
      <c r="C38" s="88" t="inlineStr">
        <is>
          <t>226</t>
        </is>
      </c>
      <c r="D38" s="88" t="inlineStr">
        <is>
          <t>TP</t>
        </is>
      </c>
      <c r="E38" s="88" t="inlineStr">
        <is>
          <t>北區</t>
        </is>
      </c>
      <c r="F38" s="88" t="inlineStr">
        <is>
          <t>HL31</t>
        </is>
      </c>
      <c r="G38" s="88" t="inlineStr">
        <is>
          <t>TJ12</t>
        </is>
      </c>
      <c r="H38" s="88" t="inlineStr">
        <is>
          <t>新北勤務二部</t>
        </is>
      </c>
      <c r="I38" s="89" t="inlineStr">
        <is>
          <t>新北二</t>
        </is>
      </c>
    </row>
    <row r="39">
      <c r="A39" s="88" t="inlineStr">
        <is>
          <t>新北市</t>
        </is>
      </c>
      <c r="B39" s="88" t="inlineStr">
        <is>
          <t>新北市雙溪區</t>
        </is>
      </c>
      <c r="C39" s="88" t="inlineStr">
        <is>
          <t>227</t>
        </is>
      </c>
      <c r="D39" s="88" t="inlineStr">
        <is>
          <t>TP</t>
        </is>
      </c>
      <c r="E39" s="88" t="inlineStr">
        <is>
          <t>北區</t>
        </is>
      </c>
      <c r="F39" s="88" t="inlineStr">
        <is>
          <t>HL31</t>
        </is>
      </c>
      <c r="G39" s="88" t="inlineStr">
        <is>
          <t>TJ12</t>
        </is>
      </c>
      <c r="H39" s="88" t="inlineStr">
        <is>
          <t>新北勤務二部</t>
        </is>
      </c>
      <c r="I39" s="89" t="inlineStr">
        <is>
          <t>新北二</t>
        </is>
      </c>
    </row>
    <row r="40">
      <c r="A40" s="88" t="inlineStr">
        <is>
          <t>新北市</t>
        </is>
      </c>
      <c r="B40" s="88" t="inlineStr">
        <is>
          <t>新北市貢寮區</t>
        </is>
      </c>
      <c r="C40" s="88" t="inlineStr">
        <is>
          <t>228</t>
        </is>
      </c>
      <c r="D40" s="88" t="inlineStr">
        <is>
          <t>TP</t>
        </is>
      </c>
      <c r="E40" s="88" t="inlineStr">
        <is>
          <t>北區</t>
        </is>
      </c>
      <c r="F40" s="88" t="inlineStr">
        <is>
          <t>HL31</t>
        </is>
      </c>
      <c r="G40" s="88" t="inlineStr">
        <is>
          <t>TJ12</t>
        </is>
      </c>
      <c r="H40" s="88" t="inlineStr">
        <is>
          <t>新北勤務二部</t>
        </is>
      </c>
      <c r="I40" s="89" t="inlineStr">
        <is>
          <t>新北二</t>
        </is>
      </c>
    </row>
    <row r="41">
      <c r="A41" s="88" t="inlineStr">
        <is>
          <t>新北市</t>
        </is>
      </c>
      <c r="B41" s="88" t="inlineStr">
        <is>
          <t>新北市新店區</t>
        </is>
      </c>
      <c r="C41" s="88" t="inlineStr">
        <is>
          <t>231</t>
        </is>
      </c>
      <c r="D41" s="88" t="inlineStr">
        <is>
          <t>TP</t>
        </is>
      </c>
      <c r="E41" s="88" t="inlineStr">
        <is>
          <t>北區</t>
        </is>
      </c>
      <c r="F41" s="88" t="inlineStr">
        <is>
          <t>HL31</t>
        </is>
      </c>
      <c r="G41" s="88" t="inlineStr">
        <is>
          <t>TJ12</t>
        </is>
      </c>
      <c r="H41" s="88" t="inlineStr">
        <is>
          <t>新北勤務二部</t>
        </is>
      </c>
      <c r="I41" s="89" t="inlineStr">
        <is>
          <t>新北二</t>
        </is>
      </c>
    </row>
    <row r="42">
      <c r="A42" s="88" t="inlineStr">
        <is>
          <t>新北市</t>
        </is>
      </c>
      <c r="B42" s="88" t="inlineStr">
        <is>
          <t>新北市坪林區</t>
        </is>
      </c>
      <c r="C42" s="88" t="inlineStr">
        <is>
          <t>232</t>
        </is>
      </c>
      <c r="D42" s="88" t="inlineStr">
        <is>
          <t>TP</t>
        </is>
      </c>
      <c r="E42" s="88" t="inlineStr">
        <is>
          <t>北區</t>
        </is>
      </c>
      <c r="F42" s="88" t="inlineStr">
        <is>
          <t>HL31</t>
        </is>
      </c>
      <c r="G42" s="88" t="inlineStr">
        <is>
          <t>TJ12</t>
        </is>
      </c>
      <c r="H42" s="88" t="inlineStr">
        <is>
          <t>新北勤務二部</t>
        </is>
      </c>
      <c r="I42" s="89" t="inlineStr">
        <is>
          <t>新北二</t>
        </is>
      </c>
    </row>
    <row r="43">
      <c r="A43" s="88" t="inlineStr">
        <is>
          <t>新北市</t>
        </is>
      </c>
      <c r="B43" s="88" t="inlineStr">
        <is>
          <t>新北市烏來區</t>
        </is>
      </c>
      <c r="C43" s="88" t="inlineStr">
        <is>
          <t>233</t>
        </is>
      </c>
      <c r="D43" s="88" t="inlineStr">
        <is>
          <t>TP</t>
        </is>
      </c>
      <c r="E43" s="88" t="inlineStr">
        <is>
          <t>北區</t>
        </is>
      </c>
      <c r="F43" s="88" t="inlineStr">
        <is>
          <t>HL31</t>
        </is>
      </c>
      <c r="G43" s="88" t="inlineStr">
        <is>
          <t>TJ12</t>
        </is>
      </c>
      <c r="H43" s="88" t="inlineStr">
        <is>
          <t>新北勤務二部</t>
        </is>
      </c>
      <c r="I43" s="89" t="inlineStr">
        <is>
          <t>新北二</t>
        </is>
      </c>
    </row>
    <row r="44">
      <c r="A44" s="88" t="inlineStr">
        <is>
          <t>新北市</t>
        </is>
      </c>
      <c r="B44" s="88" t="inlineStr">
        <is>
          <t>新北市永和區</t>
        </is>
      </c>
      <c r="C44" s="88" t="inlineStr">
        <is>
          <t>234</t>
        </is>
      </c>
      <c r="D44" s="88" t="inlineStr">
        <is>
          <t>TP</t>
        </is>
      </c>
      <c r="E44" s="88" t="inlineStr">
        <is>
          <t>北區</t>
        </is>
      </c>
      <c r="F44" s="88" t="inlineStr">
        <is>
          <t>HL31</t>
        </is>
      </c>
      <c r="G44" s="88" t="inlineStr">
        <is>
          <t>TJ12</t>
        </is>
      </c>
      <c r="H44" s="88" t="inlineStr">
        <is>
          <t>新北勤務二部</t>
        </is>
      </c>
      <c r="I44" s="89" t="inlineStr">
        <is>
          <t>新北二</t>
        </is>
      </c>
    </row>
    <row r="45">
      <c r="A45" s="88" t="inlineStr">
        <is>
          <t>新北市</t>
        </is>
      </c>
      <c r="B45" s="88" t="inlineStr">
        <is>
          <t>新北市中和區</t>
        </is>
      </c>
      <c r="C45" s="88" t="inlineStr">
        <is>
          <t>235</t>
        </is>
      </c>
      <c r="D45" s="88" t="inlineStr">
        <is>
          <t>TP</t>
        </is>
      </c>
      <c r="E45" s="88" t="inlineStr">
        <is>
          <t>北區</t>
        </is>
      </c>
      <c r="F45" s="88" t="inlineStr">
        <is>
          <t>HL31</t>
        </is>
      </c>
      <c r="G45" s="88" t="inlineStr">
        <is>
          <t>TJ12</t>
        </is>
      </c>
      <c r="H45" s="88" t="inlineStr">
        <is>
          <t>新北勤務二部</t>
        </is>
      </c>
      <c r="I45" s="89" t="inlineStr">
        <is>
          <t>新北二</t>
        </is>
      </c>
    </row>
    <row r="46">
      <c r="A46" s="88" t="inlineStr">
        <is>
          <t>新北市</t>
        </is>
      </c>
      <c r="B46" s="88" t="inlineStr">
        <is>
          <t>新北市土城區</t>
        </is>
      </c>
      <c r="C46" s="88" t="inlineStr">
        <is>
          <t>236</t>
        </is>
      </c>
      <c r="D46" s="88" t="inlineStr">
        <is>
          <t>TP</t>
        </is>
      </c>
      <c r="E46" s="88" t="inlineStr">
        <is>
          <t>北區</t>
        </is>
      </c>
      <c r="F46" s="88" t="inlineStr">
        <is>
          <t>HL31</t>
        </is>
      </c>
      <c r="G46" s="88" t="inlineStr">
        <is>
          <t>TJ12</t>
        </is>
      </c>
      <c r="H46" s="88" t="inlineStr">
        <is>
          <t>新北勤務二部</t>
        </is>
      </c>
      <c r="I46" s="89" t="inlineStr">
        <is>
          <t>新北二</t>
        </is>
      </c>
    </row>
    <row r="47">
      <c r="A47" s="88" t="inlineStr">
        <is>
          <t>新北市</t>
        </is>
      </c>
      <c r="B47" s="88" t="inlineStr">
        <is>
          <t>新北市三峽區</t>
        </is>
      </c>
      <c r="C47" s="88" t="inlineStr">
        <is>
          <t>237</t>
        </is>
      </c>
      <c r="D47" s="88" t="inlineStr">
        <is>
          <t>TP</t>
        </is>
      </c>
      <c r="E47" s="88" t="inlineStr">
        <is>
          <t>北區</t>
        </is>
      </c>
      <c r="F47" s="88" t="inlineStr">
        <is>
          <t>HL31</t>
        </is>
      </c>
      <c r="G47" s="88" t="inlineStr">
        <is>
          <t>TJ12</t>
        </is>
      </c>
      <c r="H47" s="88" t="inlineStr">
        <is>
          <t>新北勤務二部</t>
        </is>
      </c>
      <c r="I47" s="89" t="inlineStr">
        <is>
          <t>新北二</t>
        </is>
      </c>
    </row>
    <row r="48">
      <c r="A48" s="88" t="inlineStr">
        <is>
          <t>新北市</t>
        </is>
      </c>
      <c r="B48" s="88" t="inlineStr">
        <is>
          <t>新北市樹林區</t>
        </is>
      </c>
      <c r="C48" s="88" t="inlineStr">
        <is>
          <t>238</t>
        </is>
      </c>
      <c r="D48" s="88" t="inlineStr">
        <is>
          <t>TP</t>
        </is>
      </c>
      <c r="E48" s="88" t="inlineStr">
        <is>
          <t>北區</t>
        </is>
      </c>
      <c r="F48" s="88" t="inlineStr">
        <is>
          <t>HL31</t>
        </is>
      </c>
      <c r="G48" s="88" t="inlineStr">
        <is>
          <t>TJ12</t>
        </is>
      </c>
      <c r="H48" s="88" t="inlineStr">
        <is>
          <t>新北勤務二部</t>
        </is>
      </c>
      <c r="I48" s="89" t="inlineStr">
        <is>
          <t>新北二</t>
        </is>
      </c>
    </row>
    <row r="49">
      <c r="A49" s="88" t="inlineStr">
        <is>
          <t>新北市</t>
        </is>
      </c>
      <c r="B49" s="88" t="inlineStr">
        <is>
          <t>新北市鶯歌區</t>
        </is>
      </c>
      <c r="C49" s="88" t="inlineStr">
        <is>
          <t>239</t>
        </is>
      </c>
      <c r="D49" s="88" t="inlineStr">
        <is>
          <t>TP</t>
        </is>
      </c>
      <c r="E49" s="88" t="inlineStr">
        <is>
          <t>北區</t>
        </is>
      </c>
      <c r="F49" s="88" t="inlineStr">
        <is>
          <t>HL31</t>
        </is>
      </c>
      <c r="G49" s="88" t="inlineStr">
        <is>
          <t>TJ12</t>
        </is>
      </c>
      <c r="H49" s="88" t="inlineStr">
        <is>
          <t>新北勤務二部</t>
        </is>
      </c>
      <c r="I49" s="89" t="inlineStr">
        <is>
          <t>新北二</t>
        </is>
      </c>
    </row>
    <row r="50">
      <c r="A50" s="88" t="inlineStr">
        <is>
          <t>宜蘭縣</t>
        </is>
      </c>
      <c r="B50" s="88" t="inlineStr">
        <is>
          <t>宜蘭縣宜蘭市</t>
        </is>
      </c>
      <c r="C50" s="88" t="inlineStr">
        <is>
          <t>260</t>
        </is>
      </c>
      <c r="D50" s="88" t="inlineStr">
        <is>
          <t>TP</t>
        </is>
      </c>
      <c r="E50" s="88" t="inlineStr">
        <is>
          <t>北區</t>
        </is>
      </c>
      <c r="F50" s="88" t="inlineStr">
        <is>
          <t>HL31</t>
        </is>
      </c>
      <c r="G50" s="88" t="inlineStr">
        <is>
          <t>TJ12</t>
        </is>
      </c>
      <c r="H50" s="88" t="inlineStr">
        <is>
          <t>新北勤務二部</t>
        </is>
      </c>
      <c r="I50" s="89" t="inlineStr">
        <is>
          <t>新北二</t>
        </is>
      </c>
    </row>
    <row r="51">
      <c r="A51" s="88" t="inlineStr">
        <is>
          <t>宜蘭縣</t>
        </is>
      </c>
      <c r="B51" s="88" t="inlineStr">
        <is>
          <t>宜蘭縣頭城鎮</t>
        </is>
      </c>
      <c r="C51" s="88" t="inlineStr">
        <is>
          <t>261</t>
        </is>
      </c>
      <c r="D51" s="88" t="inlineStr">
        <is>
          <t>TP</t>
        </is>
      </c>
      <c r="E51" s="88" t="inlineStr">
        <is>
          <t>北區</t>
        </is>
      </c>
      <c r="F51" s="88" t="inlineStr">
        <is>
          <t>HL31</t>
        </is>
      </c>
      <c r="G51" s="88" t="inlineStr">
        <is>
          <t>TJ12</t>
        </is>
      </c>
      <c r="H51" s="88" t="inlineStr">
        <is>
          <t>新北勤務二部</t>
        </is>
      </c>
      <c r="I51" s="89" t="inlineStr">
        <is>
          <t>新北二</t>
        </is>
      </c>
    </row>
    <row r="52">
      <c r="A52" s="88" t="inlineStr">
        <is>
          <t>宜蘭縣</t>
        </is>
      </c>
      <c r="B52" s="88" t="inlineStr">
        <is>
          <t>宜蘭縣礁溪鄉</t>
        </is>
      </c>
      <c r="C52" s="88" t="inlineStr">
        <is>
          <t>262</t>
        </is>
      </c>
      <c r="D52" s="88" t="inlineStr">
        <is>
          <t>TP</t>
        </is>
      </c>
      <c r="E52" s="88" t="inlineStr">
        <is>
          <t>北區</t>
        </is>
      </c>
      <c r="F52" s="88" t="inlineStr">
        <is>
          <t>HL31</t>
        </is>
      </c>
      <c r="G52" s="88" t="inlineStr">
        <is>
          <t>TJ12</t>
        </is>
      </c>
      <c r="H52" s="88" t="inlineStr">
        <is>
          <t>新北勤務二部</t>
        </is>
      </c>
      <c r="I52" s="89" t="inlineStr">
        <is>
          <t>新北二</t>
        </is>
      </c>
    </row>
    <row r="53">
      <c r="A53" s="88" t="inlineStr">
        <is>
          <t>宜蘭縣</t>
        </is>
      </c>
      <c r="B53" s="88" t="inlineStr">
        <is>
          <t>宜蘭縣壯圍鄉</t>
        </is>
      </c>
      <c r="C53" s="88" t="inlineStr">
        <is>
          <t>263</t>
        </is>
      </c>
      <c r="D53" s="88" t="inlineStr">
        <is>
          <t>TP</t>
        </is>
      </c>
      <c r="E53" s="88" t="inlineStr">
        <is>
          <t>北區</t>
        </is>
      </c>
      <c r="F53" s="88" t="inlineStr">
        <is>
          <t>HL31</t>
        </is>
      </c>
      <c r="G53" s="88" t="inlineStr">
        <is>
          <t>TJ12</t>
        </is>
      </c>
      <c r="H53" s="88" t="inlineStr">
        <is>
          <t>新北勤務二部</t>
        </is>
      </c>
      <c r="I53" s="89" t="inlineStr">
        <is>
          <t>新北二</t>
        </is>
      </c>
    </row>
    <row r="54">
      <c r="A54" s="88" t="inlineStr">
        <is>
          <t>宜蘭縣</t>
        </is>
      </c>
      <c r="B54" s="88" t="inlineStr">
        <is>
          <t>宜蘭縣員山鄉</t>
        </is>
      </c>
      <c r="C54" s="88" t="inlineStr">
        <is>
          <t>264</t>
        </is>
      </c>
      <c r="D54" s="88" t="inlineStr">
        <is>
          <t>TP</t>
        </is>
      </c>
      <c r="E54" s="88" t="inlineStr">
        <is>
          <t>北區</t>
        </is>
      </c>
      <c r="F54" s="88" t="inlineStr">
        <is>
          <t>HL31</t>
        </is>
      </c>
      <c r="G54" s="88" t="inlineStr">
        <is>
          <t>TJ12</t>
        </is>
      </c>
      <c r="H54" s="88" t="inlineStr">
        <is>
          <t>新北勤務二部</t>
        </is>
      </c>
      <c r="I54" s="89" t="inlineStr">
        <is>
          <t>新北二</t>
        </is>
      </c>
    </row>
    <row r="55">
      <c r="A55" s="88" t="inlineStr">
        <is>
          <t>宜蘭縣</t>
        </is>
      </c>
      <c r="B55" s="88" t="inlineStr">
        <is>
          <t>宜蘭縣羅東鎮</t>
        </is>
      </c>
      <c r="C55" s="88" t="inlineStr">
        <is>
          <t>265</t>
        </is>
      </c>
      <c r="D55" s="88" t="inlineStr">
        <is>
          <t>TP</t>
        </is>
      </c>
      <c r="E55" s="88" t="inlineStr">
        <is>
          <t>北區</t>
        </is>
      </c>
      <c r="F55" s="88" t="inlineStr">
        <is>
          <t>HL31</t>
        </is>
      </c>
      <c r="G55" s="88" t="inlineStr">
        <is>
          <t>TJ12</t>
        </is>
      </c>
      <c r="H55" s="88" t="inlineStr">
        <is>
          <t>新北勤務二部</t>
        </is>
      </c>
      <c r="I55" s="89" t="inlineStr">
        <is>
          <t>新北二</t>
        </is>
      </c>
    </row>
    <row r="56">
      <c r="A56" s="88" t="inlineStr">
        <is>
          <t>宜蘭縣</t>
        </is>
      </c>
      <c r="B56" s="88" t="inlineStr">
        <is>
          <t>宜蘭縣三星鄉</t>
        </is>
      </c>
      <c r="C56" s="88" t="inlineStr">
        <is>
          <t>266</t>
        </is>
      </c>
      <c r="D56" s="88" t="inlineStr">
        <is>
          <t>TP</t>
        </is>
      </c>
      <c r="E56" s="88" t="inlineStr">
        <is>
          <t>北區</t>
        </is>
      </c>
      <c r="F56" s="88" t="inlineStr">
        <is>
          <t>HL31</t>
        </is>
      </c>
      <c r="G56" s="88" t="inlineStr">
        <is>
          <t>TJ12</t>
        </is>
      </c>
      <c r="H56" s="88" t="inlineStr">
        <is>
          <t>新北勤務二部</t>
        </is>
      </c>
      <c r="I56" s="89" t="inlineStr">
        <is>
          <t>新北二</t>
        </is>
      </c>
    </row>
    <row r="57">
      <c r="A57" s="88" t="inlineStr">
        <is>
          <t>宜蘭縣</t>
        </is>
      </c>
      <c r="B57" s="88" t="inlineStr">
        <is>
          <t>宜蘭縣大同鄉</t>
        </is>
      </c>
      <c r="C57" s="88" t="inlineStr">
        <is>
          <t>267</t>
        </is>
      </c>
      <c r="D57" s="88" t="inlineStr">
        <is>
          <t>TP</t>
        </is>
      </c>
      <c r="E57" s="88" t="inlineStr">
        <is>
          <t>北區</t>
        </is>
      </c>
      <c r="F57" s="88" t="inlineStr">
        <is>
          <t>HL31</t>
        </is>
      </c>
      <c r="G57" s="88" t="inlineStr">
        <is>
          <t>TJ12</t>
        </is>
      </c>
      <c r="H57" s="88" t="inlineStr">
        <is>
          <t>新北勤務二部</t>
        </is>
      </c>
      <c r="I57" s="89" t="inlineStr">
        <is>
          <t>新北二</t>
        </is>
      </c>
    </row>
    <row r="58">
      <c r="A58" s="88" t="inlineStr">
        <is>
          <t>宜蘭縣</t>
        </is>
      </c>
      <c r="B58" s="88" t="inlineStr">
        <is>
          <t>宜蘭縣五結鄉</t>
        </is>
      </c>
      <c r="C58" s="88" t="inlineStr">
        <is>
          <t>268</t>
        </is>
      </c>
      <c r="D58" s="88" t="inlineStr">
        <is>
          <t>TP</t>
        </is>
      </c>
      <c r="E58" s="88" t="inlineStr">
        <is>
          <t>北區</t>
        </is>
      </c>
      <c r="F58" s="88" t="inlineStr">
        <is>
          <t>HL31</t>
        </is>
      </c>
      <c r="G58" s="88" t="inlineStr">
        <is>
          <t>TJ12</t>
        </is>
      </c>
      <c r="H58" s="88" t="inlineStr">
        <is>
          <t>新北勤務二部</t>
        </is>
      </c>
      <c r="I58" s="89" t="inlineStr">
        <is>
          <t>新北二</t>
        </is>
      </c>
    </row>
    <row r="59">
      <c r="A59" s="88" t="inlineStr">
        <is>
          <t>宜蘭縣</t>
        </is>
      </c>
      <c r="B59" s="88" t="inlineStr">
        <is>
          <t>宜蘭縣冬山鄉</t>
        </is>
      </c>
      <c r="C59" s="88" t="inlineStr">
        <is>
          <t>269</t>
        </is>
      </c>
      <c r="D59" s="88" t="inlineStr">
        <is>
          <t>TP</t>
        </is>
      </c>
      <c r="E59" s="88" t="inlineStr">
        <is>
          <t>北區</t>
        </is>
      </c>
      <c r="F59" s="88" t="inlineStr">
        <is>
          <t>HL31</t>
        </is>
      </c>
      <c r="G59" s="88" t="inlineStr">
        <is>
          <t>TJ12</t>
        </is>
      </c>
      <c r="H59" s="88" t="inlineStr">
        <is>
          <t>新北勤務二部</t>
        </is>
      </c>
      <c r="I59" s="89" t="inlineStr">
        <is>
          <t>新北二</t>
        </is>
      </c>
    </row>
    <row r="60">
      <c r="A60" s="88" t="inlineStr">
        <is>
          <t>宜蘭縣</t>
        </is>
      </c>
      <c r="B60" s="88" t="inlineStr">
        <is>
          <t>宜蘭縣蘇澳鎮</t>
        </is>
      </c>
      <c r="C60" s="88" t="inlineStr">
        <is>
          <t>270</t>
        </is>
      </c>
      <c r="D60" s="88" t="inlineStr">
        <is>
          <t>TP</t>
        </is>
      </c>
      <c r="E60" s="88" t="inlineStr">
        <is>
          <t>北部</t>
        </is>
      </c>
      <c r="F60" s="88" t="inlineStr">
        <is>
          <t>HL31</t>
        </is>
      </c>
      <c r="G60" s="88" t="inlineStr">
        <is>
          <t>TJ12</t>
        </is>
      </c>
      <c r="H60" s="88" t="inlineStr">
        <is>
          <t>新北勤務二部</t>
        </is>
      </c>
      <c r="I60" s="89" t="inlineStr">
        <is>
          <t>新北二</t>
        </is>
      </c>
    </row>
    <row r="61">
      <c r="A61" s="88" t="inlineStr">
        <is>
          <t>宜蘭縣</t>
        </is>
      </c>
      <c r="B61" s="88" t="inlineStr">
        <is>
          <t>宜蘭縣南澳鄉</t>
        </is>
      </c>
      <c r="C61" s="88" t="inlineStr">
        <is>
          <t>272</t>
        </is>
      </c>
      <c r="D61" s="88" t="inlineStr">
        <is>
          <t>TP</t>
        </is>
      </c>
      <c r="E61" s="88" t="inlineStr">
        <is>
          <t>北區</t>
        </is>
      </c>
      <c r="F61" s="88" t="inlineStr">
        <is>
          <t>HL31</t>
        </is>
      </c>
      <c r="G61" s="88" t="inlineStr">
        <is>
          <t>TJ12</t>
        </is>
      </c>
      <c r="H61" s="88" t="inlineStr">
        <is>
          <t>新北勤務二部</t>
        </is>
      </c>
      <c r="I61" s="89" t="inlineStr">
        <is>
          <t>新北二</t>
        </is>
      </c>
    </row>
    <row r="62">
      <c r="A62" s="88" t="inlineStr">
        <is>
          <t>宜蘭縣</t>
        </is>
      </c>
      <c r="B62" s="88" t="inlineStr">
        <is>
          <t>宜蘭縣釣魚台</t>
        </is>
      </c>
      <c r="C62" s="88" t="inlineStr">
        <is>
          <t>290</t>
        </is>
      </c>
      <c r="D62" s="88" t="inlineStr">
        <is>
          <t>TP</t>
        </is>
      </c>
      <c r="E62" s="88" t="inlineStr">
        <is>
          <t>北區</t>
        </is>
      </c>
      <c r="F62" s="88" t="inlineStr">
        <is>
          <t>HL31</t>
        </is>
      </c>
      <c r="G62" s="88" t="inlineStr">
        <is>
          <t>TJ12</t>
        </is>
      </c>
      <c r="H62" s="88" t="inlineStr">
        <is>
          <t>新北勤務二部</t>
        </is>
      </c>
      <c r="I62" s="89" t="inlineStr">
        <is>
          <t>新北二</t>
        </is>
      </c>
    </row>
    <row r="63">
      <c r="A63" s="88" t="inlineStr">
        <is>
          <t>連江縣</t>
        </is>
      </c>
      <c r="B63" s="88" t="inlineStr">
        <is>
          <t>連江縣南竿鄉</t>
        </is>
      </c>
      <c r="C63" s="88" t="inlineStr">
        <is>
          <t>209</t>
        </is>
      </c>
      <c r="D63" s="88" t="inlineStr">
        <is>
          <t>OL</t>
        </is>
      </c>
      <c r="E63" s="88" t="inlineStr">
        <is>
          <t>離島</t>
        </is>
      </c>
      <c r="F63" s="88" t="inlineStr">
        <is>
          <t>-</t>
        </is>
      </c>
      <c r="G63" s="88" t="inlineStr">
        <is>
          <t>-</t>
        </is>
      </c>
      <c r="H63" s="88" t="inlineStr">
        <is>
          <t>-</t>
        </is>
      </c>
      <c r="I63" s="89" t="inlineStr">
        <is>
          <t>-</t>
        </is>
      </c>
    </row>
    <row r="64">
      <c r="A64" s="88" t="inlineStr">
        <is>
          <t>連江縣</t>
        </is>
      </c>
      <c r="B64" s="88" t="inlineStr">
        <is>
          <t>連江縣北竿鄉</t>
        </is>
      </c>
      <c r="C64" s="88" t="inlineStr">
        <is>
          <t>210</t>
        </is>
      </c>
      <c r="D64" s="88" t="inlineStr">
        <is>
          <t>OL</t>
        </is>
      </c>
      <c r="E64" s="88" t="inlineStr">
        <is>
          <t>離島</t>
        </is>
      </c>
      <c r="F64" s="88" t="inlineStr">
        <is>
          <t>-</t>
        </is>
      </c>
      <c r="G64" s="88" t="inlineStr">
        <is>
          <t>-</t>
        </is>
      </c>
      <c r="H64" s="88" t="inlineStr">
        <is>
          <t>-</t>
        </is>
      </c>
      <c r="I64" s="89" t="inlineStr">
        <is>
          <t>-</t>
        </is>
      </c>
    </row>
    <row r="65">
      <c r="A65" s="88" t="inlineStr">
        <is>
          <t>連江縣</t>
        </is>
      </c>
      <c r="B65" s="88" t="inlineStr">
        <is>
          <t>連江縣莒光鄉</t>
        </is>
      </c>
      <c r="C65" s="88" t="inlineStr">
        <is>
          <t>211</t>
        </is>
      </c>
      <c r="D65" s="88" t="inlineStr">
        <is>
          <t>OL</t>
        </is>
      </c>
      <c r="E65" s="88" t="inlineStr">
        <is>
          <t>離島</t>
        </is>
      </c>
      <c r="F65" s="88" t="inlineStr">
        <is>
          <t>-</t>
        </is>
      </c>
      <c r="G65" s="88" t="inlineStr">
        <is>
          <t>-</t>
        </is>
      </c>
      <c r="H65" s="88" t="inlineStr">
        <is>
          <t>-</t>
        </is>
      </c>
      <c r="I65" s="89" t="inlineStr">
        <is>
          <t>-</t>
        </is>
      </c>
    </row>
    <row r="66">
      <c r="A66" s="88" t="inlineStr">
        <is>
          <t>連江縣</t>
        </is>
      </c>
      <c r="B66" s="88" t="inlineStr">
        <is>
          <t>連江縣東引鄉</t>
        </is>
      </c>
      <c r="C66" s="88" t="inlineStr">
        <is>
          <t>212</t>
        </is>
      </c>
      <c r="D66" s="88" t="inlineStr">
        <is>
          <t>OL</t>
        </is>
      </c>
      <c r="E66" s="88" t="inlineStr">
        <is>
          <t>離島</t>
        </is>
      </c>
      <c r="F66" s="88" t="inlineStr">
        <is>
          <t>-</t>
        </is>
      </c>
      <c r="G66" s="88" t="inlineStr">
        <is>
          <t>-</t>
        </is>
      </c>
      <c r="H66" s="88" t="inlineStr">
        <is>
          <t>-</t>
        </is>
      </c>
      <c r="I66" s="89" t="inlineStr">
        <is>
          <t>-</t>
        </is>
      </c>
    </row>
    <row r="67">
      <c r="A67" s="88" t="inlineStr">
        <is>
          <t>桃園市</t>
        </is>
      </c>
      <c r="B67" s="88" t="inlineStr">
        <is>
          <t>桃園市中壢區</t>
        </is>
      </c>
      <c r="C67" s="88" t="inlineStr">
        <is>
          <t>320</t>
        </is>
      </c>
      <c r="D67" s="88" t="inlineStr">
        <is>
          <t>CL</t>
        </is>
      </c>
      <c r="E67" s="88" t="inlineStr">
        <is>
          <t>桃竹苗</t>
        </is>
      </c>
      <c r="F67" s="88" t="inlineStr">
        <is>
          <t>HL41</t>
        </is>
      </c>
      <c r="G67" s="88" t="inlineStr">
        <is>
          <t>TF02</t>
        </is>
      </c>
      <c r="H67" s="88" t="inlineStr">
        <is>
          <t>中壢勤務部</t>
        </is>
      </c>
      <c r="I67" s="89" t="inlineStr">
        <is>
          <t>中壢</t>
        </is>
      </c>
    </row>
    <row r="68">
      <c r="A68" s="88" t="inlineStr">
        <is>
          <t>桃園市</t>
        </is>
      </c>
      <c r="B68" s="88" t="inlineStr">
        <is>
          <t>桃園市平鎮區</t>
        </is>
      </c>
      <c r="C68" s="88" t="inlineStr">
        <is>
          <t>324</t>
        </is>
      </c>
      <c r="D68" s="88" t="inlineStr">
        <is>
          <t>CL</t>
        </is>
      </c>
      <c r="E68" s="88" t="inlineStr">
        <is>
          <t>桃竹苗</t>
        </is>
      </c>
      <c r="F68" s="88" t="inlineStr">
        <is>
          <t>HL41</t>
        </is>
      </c>
      <c r="G68" s="88" t="inlineStr">
        <is>
          <t>TF02</t>
        </is>
      </c>
      <c r="H68" s="88" t="inlineStr">
        <is>
          <t>中壢勤務部</t>
        </is>
      </c>
      <c r="I68" s="89" t="inlineStr">
        <is>
          <t>中壢</t>
        </is>
      </c>
    </row>
    <row r="69">
      <c r="A69" s="88" t="inlineStr">
        <is>
          <t>桃園市</t>
        </is>
      </c>
      <c r="B69" s="88" t="inlineStr">
        <is>
          <t>桃園市龍潭區</t>
        </is>
      </c>
      <c r="C69" s="88" t="inlineStr">
        <is>
          <t>325</t>
        </is>
      </c>
      <c r="D69" s="88" t="inlineStr">
        <is>
          <t>CL</t>
        </is>
      </c>
      <c r="E69" s="88" t="inlineStr">
        <is>
          <t>桃竹苗</t>
        </is>
      </c>
      <c r="F69" s="88" t="inlineStr">
        <is>
          <t>HL41</t>
        </is>
      </c>
      <c r="G69" s="88" t="inlineStr">
        <is>
          <t>TF02</t>
        </is>
      </c>
      <c r="H69" s="88" t="inlineStr">
        <is>
          <t>中壢勤務部</t>
        </is>
      </c>
      <c r="I69" s="89" t="inlineStr">
        <is>
          <t>中壢</t>
        </is>
      </c>
    </row>
    <row r="70">
      <c r="A70" s="88" t="inlineStr">
        <is>
          <t>桃園市</t>
        </is>
      </c>
      <c r="B70" s="88" t="inlineStr">
        <is>
          <t>桃園市楊梅區</t>
        </is>
      </c>
      <c r="C70" s="88" t="inlineStr">
        <is>
          <t>326</t>
        </is>
      </c>
      <c r="D70" s="88" t="inlineStr">
        <is>
          <t>CL</t>
        </is>
      </c>
      <c r="E70" s="88" t="inlineStr">
        <is>
          <t>桃竹苗</t>
        </is>
      </c>
      <c r="F70" s="88" t="inlineStr">
        <is>
          <t>HL41</t>
        </is>
      </c>
      <c r="G70" s="88" t="inlineStr">
        <is>
          <t>TF02</t>
        </is>
      </c>
      <c r="H70" s="88" t="inlineStr">
        <is>
          <t>中壢勤務部</t>
        </is>
      </c>
      <c r="I70" s="89" t="inlineStr">
        <is>
          <t>中壢</t>
        </is>
      </c>
    </row>
    <row r="71">
      <c r="A71" s="88" t="inlineStr">
        <is>
          <t>桃園市</t>
        </is>
      </c>
      <c r="B71" s="88" t="inlineStr">
        <is>
          <t>桃園市新屋區</t>
        </is>
      </c>
      <c r="C71" s="88" t="inlineStr">
        <is>
          <t>327</t>
        </is>
      </c>
      <c r="D71" s="88" t="inlineStr">
        <is>
          <t>CL</t>
        </is>
      </c>
      <c r="E71" s="88" t="inlineStr">
        <is>
          <t>桃竹苗</t>
        </is>
      </c>
      <c r="F71" s="88" t="inlineStr">
        <is>
          <t>HL41</t>
        </is>
      </c>
      <c r="G71" s="88" t="inlineStr">
        <is>
          <t>TF02</t>
        </is>
      </c>
      <c r="H71" s="88" t="inlineStr">
        <is>
          <t>中壢勤務部</t>
        </is>
      </c>
      <c r="I71" s="89" t="inlineStr">
        <is>
          <t>中壢</t>
        </is>
      </c>
    </row>
    <row r="72">
      <c r="A72" s="88" t="inlineStr">
        <is>
          <t>桃園市</t>
        </is>
      </c>
      <c r="B72" s="88" t="inlineStr">
        <is>
          <t>桃園市觀音區</t>
        </is>
      </c>
      <c r="C72" s="88" t="inlineStr">
        <is>
          <t>328</t>
        </is>
      </c>
      <c r="D72" s="88" t="inlineStr">
        <is>
          <t>CL</t>
        </is>
      </c>
      <c r="E72" s="88" t="inlineStr">
        <is>
          <t>桃竹苗</t>
        </is>
      </c>
      <c r="F72" s="88" t="inlineStr">
        <is>
          <t>HL41</t>
        </is>
      </c>
      <c r="G72" s="88" t="inlineStr">
        <is>
          <t>TF02</t>
        </is>
      </c>
      <c r="H72" s="88" t="inlineStr">
        <is>
          <t>中壢勤務部</t>
        </is>
      </c>
      <c r="I72" s="89" t="inlineStr">
        <is>
          <t>中壢</t>
        </is>
      </c>
    </row>
    <row r="73">
      <c r="A73" s="88" t="inlineStr">
        <is>
          <t>桃園市</t>
        </is>
      </c>
      <c r="B73" s="88" t="inlineStr">
        <is>
          <t>桃園市桃園區</t>
        </is>
      </c>
      <c r="C73" s="88" t="inlineStr">
        <is>
          <t>330</t>
        </is>
      </c>
      <c r="D73" s="88" t="inlineStr">
        <is>
          <t>CL</t>
        </is>
      </c>
      <c r="E73" s="88" t="inlineStr">
        <is>
          <t>桃竹苗</t>
        </is>
      </c>
      <c r="F73" s="88" t="inlineStr">
        <is>
          <t>HL41</t>
        </is>
      </c>
      <c r="G73" s="88" t="inlineStr">
        <is>
          <t>TF02</t>
        </is>
      </c>
      <c r="H73" s="88" t="inlineStr">
        <is>
          <t>中壢勤務部</t>
        </is>
      </c>
      <c r="I73" s="89" t="inlineStr">
        <is>
          <t>中壢</t>
        </is>
      </c>
    </row>
    <row r="74">
      <c r="A74" s="88" t="inlineStr">
        <is>
          <t>桃園市</t>
        </is>
      </c>
      <c r="B74" s="88" t="inlineStr">
        <is>
          <t>桃園市龜山區</t>
        </is>
      </c>
      <c r="C74" s="88" t="inlineStr">
        <is>
          <t>333</t>
        </is>
      </c>
      <c r="D74" s="88" t="inlineStr">
        <is>
          <t>CL</t>
        </is>
      </c>
      <c r="E74" s="88" t="inlineStr">
        <is>
          <t>桃竹苗</t>
        </is>
      </c>
      <c r="F74" s="88" t="inlineStr">
        <is>
          <t>HL41</t>
        </is>
      </c>
      <c r="G74" s="88" t="inlineStr">
        <is>
          <t>TF02</t>
        </is>
      </c>
      <c r="H74" s="88" t="inlineStr">
        <is>
          <t>中壢勤務部</t>
        </is>
      </c>
      <c r="I74" s="89" t="inlineStr">
        <is>
          <t>中壢</t>
        </is>
      </c>
    </row>
    <row r="75">
      <c r="A75" s="88" t="inlineStr">
        <is>
          <t>桃園市</t>
        </is>
      </c>
      <c r="B75" s="88" t="inlineStr">
        <is>
          <t>桃園市八德區</t>
        </is>
      </c>
      <c r="C75" s="88" t="inlineStr">
        <is>
          <t>334</t>
        </is>
      </c>
      <c r="D75" s="88" t="inlineStr">
        <is>
          <t>CL</t>
        </is>
      </c>
      <c r="E75" s="88" t="inlineStr">
        <is>
          <t>桃竹苗</t>
        </is>
      </c>
      <c r="F75" s="88" t="inlineStr">
        <is>
          <t>HL41</t>
        </is>
      </c>
      <c r="G75" s="88" t="inlineStr">
        <is>
          <t>TF02</t>
        </is>
      </c>
      <c r="H75" s="88" t="inlineStr">
        <is>
          <t>中壢勤務部</t>
        </is>
      </c>
      <c r="I75" s="89" t="inlineStr">
        <is>
          <t>中壢</t>
        </is>
      </c>
    </row>
    <row r="76">
      <c r="A76" s="88" t="inlineStr">
        <is>
          <t>桃園市</t>
        </is>
      </c>
      <c r="B76" s="88" t="inlineStr">
        <is>
          <t>桃園市大溪區</t>
        </is>
      </c>
      <c r="C76" s="88" t="inlineStr">
        <is>
          <t>335</t>
        </is>
      </c>
      <c r="D76" s="88" t="inlineStr">
        <is>
          <t>CL</t>
        </is>
      </c>
      <c r="E76" s="88" t="inlineStr">
        <is>
          <t>桃竹苗</t>
        </is>
      </c>
      <c r="F76" s="88" t="inlineStr">
        <is>
          <t>HL41</t>
        </is>
      </c>
      <c r="G76" s="88" t="inlineStr">
        <is>
          <t>TF02</t>
        </is>
      </c>
      <c r="H76" s="88" t="inlineStr">
        <is>
          <t>中壢勤務部</t>
        </is>
      </c>
      <c r="I76" s="89" t="inlineStr">
        <is>
          <t>中壢</t>
        </is>
      </c>
    </row>
    <row r="77">
      <c r="A77" s="88" t="inlineStr">
        <is>
          <t>桃園市</t>
        </is>
      </c>
      <c r="B77" s="88" t="inlineStr">
        <is>
          <t>桃園市復興區</t>
        </is>
      </c>
      <c r="C77" s="88" t="inlineStr">
        <is>
          <t>336</t>
        </is>
      </c>
      <c r="D77" s="88" t="inlineStr">
        <is>
          <t>CL</t>
        </is>
      </c>
      <c r="E77" s="88" t="inlineStr">
        <is>
          <t>桃竹苗</t>
        </is>
      </c>
      <c r="F77" s="88" t="inlineStr">
        <is>
          <t>HL41</t>
        </is>
      </c>
      <c r="G77" s="88" t="inlineStr">
        <is>
          <t>TF02</t>
        </is>
      </c>
      <c r="H77" s="88" t="inlineStr">
        <is>
          <t>中壢勤務部</t>
        </is>
      </c>
      <c r="I77" s="89" t="inlineStr">
        <is>
          <t>中壢</t>
        </is>
      </c>
    </row>
    <row r="78">
      <c r="A78" s="88" t="inlineStr">
        <is>
          <t>桃園市</t>
        </is>
      </c>
      <c r="B78" s="88" t="inlineStr">
        <is>
          <t>桃園市大園區</t>
        </is>
      </c>
      <c r="C78" s="88" t="inlineStr">
        <is>
          <t>337</t>
        </is>
      </c>
      <c r="D78" s="88" t="inlineStr">
        <is>
          <t>CL</t>
        </is>
      </c>
      <c r="E78" s="88" t="inlineStr">
        <is>
          <t>桃竹苗</t>
        </is>
      </c>
      <c r="F78" s="88" t="inlineStr">
        <is>
          <t>HL41</t>
        </is>
      </c>
      <c r="G78" s="88" t="inlineStr">
        <is>
          <t>TF02</t>
        </is>
      </c>
      <c r="H78" s="88" t="inlineStr">
        <is>
          <t>中壢勤務部</t>
        </is>
      </c>
      <c r="I78" s="89" t="inlineStr">
        <is>
          <t>中壢</t>
        </is>
      </c>
    </row>
    <row r="79">
      <c r="A79" s="88" t="inlineStr">
        <is>
          <t>桃園市</t>
        </is>
      </c>
      <c r="B79" s="88" t="inlineStr">
        <is>
          <t>桃園市蘆竹區</t>
        </is>
      </c>
      <c r="C79" s="88" t="inlineStr">
        <is>
          <t>338</t>
        </is>
      </c>
      <c r="D79" s="88" t="inlineStr">
        <is>
          <t>CL</t>
        </is>
      </c>
      <c r="E79" s="88" t="inlineStr">
        <is>
          <t>桃竹苗</t>
        </is>
      </c>
      <c r="F79" s="88" t="inlineStr">
        <is>
          <t>HL41</t>
        </is>
      </c>
      <c r="G79" s="88" t="inlineStr">
        <is>
          <t>TF02</t>
        </is>
      </c>
      <c r="H79" s="88" t="inlineStr">
        <is>
          <t>中壢勤務部</t>
        </is>
      </c>
      <c r="I79" s="89" t="inlineStr">
        <is>
          <t>中壢</t>
        </is>
      </c>
    </row>
    <row r="80">
      <c r="A80" s="88" t="inlineStr">
        <is>
          <t>新竹市</t>
        </is>
      </c>
      <c r="B80" s="88" t="inlineStr">
        <is>
          <t>新竹市北區</t>
        </is>
      </c>
      <c r="C80" s="88" t="inlineStr">
        <is>
          <t>300</t>
        </is>
      </c>
      <c r="D80" s="88" t="inlineStr">
        <is>
          <t>CL</t>
        </is>
      </c>
      <c r="E80" s="88" t="inlineStr">
        <is>
          <t>桃竹苗</t>
        </is>
      </c>
      <c r="F80" s="88" t="inlineStr">
        <is>
          <t>HL41</t>
        </is>
      </c>
      <c r="G80" s="88" t="inlineStr">
        <is>
          <t>TF02</t>
        </is>
      </c>
      <c r="H80" s="88" t="inlineStr">
        <is>
          <t>中壢勤務部</t>
        </is>
      </c>
      <c r="I80" s="89" t="inlineStr">
        <is>
          <t>中壢</t>
        </is>
      </c>
    </row>
    <row r="81">
      <c r="A81" s="88" t="inlineStr">
        <is>
          <t>新竹市</t>
        </is>
      </c>
      <c r="B81" s="88" t="inlineStr">
        <is>
          <t>新竹市東區</t>
        </is>
      </c>
      <c r="C81" s="88" t="inlineStr">
        <is>
          <t>300</t>
        </is>
      </c>
      <c r="D81" s="88" t="inlineStr">
        <is>
          <t>CL</t>
        </is>
      </c>
      <c r="E81" s="88" t="inlineStr">
        <is>
          <t>桃竹苗</t>
        </is>
      </c>
      <c r="F81" s="88" t="inlineStr">
        <is>
          <t>HL41</t>
        </is>
      </c>
      <c r="G81" s="88" t="inlineStr">
        <is>
          <t>TF02</t>
        </is>
      </c>
      <c r="H81" s="88" t="inlineStr">
        <is>
          <t>中壢勤務部</t>
        </is>
      </c>
      <c r="I81" s="89" t="inlineStr">
        <is>
          <t>中壢</t>
        </is>
      </c>
    </row>
    <row r="82">
      <c r="A82" s="88" t="inlineStr">
        <is>
          <t>新竹市</t>
        </is>
      </c>
      <c r="B82" s="88" t="inlineStr">
        <is>
          <t>新竹市香山區</t>
        </is>
      </c>
      <c r="C82" s="88" t="inlineStr">
        <is>
          <t>300</t>
        </is>
      </c>
      <c r="D82" s="88" t="inlineStr">
        <is>
          <t>CL</t>
        </is>
      </c>
      <c r="E82" s="88" t="inlineStr">
        <is>
          <t>桃竹苗</t>
        </is>
      </c>
      <c r="F82" s="88" t="inlineStr">
        <is>
          <t>HL41</t>
        </is>
      </c>
      <c r="G82" s="88" t="inlineStr">
        <is>
          <t>TF02</t>
        </is>
      </c>
      <c r="H82" s="88" t="inlineStr">
        <is>
          <t>中壢勤務部</t>
        </is>
      </c>
      <c r="I82" s="89" t="inlineStr">
        <is>
          <t>中壢</t>
        </is>
      </c>
    </row>
    <row r="83">
      <c r="A83" s="88" t="inlineStr">
        <is>
          <t>新竹縣</t>
        </is>
      </c>
      <c r="B83" s="88" t="inlineStr">
        <is>
          <t>新竹縣竹北市</t>
        </is>
      </c>
      <c r="C83" s="88" t="inlineStr">
        <is>
          <t>302</t>
        </is>
      </c>
      <c r="D83" s="88" t="inlineStr">
        <is>
          <t>CL</t>
        </is>
      </c>
      <c r="E83" s="88" t="inlineStr">
        <is>
          <t>桃竹苗</t>
        </is>
      </c>
      <c r="F83" s="88" t="inlineStr">
        <is>
          <t>HL41</t>
        </is>
      </c>
      <c r="G83" s="88" t="inlineStr">
        <is>
          <t>TF02</t>
        </is>
      </c>
      <c r="H83" s="88" t="inlineStr">
        <is>
          <t>中壢勤務部</t>
        </is>
      </c>
      <c r="I83" s="89" t="inlineStr">
        <is>
          <t>中壢</t>
        </is>
      </c>
    </row>
    <row r="84">
      <c r="A84" s="88" t="inlineStr">
        <is>
          <t>新竹縣</t>
        </is>
      </c>
      <c r="B84" s="88" t="inlineStr">
        <is>
          <t>新竹縣湖口鄉</t>
        </is>
      </c>
      <c r="C84" s="88" t="inlineStr">
        <is>
          <t>303</t>
        </is>
      </c>
      <c r="D84" s="88" t="inlineStr">
        <is>
          <t>CL</t>
        </is>
      </c>
      <c r="E84" s="88" t="inlineStr">
        <is>
          <t>桃竹苗</t>
        </is>
      </c>
      <c r="F84" s="88" t="inlineStr">
        <is>
          <t>HL41</t>
        </is>
      </c>
      <c r="G84" s="88" t="inlineStr">
        <is>
          <t>TF02</t>
        </is>
      </c>
      <c r="H84" s="88" t="inlineStr">
        <is>
          <t>中壢勤務部</t>
        </is>
      </c>
      <c r="I84" s="89" t="inlineStr">
        <is>
          <t>中壢</t>
        </is>
      </c>
    </row>
    <row r="85">
      <c r="A85" s="88" t="inlineStr">
        <is>
          <t>新竹縣</t>
        </is>
      </c>
      <c r="B85" s="88" t="inlineStr">
        <is>
          <t>新竹縣新豐鄉</t>
        </is>
      </c>
      <c r="C85" s="88" t="inlineStr">
        <is>
          <t>304</t>
        </is>
      </c>
      <c r="D85" s="88" t="inlineStr">
        <is>
          <t>CL</t>
        </is>
      </c>
      <c r="E85" s="88" t="inlineStr">
        <is>
          <t>桃竹苗</t>
        </is>
      </c>
      <c r="F85" s="88" t="inlineStr">
        <is>
          <t>HL41</t>
        </is>
      </c>
      <c r="G85" s="88" t="inlineStr">
        <is>
          <t>TF02</t>
        </is>
      </c>
      <c r="H85" s="88" t="inlineStr">
        <is>
          <t>中壢勤務部</t>
        </is>
      </c>
      <c r="I85" s="89" t="inlineStr">
        <is>
          <t>中壢</t>
        </is>
      </c>
    </row>
    <row r="86">
      <c r="A86" s="88" t="inlineStr">
        <is>
          <t>新竹縣</t>
        </is>
      </c>
      <c r="B86" s="88" t="inlineStr">
        <is>
          <t>新竹縣新埔鎮</t>
        </is>
      </c>
      <c r="C86" s="88" t="inlineStr">
        <is>
          <t>305</t>
        </is>
      </c>
      <c r="D86" s="88" t="inlineStr">
        <is>
          <t>CL</t>
        </is>
      </c>
      <c r="E86" s="88" t="inlineStr">
        <is>
          <t>桃竹苗</t>
        </is>
      </c>
      <c r="F86" s="88" t="inlineStr">
        <is>
          <t>HL41</t>
        </is>
      </c>
      <c r="G86" s="88" t="inlineStr">
        <is>
          <t>TF02</t>
        </is>
      </c>
      <c r="H86" s="88" t="inlineStr">
        <is>
          <t>中壢勤務部</t>
        </is>
      </c>
      <c r="I86" s="89" t="inlineStr">
        <is>
          <t>中壢</t>
        </is>
      </c>
    </row>
    <row r="87">
      <c r="A87" s="88" t="inlineStr">
        <is>
          <t>新竹縣</t>
        </is>
      </c>
      <c r="B87" s="88" t="inlineStr">
        <is>
          <t>新竹縣關西鎮</t>
        </is>
      </c>
      <c r="C87" s="88" t="inlineStr">
        <is>
          <t>306</t>
        </is>
      </c>
      <c r="D87" s="88" t="inlineStr">
        <is>
          <t>CL</t>
        </is>
      </c>
      <c r="E87" s="88" t="inlineStr">
        <is>
          <t>桃竹苗</t>
        </is>
      </c>
      <c r="F87" s="88" t="inlineStr">
        <is>
          <t>HL41</t>
        </is>
      </c>
      <c r="G87" s="88" t="inlineStr">
        <is>
          <t>TF02</t>
        </is>
      </c>
      <c r="H87" s="88" t="inlineStr">
        <is>
          <t>中壢勤務部</t>
        </is>
      </c>
      <c r="I87" s="89" t="inlineStr">
        <is>
          <t>中壢</t>
        </is>
      </c>
    </row>
    <row r="88">
      <c r="A88" s="88" t="inlineStr">
        <is>
          <t>新竹縣</t>
        </is>
      </c>
      <c r="B88" s="88" t="inlineStr">
        <is>
          <t>新竹縣芎林鄉</t>
        </is>
      </c>
      <c r="C88" s="88" t="inlineStr">
        <is>
          <t>307</t>
        </is>
      </c>
      <c r="D88" s="88" t="inlineStr">
        <is>
          <t>CL</t>
        </is>
      </c>
      <c r="E88" s="88" t="inlineStr">
        <is>
          <t>桃竹苗</t>
        </is>
      </c>
      <c r="F88" s="88" t="inlineStr">
        <is>
          <t>HL41</t>
        </is>
      </c>
      <c r="G88" s="88" t="inlineStr">
        <is>
          <t>TF02</t>
        </is>
      </c>
      <c r="H88" s="88" t="inlineStr">
        <is>
          <t>中壢勤務部</t>
        </is>
      </c>
      <c r="I88" s="89" t="inlineStr">
        <is>
          <t>中壢</t>
        </is>
      </c>
    </row>
    <row r="89">
      <c r="A89" s="88" t="inlineStr">
        <is>
          <t>新竹縣</t>
        </is>
      </c>
      <c r="B89" s="88" t="inlineStr">
        <is>
          <t>新竹縣寶山鄉</t>
        </is>
      </c>
      <c r="C89" s="88" t="inlineStr">
        <is>
          <t>308</t>
        </is>
      </c>
      <c r="D89" s="88" t="inlineStr">
        <is>
          <t>CL</t>
        </is>
      </c>
      <c r="E89" s="88" t="inlineStr">
        <is>
          <t>桃竹苗</t>
        </is>
      </c>
      <c r="F89" s="88" t="inlineStr">
        <is>
          <t>HL41</t>
        </is>
      </c>
      <c r="G89" s="88" t="inlineStr">
        <is>
          <t>TF02</t>
        </is>
      </c>
      <c r="H89" s="88" t="inlineStr">
        <is>
          <t>中壢勤務部</t>
        </is>
      </c>
      <c r="I89" s="89" t="inlineStr">
        <is>
          <t>中壢</t>
        </is>
      </c>
    </row>
    <row r="90">
      <c r="A90" s="88" t="inlineStr">
        <is>
          <t>新竹縣</t>
        </is>
      </c>
      <c r="B90" s="88" t="inlineStr">
        <is>
          <t>新竹縣竹東鎮</t>
        </is>
      </c>
      <c r="C90" s="88" t="inlineStr">
        <is>
          <t>310</t>
        </is>
      </c>
      <c r="D90" s="88" t="inlineStr">
        <is>
          <t>CL</t>
        </is>
      </c>
      <c r="E90" s="88" t="inlineStr">
        <is>
          <t>桃竹苗</t>
        </is>
      </c>
      <c r="F90" s="88" t="inlineStr">
        <is>
          <t>HL41</t>
        </is>
      </c>
      <c r="G90" s="88" t="inlineStr">
        <is>
          <t>TF02</t>
        </is>
      </c>
      <c r="H90" s="88" t="inlineStr">
        <is>
          <t>中壢勤務部</t>
        </is>
      </c>
      <c r="I90" s="89" t="inlineStr">
        <is>
          <t>中壢</t>
        </is>
      </c>
    </row>
    <row r="91">
      <c r="A91" s="88" t="inlineStr">
        <is>
          <t>新竹縣</t>
        </is>
      </c>
      <c r="B91" s="88" t="inlineStr">
        <is>
          <t>新竹縣五峰鄉</t>
        </is>
      </c>
      <c r="C91" s="88" t="inlineStr">
        <is>
          <t>311</t>
        </is>
      </c>
      <c r="D91" s="88" t="inlineStr">
        <is>
          <t>CL</t>
        </is>
      </c>
      <c r="E91" s="88" t="inlineStr">
        <is>
          <t>桃竹苗</t>
        </is>
      </c>
      <c r="F91" s="88" t="inlineStr">
        <is>
          <t>HL41</t>
        </is>
      </c>
      <c r="G91" s="88" t="inlineStr">
        <is>
          <t>TF02</t>
        </is>
      </c>
      <c r="H91" s="88" t="inlineStr">
        <is>
          <t>中壢勤務部</t>
        </is>
      </c>
      <c r="I91" s="89" t="inlineStr">
        <is>
          <t>中壢</t>
        </is>
      </c>
    </row>
    <row r="92">
      <c r="A92" s="88" t="inlineStr">
        <is>
          <t>新竹縣</t>
        </is>
      </c>
      <c r="B92" s="88" t="inlineStr">
        <is>
          <t>新竹縣橫山鄉</t>
        </is>
      </c>
      <c r="C92" s="88" t="inlineStr">
        <is>
          <t>312</t>
        </is>
      </c>
      <c r="D92" s="88" t="inlineStr">
        <is>
          <t>CL</t>
        </is>
      </c>
      <c r="E92" s="88" t="inlineStr">
        <is>
          <t>桃竹苗</t>
        </is>
      </c>
      <c r="F92" s="88" t="inlineStr">
        <is>
          <t>HL41</t>
        </is>
      </c>
      <c r="G92" s="88" t="inlineStr">
        <is>
          <t>TF02</t>
        </is>
      </c>
      <c r="H92" s="88" t="inlineStr">
        <is>
          <t>中壢勤務部</t>
        </is>
      </c>
      <c r="I92" s="89" t="inlineStr">
        <is>
          <t>中壢</t>
        </is>
      </c>
    </row>
    <row r="93">
      <c r="A93" s="88" t="inlineStr">
        <is>
          <t>新竹縣</t>
        </is>
      </c>
      <c r="B93" s="88" t="inlineStr">
        <is>
          <t>新竹縣尖石鄉</t>
        </is>
      </c>
      <c r="C93" s="88" t="inlineStr">
        <is>
          <t>313</t>
        </is>
      </c>
      <c r="D93" s="88" t="inlineStr">
        <is>
          <t>CL</t>
        </is>
      </c>
      <c r="E93" s="88" t="inlineStr">
        <is>
          <t>桃竹苗</t>
        </is>
      </c>
      <c r="F93" s="88" t="inlineStr">
        <is>
          <t>HL41</t>
        </is>
      </c>
      <c r="G93" s="88" t="inlineStr">
        <is>
          <t>TF02</t>
        </is>
      </c>
      <c r="H93" s="88" t="inlineStr">
        <is>
          <t>中壢勤務部</t>
        </is>
      </c>
      <c r="I93" s="89" t="inlineStr">
        <is>
          <t>中壢</t>
        </is>
      </c>
    </row>
    <row r="94">
      <c r="A94" s="88" t="inlineStr">
        <is>
          <t>新竹縣</t>
        </is>
      </c>
      <c r="B94" s="88" t="inlineStr">
        <is>
          <t>新竹縣北埔鄉</t>
        </is>
      </c>
      <c r="C94" s="88" t="inlineStr">
        <is>
          <t>314</t>
        </is>
      </c>
      <c r="D94" s="88" t="inlineStr">
        <is>
          <t>CL</t>
        </is>
      </c>
      <c r="E94" s="88" t="inlineStr">
        <is>
          <t>桃竹苗</t>
        </is>
      </c>
      <c r="F94" s="88" t="inlineStr">
        <is>
          <t>HL41</t>
        </is>
      </c>
      <c r="G94" s="88" t="inlineStr">
        <is>
          <t>TF02</t>
        </is>
      </c>
      <c r="H94" s="88" t="inlineStr">
        <is>
          <t>中壢勤務部</t>
        </is>
      </c>
      <c r="I94" s="89" t="inlineStr">
        <is>
          <t>中壢</t>
        </is>
      </c>
    </row>
    <row r="95">
      <c r="A95" s="88" t="inlineStr">
        <is>
          <t>新竹縣</t>
        </is>
      </c>
      <c r="B95" s="88" t="inlineStr">
        <is>
          <t>新竹縣峨眉鄉</t>
        </is>
      </c>
      <c r="C95" s="88" t="inlineStr">
        <is>
          <t>315</t>
        </is>
      </c>
      <c r="D95" s="88" t="inlineStr">
        <is>
          <t>CL</t>
        </is>
      </c>
      <c r="E95" s="88" t="inlineStr">
        <is>
          <t>桃竹苗</t>
        </is>
      </c>
      <c r="F95" s="88" t="inlineStr">
        <is>
          <t>HL41</t>
        </is>
      </c>
      <c r="G95" s="88" t="inlineStr">
        <is>
          <t>TF02</t>
        </is>
      </c>
      <c r="H95" s="88" t="inlineStr">
        <is>
          <t>中壢勤務部</t>
        </is>
      </c>
      <c r="I95" s="89" t="inlineStr">
        <is>
          <t>中壢</t>
        </is>
      </c>
    </row>
    <row r="96">
      <c r="A96" s="88" t="inlineStr">
        <is>
          <t>苗栗縣</t>
        </is>
      </c>
      <c r="B96" s="88" t="inlineStr">
        <is>
          <t>苗栗縣竹南鎮</t>
        </is>
      </c>
      <c r="C96" s="88" t="inlineStr">
        <is>
          <t>350</t>
        </is>
      </c>
      <c r="D96" s="88" t="inlineStr">
        <is>
          <t>CL</t>
        </is>
      </c>
      <c r="E96" s="88" t="inlineStr">
        <is>
          <t>桃竹苗</t>
        </is>
      </c>
      <c r="F96" s="88" t="inlineStr">
        <is>
          <t>HL41</t>
        </is>
      </c>
      <c r="G96" s="88" t="inlineStr">
        <is>
          <t>TF02</t>
        </is>
      </c>
      <c r="H96" s="88" t="inlineStr">
        <is>
          <t>中壢勤務部</t>
        </is>
      </c>
      <c r="I96" s="89" t="inlineStr">
        <is>
          <t>中壢</t>
        </is>
      </c>
    </row>
    <row r="97">
      <c r="A97" s="88" t="inlineStr">
        <is>
          <t>苗栗縣</t>
        </is>
      </c>
      <c r="B97" s="88" t="inlineStr">
        <is>
          <t>苗栗縣頭份市</t>
        </is>
      </c>
      <c r="C97" s="88" t="inlineStr">
        <is>
          <t>351</t>
        </is>
      </c>
      <c r="D97" s="88" t="inlineStr">
        <is>
          <t>CL</t>
        </is>
      </c>
      <c r="E97" s="88" t="inlineStr">
        <is>
          <t>桃竹苗</t>
        </is>
      </c>
      <c r="F97" s="88" t="inlineStr">
        <is>
          <t>HL41</t>
        </is>
      </c>
      <c r="G97" s="88" t="inlineStr">
        <is>
          <t>TF02</t>
        </is>
      </c>
      <c r="H97" s="88" t="inlineStr">
        <is>
          <t>中壢勤務部</t>
        </is>
      </c>
      <c r="I97" s="89" t="inlineStr">
        <is>
          <t>中壢</t>
        </is>
      </c>
    </row>
    <row r="98">
      <c r="A98" s="88" t="inlineStr">
        <is>
          <t>苗栗縣</t>
        </is>
      </c>
      <c r="B98" s="88" t="inlineStr">
        <is>
          <t>苗栗縣三灣鄉</t>
        </is>
      </c>
      <c r="C98" s="88" t="inlineStr">
        <is>
          <t>352</t>
        </is>
      </c>
      <c r="D98" s="88" t="inlineStr">
        <is>
          <t>TC</t>
        </is>
      </c>
      <c r="E98" s="88" t="inlineStr">
        <is>
          <t>中區</t>
        </is>
      </c>
      <c r="F98" s="88" t="inlineStr">
        <is>
          <t>HL61</t>
        </is>
      </c>
      <c r="G98" s="88" t="inlineStr">
        <is>
          <t>TY12</t>
        </is>
      </c>
      <c r="H98" s="88" t="inlineStr">
        <is>
          <t>台中勤務部</t>
        </is>
      </c>
      <c r="I98" s="89" t="inlineStr">
        <is>
          <t>台中</t>
        </is>
      </c>
    </row>
    <row r="99">
      <c r="A99" s="88" t="inlineStr">
        <is>
          <t>苗栗縣</t>
        </is>
      </c>
      <c r="B99" s="88" t="inlineStr">
        <is>
          <t>苗栗縣南庄鄉</t>
        </is>
      </c>
      <c r="C99" s="88" t="inlineStr">
        <is>
          <t>353</t>
        </is>
      </c>
      <c r="D99" s="88" t="inlineStr">
        <is>
          <t>TC</t>
        </is>
      </c>
      <c r="E99" s="88" t="inlineStr">
        <is>
          <t>中區</t>
        </is>
      </c>
      <c r="F99" s="88" t="inlineStr">
        <is>
          <t>HL61</t>
        </is>
      </c>
      <c r="G99" s="88" t="inlineStr">
        <is>
          <t>TY12</t>
        </is>
      </c>
      <c r="H99" s="88" t="inlineStr">
        <is>
          <t>台中勤務部</t>
        </is>
      </c>
      <c r="I99" s="89" t="inlineStr">
        <is>
          <t>台中</t>
        </is>
      </c>
    </row>
    <row r="100">
      <c r="A100" s="88" t="inlineStr">
        <is>
          <t>苗栗縣</t>
        </is>
      </c>
      <c r="B100" s="88" t="inlineStr">
        <is>
          <t>苗栗縣獅潭鄉</t>
        </is>
      </c>
      <c r="C100" s="88" t="inlineStr">
        <is>
          <t>354</t>
        </is>
      </c>
      <c r="D100" s="88" t="inlineStr">
        <is>
          <t>TC</t>
        </is>
      </c>
      <c r="E100" s="88" t="inlineStr">
        <is>
          <t>中區</t>
        </is>
      </c>
      <c r="F100" s="88" t="inlineStr">
        <is>
          <t>HL61</t>
        </is>
      </c>
      <c r="G100" s="88" t="inlineStr">
        <is>
          <t>TY12</t>
        </is>
      </c>
      <c r="H100" s="88" t="inlineStr">
        <is>
          <t>台中勤務部</t>
        </is>
      </c>
      <c r="I100" s="89" t="inlineStr">
        <is>
          <t>台中</t>
        </is>
      </c>
    </row>
    <row r="101">
      <c r="A101" s="88" t="inlineStr">
        <is>
          <t>苗栗縣</t>
        </is>
      </c>
      <c r="B101" s="88" t="inlineStr">
        <is>
          <t>苗栗縣後龍鎮</t>
        </is>
      </c>
      <c r="C101" s="88" t="inlineStr">
        <is>
          <t>356</t>
        </is>
      </c>
      <c r="D101" s="88" t="inlineStr">
        <is>
          <t>CL</t>
        </is>
      </c>
      <c r="E101" s="88" t="inlineStr">
        <is>
          <t>桃竹苗</t>
        </is>
      </c>
      <c r="F101" s="88" t="inlineStr">
        <is>
          <t>HL41</t>
        </is>
      </c>
      <c r="G101" s="88" t="inlineStr">
        <is>
          <t>TF02</t>
        </is>
      </c>
      <c r="H101" s="88" t="inlineStr">
        <is>
          <t>中壢勤務部</t>
        </is>
      </c>
      <c r="I101" s="89" t="inlineStr">
        <is>
          <t>中壢</t>
        </is>
      </c>
    </row>
    <row r="102">
      <c r="A102" s="88" t="inlineStr">
        <is>
          <t>苗栗縣</t>
        </is>
      </c>
      <c r="B102" s="88" t="inlineStr">
        <is>
          <t>苗栗縣通霄鎮</t>
        </is>
      </c>
      <c r="C102" s="88" t="inlineStr">
        <is>
          <t>357</t>
        </is>
      </c>
      <c r="D102" s="88" t="inlineStr">
        <is>
          <t>TC</t>
        </is>
      </c>
      <c r="E102" s="88" t="inlineStr">
        <is>
          <t>中區</t>
        </is>
      </c>
      <c r="F102" s="88" t="inlineStr">
        <is>
          <t>HL61</t>
        </is>
      </c>
      <c r="G102" s="88" t="inlineStr">
        <is>
          <t>TY12</t>
        </is>
      </c>
      <c r="H102" s="88" t="inlineStr">
        <is>
          <t>台中勤務部</t>
        </is>
      </c>
      <c r="I102" s="89" t="inlineStr">
        <is>
          <t>台中</t>
        </is>
      </c>
    </row>
    <row r="103">
      <c r="A103" s="88" t="inlineStr">
        <is>
          <t>苗栗縣</t>
        </is>
      </c>
      <c r="B103" s="88" t="inlineStr">
        <is>
          <t>苗栗縣苑裡鎮</t>
        </is>
      </c>
      <c r="C103" s="88" t="inlineStr">
        <is>
          <t>358</t>
        </is>
      </c>
      <c r="D103" s="88" t="inlineStr">
        <is>
          <t>TC</t>
        </is>
      </c>
      <c r="E103" s="88" t="inlineStr">
        <is>
          <t>中區</t>
        </is>
      </c>
      <c r="F103" s="88" t="inlineStr">
        <is>
          <t>HL61</t>
        </is>
      </c>
      <c r="G103" s="88" t="inlineStr">
        <is>
          <t>TY12</t>
        </is>
      </c>
      <c r="H103" s="88" t="inlineStr">
        <is>
          <t>台中勤務部</t>
        </is>
      </c>
      <c r="I103" s="89" t="inlineStr">
        <is>
          <t>台中</t>
        </is>
      </c>
    </row>
    <row r="104">
      <c r="A104" s="88" t="inlineStr">
        <is>
          <t>苗栗縣</t>
        </is>
      </c>
      <c r="B104" s="88" t="inlineStr">
        <is>
          <t>苗栗縣苗栗市</t>
        </is>
      </c>
      <c r="C104" s="88" t="inlineStr">
        <is>
          <t>360</t>
        </is>
      </c>
      <c r="D104" s="88" t="inlineStr">
        <is>
          <t>CL</t>
        </is>
      </c>
      <c r="E104" s="88" t="inlineStr">
        <is>
          <t>桃竹苗</t>
        </is>
      </c>
      <c r="F104" s="88" t="inlineStr">
        <is>
          <t>HL41</t>
        </is>
      </c>
      <c r="G104" s="88" t="inlineStr">
        <is>
          <t>TF02</t>
        </is>
      </c>
      <c r="H104" s="88" t="inlineStr">
        <is>
          <t>中壢勤務部</t>
        </is>
      </c>
      <c r="I104" s="89" t="inlineStr">
        <is>
          <t>中壢</t>
        </is>
      </c>
    </row>
    <row r="105">
      <c r="A105" s="88" t="inlineStr">
        <is>
          <t>苗栗縣</t>
        </is>
      </c>
      <c r="B105" s="88" t="inlineStr">
        <is>
          <t>苗栗縣造橋鄉</t>
        </is>
      </c>
      <c r="C105" s="88" t="inlineStr">
        <is>
          <t>361</t>
        </is>
      </c>
      <c r="D105" s="88" t="inlineStr">
        <is>
          <t>TC</t>
        </is>
      </c>
      <c r="E105" s="88" t="inlineStr">
        <is>
          <t>中區</t>
        </is>
      </c>
      <c r="F105" s="88" t="inlineStr">
        <is>
          <t>HL61</t>
        </is>
      </c>
      <c r="G105" s="88" t="inlineStr">
        <is>
          <t>TY12</t>
        </is>
      </c>
      <c r="H105" s="88" t="inlineStr">
        <is>
          <t>台中勤務部</t>
        </is>
      </c>
      <c r="I105" s="89" t="inlineStr">
        <is>
          <t>台中</t>
        </is>
      </c>
    </row>
    <row r="106">
      <c r="A106" s="88" t="inlineStr">
        <is>
          <t>苗栗縣</t>
        </is>
      </c>
      <c r="B106" s="88" t="inlineStr">
        <is>
          <t>苗栗縣頭屋鄉</t>
        </is>
      </c>
      <c r="C106" s="88" t="inlineStr">
        <is>
          <t>362</t>
        </is>
      </c>
      <c r="D106" s="88" t="inlineStr">
        <is>
          <t>TC</t>
        </is>
      </c>
      <c r="E106" s="88" t="inlineStr">
        <is>
          <t>中區</t>
        </is>
      </c>
      <c r="F106" s="88" t="inlineStr">
        <is>
          <t>HL61</t>
        </is>
      </c>
      <c r="G106" s="88" t="inlineStr">
        <is>
          <t>TY12</t>
        </is>
      </c>
      <c r="H106" s="88" t="inlineStr">
        <is>
          <t>台中勤務部</t>
        </is>
      </c>
      <c r="I106" s="89" t="inlineStr">
        <is>
          <t>台中</t>
        </is>
      </c>
    </row>
    <row r="107">
      <c r="A107" s="88" t="inlineStr">
        <is>
          <t>苗栗縣</t>
        </is>
      </c>
      <c r="B107" s="88" t="inlineStr">
        <is>
          <t>苗栗縣公館鄉</t>
        </is>
      </c>
      <c r="C107" s="88" t="inlineStr">
        <is>
          <t>363</t>
        </is>
      </c>
      <c r="D107" s="88" t="inlineStr">
        <is>
          <t>TC</t>
        </is>
      </c>
      <c r="E107" s="88" t="inlineStr">
        <is>
          <t>中區</t>
        </is>
      </c>
      <c r="F107" s="88" t="inlineStr">
        <is>
          <t>HL61</t>
        </is>
      </c>
      <c r="G107" s="88" t="inlineStr">
        <is>
          <t>TY12</t>
        </is>
      </c>
      <c r="H107" s="88" t="inlineStr">
        <is>
          <t>台中勤務部</t>
        </is>
      </c>
      <c r="I107" s="89" t="inlineStr">
        <is>
          <t>台中</t>
        </is>
      </c>
    </row>
    <row r="108">
      <c r="A108" s="88" t="inlineStr">
        <is>
          <t>苗栗縣</t>
        </is>
      </c>
      <c r="B108" s="88" t="inlineStr">
        <is>
          <t>苗栗縣大湖鄉</t>
        </is>
      </c>
      <c r="C108" s="88" t="inlineStr">
        <is>
          <t>364</t>
        </is>
      </c>
      <c r="D108" s="88" t="inlineStr">
        <is>
          <t>TC</t>
        </is>
      </c>
      <c r="E108" s="88" t="inlineStr">
        <is>
          <t>中區</t>
        </is>
      </c>
      <c r="F108" s="88" t="inlineStr">
        <is>
          <t>HL61</t>
        </is>
      </c>
      <c r="G108" s="88" t="inlineStr">
        <is>
          <t>TY12</t>
        </is>
      </c>
      <c r="H108" s="88" t="inlineStr">
        <is>
          <t>台中勤務部</t>
        </is>
      </c>
      <c r="I108" s="89" t="inlineStr">
        <is>
          <t>台中</t>
        </is>
      </c>
    </row>
    <row r="109">
      <c r="A109" s="88" t="inlineStr">
        <is>
          <t>苗栗縣</t>
        </is>
      </c>
      <c r="B109" s="88" t="inlineStr">
        <is>
          <t>苗栗縣泰安鄉</t>
        </is>
      </c>
      <c r="C109" s="88" t="inlineStr">
        <is>
          <t>365</t>
        </is>
      </c>
      <c r="D109" s="88" t="inlineStr">
        <is>
          <t>TC</t>
        </is>
      </c>
      <c r="E109" s="88" t="inlineStr">
        <is>
          <t>中區</t>
        </is>
      </c>
      <c r="F109" s="88" t="inlineStr">
        <is>
          <t>HL61</t>
        </is>
      </c>
      <c r="G109" s="88" t="inlineStr">
        <is>
          <t>TY12</t>
        </is>
      </c>
      <c r="H109" s="88" t="inlineStr">
        <is>
          <t>台中勤務部</t>
        </is>
      </c>
      <c r="I109" s="89" t="inlineStr">
        <is>
          <t>台中</t>
        </is>
      </c>
    </row>
    <row r="110">
      <c r="A110" s="88" t="inlineStr">
        <is>
          <t>苗栗縣</t>
        </is>
      </c>
      <c r="B110" s="88" t="inlineStr">
        <is>
          <t>苗栗縣銅鑼鄉</t>
        </is>
      </c>
      <c r="C110" s="88" t="inlineStr">
        <is>
          <t>366</t>
        </is>
      </c>
      <c r="D110" s="88" t="inlineStr">
        <is>
          <t>TC</t>
        </is>
      </c>
      <c r="E110" s="88" t="inlineStr">
        <is>
          <t>中區</t>
        </is>
      </c>
      <c r="F110" s="88" t="inlineStr">
        <is>
          <t>HL61</t>
        </is>
      </c>
      <c r="G110" s="88" t="inlineStr">
        <is>
          <t>TY12</t>
        </is>
      </c>
      <c r="H110" s="88" t="inlineStr">
        <is>
          <t>台中勤務部</t>
        </is>
      </c>
      <c r="I110" s="89" t="inlineStr">
        <is>
          <t>台中</t>
        </is>
      </c>
    </row>
    <row r="111">
      <c r="A111" s="88" t="inlineStr">
        <is>
          <t>苗栗縣</t>
        </is>
      </c>
      <c r="B111" s="88" t="inlineStr">
        <is>
          <t>苗栗縣三義鄉</t>
        </is>
      </c>
      <c r="C111" s="88" t="inlineStr">
        <is>
          <t>367</t>
        </is>
      </c>
      <c r="D111" s="88" t="inlineStr">
        <is>
          <t>TC</t>
        </is>
      </c>
      <c r="E111" s="88" t="inlineStr">
        <is>
          <t>中區</t>
        </is>
      </c>
      <c r="F111" s="88" t="inlineStr">
        <is>
          <t>HL61</t>
        </is>
      </c>
      <c r="G111" s="88" t="inlineStr">
        <is>
          <t>TY12</t>
        </is>
      </c>
      <c r="H111" s="88" t="inlineStr">
        <is>
          <t>台中勤務部</t>
        </is>
      </c>
      <c r="I111" s="89" t="inlineStr">
        <is>
          <t>台中</t>
        </is>
      </c>
    </row>
    <row r="112">
      <c r="A112" s="88" t="inlineStr">
        <is>
          <t>苗栗縣</t>
        </is>
      </c>
      <c r="B112" s="88" t="inlineStr">
        <is>
          <t>苗栗縣西湖鄉</t>
        </is>
      </c>
      <c r="C112" s="88" t="inlineStr">
        <is>
          <t>368</t>
        </is>
      </c>
      <c r="D112" s="88" t="inlineStr">
        <is>
          <t>TC</t>
        </is>
      </c>
      <c r="E112" s="88" t="inlineStr">
        <is>
          <t>中區</t>
        </is>
      </c>
      <c r="F112" s="88" t="inlineStr">
        <is>
          <t>HL61</t>
        </is>
      </c>
      <c r="G112" s="88" t="inlineStr">
        <is>
          <t>TY12</t>
        </is>
      </c>
      <c r="H112" s="88" t="inlineStr">
        <is>
          <t>台中勤務部</t>
        </is>
      </c>
      <c r="I112" s="89" t="inlineStr">
        <is>
          <t>台中</t>
        </is>
      </c>
    </row>
    <row r="113">
      <c r="A113" s="88" t="inlineStr">
        <is>
          <t>苗栗縣</t>
        </is>
      </c>
      <c r="B113" s="88" t="inlineStr">
        <is>
          <t>苗栗縣卓蘭鎮</t>
        </is>
      </c>
      <c r="C113" s="88" t="inlineStr">
        <is>
          <t>369</t>
        </is>
      </c>
      <c r="D113" s="88" t="inlineStr">
        <is>
          <t>TC</t>
        </is>
      </c>
      <c r="E113" s="88" t="inlineStr">
        <is>
          <t>中區</t>
        </is>
      </c>
      <c r="F113" s="88" t="inlineStr">
        <is>
          <t>HL61</t>
        </is>
      </c>
      <c r="G113" s="88" t="inlineStr">
        <is>
          <t>TY12</t>
        </is>
      </c>
      <c r="H113" s="88" t="inlineStr">
        <is>
          <t>台中勤務部</t>
        </is>
      </c>
      <c r="I113" s="89" t="inlineStr">
        <is>
          <t>台中</t>
        </is>
      </c>
    </row>
    <row r="114">
      <c r="A114" s="88" t="inlineStr">
        <is>
          <t>台中市</t>
        </is>
      </c>
      <c r="B114" s="88" t="inlineStr">
        <is>
          <t>台中市中區</t>
        </is>
      </c>
      <c r="C114" s="88" t="inlineStr">
        <is>
          <t>400</t>
        </is>
      </c>
      <c r="D114" s="88" t="inlineStr">
        <is>
          <t>TC</t>
        </is>
      </c>
      <c r="E114" s="88" t="inlineStr">
        <is>
          <t>中區</t>
        </is>
      </c>
      <c r="F114" s="88" t="inlineStr">
        <is>
          <t>HL61</t>
        </is>
      </c>
      <c r="G114" s="88" t="inlineStr">
        <is>
          <t>TY12</t>
        </is>
      </c>
      <c r="H114" s="88" t="inlineStr">
        <is>
          <t>台中勤務部</t>
        </is>
      </c>
      <c r="I114" s="89" t="inlineStr">
        <is>
          <t>台中</t>
        </is>
      </c>
    </row>
    <row r="115">
      <c r="A115" s="88" t="inlineStr">
        <is>
          <t>台中市</t>
        </is>
      </c>
      <c r="B115" s="88" t="inlineStr">
        <is>
          <t>台中市東區</t>
        </is>
      </c>
      <c r="C115" s="88" t="inlineStr">
        <is>
          <t>401</t>
        </is>
      </c>
      <c r="D115" s="88" t="inlineStr">
        <is>
          <t>TC</t>
        </is>
      </c>
      <c r="E115" s="88" t="inlineStr">
        <is>
          <t>中區</t>
        </is>
      </c>
      <c r="F115" s="88" t="inlineStr">
        <is>
          <t>HL61</t>
        </is>
      </c>
      <c r="G115" s="88" t="inlineStr">
        <is>
          <t>TY12</t>
        </is>
      </c>
      <c r="H115" s="88" t="inlineStr">
        <is>
          <t>台中勤務部</t>
        </is>
      </c>
      <c r="I115" s="89" t="inlineStr">
        <is>
          <t>台中</t>
        </is>
      </c>
    </row>
    <row r="116">
      <c r="A116" s="88" t="inlineStr">
        <is>
          <t>台中市</t>
        </is>
      </c>
      <c r="B116" s="88" t="inlineStr">
        <is>
          <t>台中市南區</t>
        </is>
      </c>
      <c r="C116" s="88" t="inlineStr">
        <is>
          <t>402</t>
        </is>
      </c>
      <c r="D116" s="88" t="inlineStr">
        <is>
          <t>TC</t>
        </is>
      </c>
      <c r="E116" s="88" t="inlineStr">
        <is>
          <t>中區</t>
        </is>
      </c>
      <c r="F116" s="88" t="inlineStr">
        <is>
          <t>HL61</t>
        </is>
      </c>
      <c r="G116" s="88" t="inlineStr">
        <is>
          <t>TY12</t>
        </is>
      </c>
      <c r="H116" s="88" t="inlineStr">
        <is>
          <t>台中勤務部</t>
        </is>
      </c>
      <c r="I116" s="89" t="inlineStr">
        <is>
          <t>台中</t>
        </is>
      </c>
    </row>
    <row r="117">
      <c r="A117" s="88" t="inlineStr">
        <is>
          <t>台中市</t>
        </is>
      </c>
      <c r="B117" s="88" t="inlineStr">
        <is>
          <t>台中市西區</t>
        </is>
      </c>
      <c r="C117" s="88" t="inlineStr">
        <is>
          <t>403</t>
        </is>
      </c>
      <c r="D117" s="88" t="inlineStr">
        <is>
          <t>TC</t>
        </is>
      </c>
      <c r="E117" s="88" t="inlineStr">
        <is>
          <t>中區</t>
        </is>
      </c>
      <c r="F117" s="88" t="inlineStr">
        <is>
          <t>HL61</t>
        </is>
      </c>
      <c r="G117" s="88" t="inlineStr">
        <is>
          <t>TY12</t>
        </is>
      </c>
      <c r="H117" s="88" t="inlineStr">
        <is>
          <t>台中勤務部</t>
        </is>
      </c>
      <c r="I117" s="89" t="inlineStr">
        <is>
          <t>台中</t>
        </is>
      </c>
    </row>
    <row r="118">
      <c r="A118" s="88" t="inlineStr">
        <is>
          <t>台中市</t>
        </is>
      </c>
      <c r="B118" s="88" t="inlineStr">
        <is>
          <t>台中市北區</t>
        </is>
      </c>
      <c r="C118" s="88" t="inlineStr">
        <is>
          <t>404</t>
        </is>
      </c>
      <c r="D118" s="88" t="inlineStr">
        <is>
          <t>TC</t>
        </is>
      </c>
      <c r="E118" s="88" t="inlineStr">
        <is>
          <t>中區</t>
        </is>
      </c>
      <c r="F118" s="88" t="inlineStr">
        <is>
          <t>HL61</t>
        </is>
      </c>
      <c r="G118" s="88" t="inlineStr">
        <is>
          <t>TY12</t>
        </is>
      </c>
      <c r="H118" s="88" t="inlineStr">
        <is>
          <t>台中勤務部</t>
        </is>
      </c>
      <c r="I118" s="89" t="inlineStr">
        <is>
          <t>台中</t>
        </is>
      </c>
    </row>
    <row r="119">
      <c r="A119" s="88" t="inlineStr">
        <is>
          <t>台中市</t>
        </is>
      </c>
      <c r="B119" s="88" t="inlineStr">
        <is>
          <t>台中市北屯區</t>
        </is>
      </c>
      <c r="C119" s="88" t="inlineStr">
        <is>
          <t>406</t>
        </is>
      </c>
      <c r="D119" s="88" t="inlineStr">
        <is>
          <t>TC</t>
        </is>
      </c>
      <c r="E119" s="88" t="inlineStr">
        <is>
          <t>中區</t>
        </is>
      </c>
      <c r="F119" s="88" t="inlineStr">
        <is>
          <t>HL61</t>
        </is>
      </c>
      <c r="G119" s="88" t="inlineStr">
        <is>
          <t>TY12</t>
        </is>
      </c>
      <c r="H119" s="88" t="inlineStr">
        <is>
          <t>台中勤務部</t>
        </is>
      </c>
      <c r="I119" s="89" t="inlineStr">
        <is>
          <t>台中</t>
        </is>
      </c>
    </row>
    <row r="120">
      <c r="A120" s="88" t="inlineStr">
        <is>
          <t>台中市</t>
        </is>
      </c>
      <c r="B120" s="88" t="inlineStr">
        <is>
          <t>台中市西屯區</t>
        </is>
      </c>
      <c r="C120" s="88" t="inlineStr">
        <is>
          <t>407</t>
        </is>
      </c>
      <c r="D120" s="88" t="inlineStr">
        <is>
          <t>TC</t>
        </is>
      </c>
      <c r="E120" s="88" t="inlineStr">
        <is>
          <t>中區</t>
        </is>
      </c>
      <c r="F120" s="88" t="inlineStr">
        <is>
          <t>HL61</t>
        </is>
      </c>
      <c r="G120" s="88" t="inlineStr">
        <is>
          <t>TY12</t>
        </is>
      </c>
      <c r="H120" s="88" t="inlineStr">
        <is>
          <t>台中勤務部</t>
        </is>
      </c>
      <c r="I120" s="89" t="inlineStr">
        <is>
          <t>台中</t>
        </is>
      </c>
    </row>
    <row r="121">
      <c r="A121" s="88" t="inlineStr">
        <is>
          <t>台中市</t>
        </is>
      </c>
      <c r="B121" s="88" t="inlineStr">
        <is>
          <t>台中市南屯區</t>
        </is>
      </c>
      <c r="C121" s="88" t="inlineStr">
        <is>
          <t>408</t>
        </is>
      </c>
      <c r="D121" s="88" t="inlineStr">
        <is>
          <t>TC</t>
        </is>
      </c>
      <c r="E121" s="88" t="inlineStr">
        <is>
          <t>中區</t>
        </is>
      </c>
      <c r="F121" s="88" t="inlineStr">
        <is>
          <t>HL61</t>
        </is>
      </c>
      <c r="G121" s="88" t="inlineStr">
        <is>
          <t>TY12</t>
        </is>
      </c>
      <c r="H121" s="88" t="inlineStr">
        <is>
          <t>台中勤務部</t>
        </is>
      </c>
      <c r="I121" s="89" t="inlineStr">
        <is>
          <t>台中</t>
        </is>
      </c>
    </row>
    <row r="122">
      <c r="A122" s="88" t="inlineStr">
        <is>
          <t>台中市</t>
        </is>
      </c>
      <c r="B122" s="88" t="inlineStr">
        <is>
          <t>台中市太平區</t>
        </is>
      </c>
      <c r="C122" s="88" t="inlineStr">
        <is>
          <t>411</t>
        </is>
      </c>
      <c r="D122" s="88" t="inlineStr">
        <is>
          <t>TC</t>
        </is>
      </c>
      <c r="E122" s="88" t="inlineStr">
        <is>
          <t>中區</t>
        </is>
      </c>
      <c r="F122" s="88" t="inlineStr">
        <is>
          <t>HL61</t>
        </is>
      </c>
      <c r="G122" s="88" t="inlineStr">
        <is>
          <t>TY12</t>
        </is>
      </c>
      <c r="H122" s="88" t="inlineStr">
        <is>
          <t>台中勤務部</t>
        </is>
      </c>
      <c r="I122" s="89" t="inlineStr">
        <is>
          <t>台中</t>
        </is>
      </c>
    </row>
    <row r="123">
      <c r="A123" s="88" t="inlineStr">
        <is>
          <t>台中市</t>
        </is>
      </c>
      <c r="B123" s="88" t="inlineStr">
        <is>
          <t>台中市大里區</t>
        </is>
      </c>
      <c r="C123" s="88" t="inlineStr">
        <is>
          <t>412</t>
        </is>
      </c>
      <c r="D123" s="88" t="inlineStr">
        <is>
          <t>TC</t>
        </is>
      </c>
      <c r="E123" s="88" t="inlineStr">
        <is>
          <t>中區</t>
        </is>
      </c>
      <c r="F123" s="88" t="inlineStr">
        <is>
          <t>HL61</t>
        </is>
      </c>
      <c r="G123" s="88" t="inlineStr">
        <is>
          <t>TY12</t>
        </is>
      </c>
      <c r="H123" s="88" t="inlineStr">
        <is>
          <t>台中勤務部</t>
        </is>
      </c>
      <c r="I123" s="89" t="inlineStr">
        <is>
          <t>台中</t>
        </is>
      </c>
    </row>
    <row r="124">
      <c r="A124" s="88" t="inlineStr">
        <is>
          <t>台中市</t>
        </is>
      </c>
      <c r="B124" s="88" t="inlineStr">
        <is>
          <t>台中市霧峰區</t>
        </is>
      </c>
      <c r="C124" s="88" t="inlineStr">
        <is>
          <t>413</t>
        </is>
      </c>
      <c r="D124" s="88" t="inlineStr">
        <is>
          <t>TC</t>
        </is>
      </c>
      <c r="E124" s="88" t="inlineStr">
        <is>
          <t>中區</t>
        </is>
      </c>
      <c r="F124" s="88" t="inlineStr">
        <is>
          <t>HL61</t>
        </is>
      </c>
      <c r="G124" s="88" t="inlineStr">
        <is>
          <t>TY12</t>
        </is>
      </c>
      <c r="H124" s="88" t="inlineStr">
        <is>
          <t>台中勤務部</t>
        </is>
      </c>
      <c r="I124" s="89" t="inlineStr">
        <is>
          <t>台中</t>
        </is>
      </c>
    </row>
    <row r="125">
      <c r="A125" s="88" t="inlineStr">
        <is>
          <t>台中市</t>
        </is>
      </c>
      <c r="B125" s="88" t="inlineStr">
        <is>
          <t>台中市烏日區</t>
        </is>
      </c>
      <c r="C125" s="88" t="inlineStr">
        <is>
          <t>414</t>
        </is>
      </c>
      <c r="D125" s="88" t="inlineStr">
        <is>
          <t>TC</t>
        </is>
      </c>
      <c r="E125" s="88" t="inlineStr">
        <is>
          <t>中區</t>
        </is>
      </c>
      <c r="F125" s="88" t="inlineStr">
        <is>
          <t>HL61</t>
        </is>
      </c>
      <c r="G125" s="88" t="inlineStr">
        <is>
          <t>TY12</t>
        </is>
      </c>
      <c r="H125" s="88" t="inlineStr">
        <is>
          <t>台中勤務部</t>
        </is>
      </c>
      <c r="I125" s="89" t="inlineStr">
        <is>
          <t>台中</t>
        </is>
      </c>
    </row>
    <row r="126">
      <c r="A126" s="88" t="inlineStr">
        <is>
          <t>台中市</t>
        </is>
      </c>
      <c r="B126" s="88" t="inlineStr">
        <is>
          <t>台中市豐原區</t>
        </is>
      </c>
      <c r="C126" s="88" t="inlineStr">
        <is>
          <t>420</t>
        </is>
      </c>
      <c r="D126" s="88" t="inlineStr">
        <is>
          <t>TC</t>
        </is>
      </c>
      <c r="E126" s="88" t="inlineStr">
        <is>
          <t>中區</t>
        </is>
      </c>
      <c r="F126" s="88" t="inlineStr">
        <is>
          <t>HL61</t>
        </is>
      </c>
      <c r="G126" s="88" t="inlineStr">
        <is>
          <t>TY12</t>
        </is>
      </c>
      <c r="H126" s="88" t="inlineStr">
        <is>
          <t>台中勤務部</t>
        </is>
      </c>
      <c r="I126" s="89" t="inlineStr">
        <is>
          <t>台中</t>
        </is>
      </c>
    </row>
    <row r="127">
      <c r="A127" s="88" t="inlineStr">
        <is>
          <t>台中市</t>
        </is>
      </c>
      <c r="B127" s="88" t="inlineStr">
        <is>
          <t>台中市后里區</t>
        </is>
      </c>
      <c r="C127" s="88" t="inlineStr">
        <is>
          <t>421</t>
        </is>
      </c>
      <c r="D127" s="88" t="inlineStr">
        <is>
          <t>TC</t>
        </is>
      </c>
      <c r="E127" s="88" t="inlineStr">
        <is>
          <t>中區</t>
        </is>
      </c>
      <c r="F127" s="88" t="inlineStr">
        <is>
          <t>HL61</t>
        </is>
      </c>
      <c r="G127" s="88" t="inlineStr">
        <is>
          <t>TY12</t>
        </is>
      </c>
      <c r="H127" s="88" t="inlineStr">
        <is>
          <t>台中勤務部</t>
        </is>
      </c>
      <c r="I127" s="89" t="inlineStr">
        <is>
          <t>台中</t>
        </is>
      </c>
    </row>
    <row r="128">
      <c r="A128" s="88" t="inlineStr">
        <is>
          <t>台中市</t>
        </is>
      </c>
      <c r="B128" s="88" t="inlineStr">
        <is>
          <t>台中市石岡區</t>
        </is>
      </c>
      <c r="C128" s="88" t="inlineStr">
        <is>
          <t>422</t>
        </is>
      </c>
      <c r="D128" s="88" t="inlineStr">
        <is>
          <t>TC</t>
        </is>
      </c>
      <c r="E128" s="88" t="inlineStr">
        <is>
          <t>中區</t>
        </is>
      </c>
      <c r="F128" s="88" t="inlineStr">
        <is>
          <t>HL61</t>
        </is>
      </c>
      <c r="G128" s="88" t="inlineStr">
        <is>
          <t>TY12</t>
        </is>
      </c>
      <c r="H128" s="88" t="inlineStr">
        <is>
          <t>台中勤務部</t>
        </is>
      </c>
      <c r="I128" s="89" t="inlineStr">
        <is>
          <t>台中</t>
        </is>
      </c>
    </row>
    <row r="129">
      <c r="A129" s="88" t="inlineStr">
        <is>
          <t>台中市</t>
        </is>
      </c>
      <c r="B129" s="88" t="inlineStr">
        <is>
          <t>台中市東勢區</t>
        </is>
      </c>
      <c r="C129" s="88" t="inlineStr">
        <is>
          <t>423</t>
        </is>
      </c>
      <c r="D129" s="88" t="inlineStr">
        <is>
          <t>TC</t>
        </is>
      </c>
      <c r="E129" s="88" t="inlineStr">
        <is>
          <t>中區</t>
        </is>
      </c>
      <c r="F129" s="88" t="inlineStr">
        <is>
          <t>HL61</t>
        </is>
      </c>
      <c r="G129" s="88" t="inlineStr">
        <is>
          <t>TY12</t>
        </is>
      </c>
      <c r="H129" s="88" t="inlineStr">
        <is>
          <t>台中勤務部</t>
        </is>
      </c>
      <c r="I129" s="89" t="inlineStr">
        <is>
          <t>台中</t>
        </is>
      </c>
    </row>
    <row r="130">
      <c r="A130" s="88" t="inlineStr">
        <is>
          <t>台中市</t>
        </is>
      </c>
      <c r="B130" s="88" t="inlineStr">
        <is>
          <t>台中市和平區</t>
        </is>
      </c>
      <c r="C130" s="88" t="inlineStr">
        <is>
          <t>424</t>
        </is>
      </c>
      <c r="D130" s="88" t="inlineStr">
        <is>
          <t>TC</t>
        </is>
      </c>
      <c r="E130" s="88" t="inlineStr">
        <is>
          <t>中區</t>
        </is>
      </c>
      <c r="F130" s="88" t="inlineStr">
        <is>
          <t>HL61</t>
        </is>
      </c>
      <c r="G130" s="88" t="inlineStr">
        <is>
          <t>TY12</t>
        </is>
      </c>
      <c r="H130" s="88" t="inlineStr">
        <is>
          <t>台中勤務部</t>
        </is>
      </c>
      <c r="I130" s="89" t="inlineStr">
        <is>
          <t>台中</t>
        </is>
      </c>
    </row>
    <row r="131">
      <c r="A131" s="88" t="inlineStr">
        <is>
          <t>台中市</t>
        </is>
      </c>
      <c r="B131" s="88" t="inlineStr">
        <is>
          <t>台中市新社區</t>
        </is>
      </c>
      <c r="C131" s="88" t="inlineStr">
        <is>
          <t>426</t>
        </is>
      </c>
      <c r="D131" s="88" t="inlineStr">
        <is>
          <t>TC</t>
        </is>
      </c>
      <c r="E131" s="88" t="inlineStr">
        <is>
          <t>中區</t>
        </is>
      </c>
      <c r="F131" s="88" t="inlineStr">
        <is>
          <t>HL61</t>
        </is>
      </c>
      <c r="G131" s="88" t="inlineStr">
        <is>
          <t>TY12</t>
        </is>
      </c>
      <c r="H131" s="88" t="inlineStr">
        <is>
          <t>台中勤務部</t>
        </is>
      </c>
      <c r="I131" s="89" t="inlineStr">
        <is>
          <t>台中</t>
        </is>
      </c>
    </row>
    <row r="132">
      <c r="A132" s="88" t="inlineStr">
        <is>
          <t>台中市</t>
        </is>
      </c>
      <c r="B132" s="88" t="inlineStr">
        <is>
          <t>台中市潭子區</t>
        </is>
      </c>
      <c r="C132" s="88" t="inlineStr">
        <is>
          <t>427</t>
        </is>
      </c>
      <c r="D132" s="88" t="inlineStr">
        <is>
          <t>TC</t>
        </is>
      </c>
      <c r="E132" s="88" t="inlineStr">
        <is>
          <t>中區</t>
        </is>
      </c>
      <c r="F132" s="88" t="inlineStr">
        <is>
          <t>HL61</t>
        </is>
      </c>
      <c r="G132" s="88" t="inlineStr">
        <is>
          <t>TY12</t>
        </is>
      </c>
      <c r="H132" s="88" t="inlineStr">
        <is>
          <t>台中勤務部</t>
        </is>
      </c>
      <c r="I132" s="89" t="inlineStr">
        <is>
          <t>台中</t>
        </is>
      </c>
    </row>
    <row r="133">
      <c r="A133" s="88" t="inlineStr">
        <is>
          <t>台中市</t>
        </is>
      </c>
      <c r="B133" s="88" t="inlineStr">
        <is>
          <t>台中市大雅區</t>
        </is>
      </c>
      <c r="C133" s="88" t="inlineStr">
        <is>
          <t>428</t>
        </is>
      </c>
      <c r="D133" s="88" t="inlineStr">
        <is>
          <t>TC</t>
        </is>
      </c>
      <c r="E133" s="88" t="inlineStr">
        <is>
          <t>中區</t>
        </is>
      </c>
      <c r="F133" s="88" t="inlineStr">
        <is>
          <t>HL61</t>
        </is>
      </c>
      <c r="G133" s="88" t="inlineStr">
        <is>
          <t>TY12</t>
        </is>
      </c>
      <c r="H133" s="88" t="inlineStr">
        <is>
          <t>台中勤務部</t>
        </is>
      </c>
      <c r="I133" s="89" t="inlineStr">
        <is>
          <t>台中</t>
        </is>
      </c>
    </row>
    <row r="134">
      <c r="A134" s="88" t="inlineStr">
        <is>
          <t>台中市</t>
        </is>
      </c>
      <c r="B134" s="88" t="inlineStr">
        <is>
          <t>台中市神岡區</t>
        </is>
      </c>
      <c r="C134" s="88" t="inlineStr">
        <is>
          <t>429</t>
        </is>
      </c>
      <c r="D134" s="88" t="inlineStr">
        <is>
          <t>TC</t>
        </is>
      </c>
      <c r="E134" s="88" t="inlineStr">
        <is>
          <t>中區</t>
        </is>
      </c>
      <c r="F134" s="88" t="inlineStr">
        <is>
          <t>HL61</t>
        </is>
      </c>
      <c r="G134" s="88" t="inlineStr">
        <is>
          <t>TY12</t>
        </is>
      </c>
      <c r="H134" s="88" t="inlineStr">
        <is>
          <t>台中勤務部</t>
        </is>
      </c>
      <c r="I134" s="89" t="inlineStr">
        <is>
          <t>台中</t>
        </is>
      </c>
    </row>
    <row r="135">
      <c r="A135" s="88" t="inlineStr">
        <is>
          <t>台中市</t>
        </is>
      </c>
      <c r="B135" s="88" t="inlineStr">
        <is>
          <t>台中市大肚區</t>
        </is>
      </c>
      <c r="C135" s="88" t="inlineStr">
        <is>
          <t>432</t>
        </is>
      </c>
      <c r="D135" s="88" t="inlineStr">
        <is>
          <t>TC</t>
        </is>
      </c>
      <c r="E135" s="88" t="inlineStr">
        <is>
          <t>中區</t>
        </is>
      </c>
      <c r="F135" s="88" t="inlineStr">
        <is>
          <t>HL61</t>
        </is>
      </c>
      <c r="G135" s="88" t="inlineStr">
        <is>
          <t>TY12</t>
        </is>
      </c>
      <c r="H135" s="88" t="inlineStr">
        <is>
          <t>台中勤務部</t>
        </is>
      </c>
      <c r="I135" s="89" t="inlineStr">
        <is>
          <t>台中</t>
        </is>
      </c>
    </row>
    <row r="136">
      <c r="A136" s="88" t="inlineStr">
        <is>
          <t>台中市</t>
        </is>
      </c>
      <c r="B136" s="88" t="inlineStr">
        <is>
          <t>台中市沙鹿區</t>
        </is>
      </c>
      <c r="C136" s="88" t="inlineStr">
        <is>
          <t>433</t>
        </is>
      </c>
      <c r="D136" s="88" t="inlineStr">
        <is>
          <t>TC</t>
        </is>
      </c>
      <c r="E136" s="88" t="inlineStr">
        <is>
          <t>中區</t>
        </is>
      </c>
      <c r="F136" s="88" t="inlineStr">
        <is>
          <t>HL61</t>
        </is>
      </c>
      <c r="G136" s="88" t="inlineStr">
        <is>
          <t>TY12</t>
        </is>
      </c>
      <c r="H136" s="88" t="inlineStr">
        <is>
          <t>台中勤務部</t>
        </is>
      </c>
      <c r="I136" s="89" t="inlineStr">
        <is>
          <t>台中</t>
        </is>
      </c>
    </row>
    <row r="137">
      <c r="A137" s="88" t="inlineStr">
        <is>
          <t>台中市</t>
        </is>
      </c>
      <c r="B137" s="88" t="inlineStr">
        <is>
          <t>台中市龍井區</t>
        </is>
      </c>
      <c r="C137" s="88" t="inlineStr">
        <is>
          <t>434</t>
        </is>
      </c>
      <c r="D137" s="88" t="inlineStr">
        <is>
          <t>TC</t>
        </is>
      </c>
      <c r="E137" s="88" t="inlineStr">
        <is>
          <t>中區</t>
        </is>
      </c>
      <c r="F137" s="88" t="inlineStr">
        <is>
          <t>HL61</t>
        </is>
      </c>
      <c r="G137" s="88" t="inlineStr">
        <is>
          <t>TY12</t>
        </is>
      </c>
      <c r="H137" s="88" t="inlineStr">
        <is>
          <t>台中勤務部</t>
        </is>
      </c>
      <c r="I137" s="89" t="inlineStr">
        <is>
          <t>台中</t>
        </is>
      </c>
    </row>
    <row r="138">
      <c r="A138" s="88" t="inlineStr">
        <is>
          <t>台中市</t>
        </is>
      </c>
      <c r="B138" s="88" t="inlineStr">
        <is>
          <t>台中市梧棲區</t>
        </is>
      </c>
      <c r="C138" s="88" t="inlineStr">
        <is>
          <t>435</t>
        </is>
      </c>
      <c r="D138" s="88" t="inlineStr">
        <is>
          <t>TC</t>
        </is>
      </c>
      <c r="E138" s="88" t="inlineStr">
        <is>
          <t>中區</t>
        </is>
      </c>
      <c r="F138" s="88" t="inlineStr">
        <is>
          <t>HL61</t>
        </is>
      </c>
      <c r="G138" s="88" t="inlineStr">
        <is>
          <t>TY12</t>
        </is>
      </c>
      <c r="H138" s="88" t="inlineStr">
        <is>
          <t>台中勤務部</t>
        </is>
      </c>
      <c r="I138" s="89" t="inlineStr">
        <is>
          <t>台中</t>
        </is>
      </c>
    </row>
    <row r="139">
      <c r="A139" s="88" t="inlineStr">
        <is>
          <t>台中市</t>
        </is>
      </c>
      <c r="B139" s="88" t="inlineStr">
        <is>
          <t>台中市清水區</t>
        </is>
      </c>
      <c r="C139" s="88" t="inlineStr">
        <is>
          <t>436</t>
        </is>
      </c>
      <c r="D139" s="88" t="inlineStr">
        <is>
          <t>TC</t>
        </is>
      </c>
      <c r="E139" s="88" t="inlineStr">
        <is>
          <t>中區</t>
        </is>
      </c>
      <c r="F139" s="88" t="inlineStr">
        <is>
          <t>HL61</t>
        </is>
      </c>
      <c r="G139" s="88" t="inlineStr">
        <is>
          <t>TY12</t>
        </is>
      </c>
      <c r="H139" s="88" t="inlineStr">
        <is>
          <t>台中勤務部</t>
        </is>
      </c>
      <c r="I139" s="89" t="inlineStr">
        <is>
          <t>台中</t>
        </is>
      </c>
    </row>
    <row r="140">
      <c r="A140" s="88" t="inlineStr">
        <is>
          <t>台中市</t>
        </is>
      </c>
      <c r="B140" s="88" t="inlineStr">
        <is>
          <t>台中市大甲區</t>
        </is>
      </c>
      <c r="C140" s="88" t="inlineStr">
        <is>
          <t>437</t>
        </is>
      </c>
      <c r="D140" s="88" t="inlineStr">
        <is>
          <t>TC</t>
        </is>
      </c>
      <c r="E140" s="88" t="inlineStr">
        <is>
          <t>中區</t>
        </is>
      </c>
      <c r="F140" s="88" t="inlineStr">
        <is>
          <t>HL61</t>
        </is>
      </c>
      <c r="G140" s="88" t="inlineStr">
        <is>
          <t>TY12</t>
        </is>
      </c>
      <c r="H140" s="88" t="inlineStr">
        <is>
          <t>台中勤務部</t>
        </is>
      </c>
      <c r="I140" s="89" t="inlineStr">
        <is>
          <t>台中</t>
        </is>
      </c>
    </row>
    <row r="141">
      <c r="A141" s="88" t="inlineStr">
        <is>
          <t>台中市</t>
        </is>
      </c>
      <c r="B141" s="88" t="inlineStr">
        <is>
          <t>台中市外埔區</t>
        </is>
      </c>
      <c r="C141" s="88" t="inlineStr">
        <is>
          <t>438</t>
        </is>
      </c>
      <c r="D141" s="88" t="inlineStr">
        <is>
          <t>TC</t>
        </is>
      </c>
      <c r="E141" s="88" t="inlineStr">
        <is>
          <t>中區</t>
        </is>
      </c>
      <c r="F141" s="88" t="inlineStr">
        <is>
          <t>HL61</t>
        </is>
      </c>
      <c r="G141" s="88" t="inlineStr">
        <is>
          <t>TY12</t>
        </is>
      </c>
      <c r="H141" s="88" t="inlineStr">
        <is>
          <t>台中勤務部</t>
        </is>
      </c>
      <c r="I141" s="89" t="inlineStr">
        <is>
          <t>台中</t>
        </is>
      </c>
    </row>
    <row r="142">
      <c r="A142" s="88" t="inlineStr">
        <is>
          <t>台中市</t>
        </is>
      </c>
      <c r="B142" s="88" t="inlineStr">
        <is>
          <t>台中市大安區</t>
        </is>
      </c>
      <c r="C142" s="88" t="inlineStr">
        <is>
          <t>439</t>
        </is>
      </c>
      <c r="D142" s="88" t="inlineStr">
        <is>
          <t>TC</t>
        </is>
      </c>
      <c r="E142" s="88" t="inlineStr">
        <is>
          <t>中區</t>
        </is>
      </c>
      <c r="F142" s="88" t="inlineStr">
        <is>
          <t>HL61</t>
        </is>
      </c>
      <c r="G142" s="88" t="inlineStr">
        <is>
          <t>TY12</t>
        </is>
      </c>
      <c r="H142" s="88" t="inlineStr">
        <is>
          <t>台中勤務部</t>
        </is>
      </c>
      <c r="I142" s="89" t="inlineStr">
        <is>
          <t>台中</t>
        </is>
      </c>
    </row>
    <row r="143">
      <c r="A143" s="88" t="inlineStr">
        <is>
          <t>彰化縣</t>
        </is>
      </c>
      <c r="B143" s="88" t="inlineStr">
        <is>
          <t>彰化縣彰化市</t>
        </is>
      </c>
      <c r="C143" s="88" t="inlineStr">
        <is>
          <t>500</t>
        </is>
      </c>
      <c r="D143" s="88" t="inlineStr">
        <is>
          <t>TC</t>
        </is>
      </c>
      <c r="E143" s="88" t="inlineStr">
        <is>
          <t>中區</t>
        </is>
      </c>
      <c r="F143" s="88" t="inlineStr">
        <is>
          <t>HL61</t>
        </is>
      </c>
      <c r="G143" s="88" t="inlineStr">
        <is>
          <t>TY12</t>
        </is>
      </c>
      <c r="H143" s="88" t="inlineStr">
        <is>
          <t>台中勤務部</t>
        </is>
      </c>
      <c r="I143" s="89" t="inlineStr">
        <is>
          <t>台中</t>
        </is>
      </c>
    </row>
    <row r="144">
      <c r="A144" s="88" t="inlineStr">
        <is>
          <t>彰化縣</t>
        </is>
      </c>
      <c r="B144" s="88" t="inlineStr">
        <is>
          <t>彰化縣芬園鄉</t>
        </is>
      </c>
      <c r="C144" s="88" t="inlineStr">
        <is>
          <t>502</t>
        </is>
      </c>
      <c r="D144" s="88" t="inlineStr">
        <is>
          <t>TC</t>
        </is>
      </c>
      <c r="E144" s="88" t="inlineStr">
        <is>
          <t>中區</t>
        </is>
      </c>
      <c r="F144" s="88" t="inlineStr">
        <is>
          <t>HL61</t>
        </is>
      </c>
      <c r="G144" s="88" t="inlineStr">
        <is>
          <t>TY12</t>
        </is>
      </c>
      <c r="H144" s="88" t="inlineStr">
        <is>
          <t>台中勤務部</t>
        </is>
      </c>
      <c r="I144" s="89" t="inlineStr">
        <is>
          <t>台中</t>
        </is>
      </c>
    </row>
    <row r="145">
      <c r="A145" s="88" t="inlineStr">
        <is>
          <t>彰化縣</t>
        </is>
      </c>
      <c r="B145" s="88" t="inlineStr">
        <is>
          <t>彰化縣花壇鄉</t>
        </is>
      </c>
      <c r="C145" s="88" t="inlineStr">
        <is>
          <t>503</t>
        </is>
      </c>
      <c r="D145" s="88" t="inlineStr">
        <is>
          <t>TC</t>
        </is>
      </c>
      <c r="E145" s="88" t="inlineStr">
        <is>
          <t>中區</t>
        </is>
      </c>
      <c r="F145" s="88" t="inlineStr">
        <is>
          <t>HL61</t>
        </is>
      </c>
      <c r="G145" s="88" t="inlineStr">
        <is>
          <t>TY12</t>
        </is>
      </c>
      <c r="H145" s="88" t="inlineStr">
        <is>
          <t>台中勤務部</t>
        </is>
      </c>
      <c r="I145" s="89" t="inlineStr">
        <is>
          <t>台中</t>
        </is>
      </c>
    </row>
    <row r="146">
      <c r="A146" s="88" t="inlineStr">
        <is>
          <t>彰化縣</t>
        </is>
      </c>
      <c r="B146" s="88" t="inlineStr">
        <is>
          <t>彰化縣秀水鄉</t>
        </is>
      </c>
      <c r="C146" s="88" t="inlineStr">
        <is>
          <t>504</t>
        </is>
      </c>
      <c r="D146" s="88" t="inlineStr">
        <is>
          <t>TC</t>
        </is>
      </c>
      <c r="E146" s="88" t="inlineStr">
        <is>
          <t>中區</t>
        </is>
      </c>
      <c r="F146" s="88" t="inlineStr">
        <is>
          <t>HL61</t>
        </is>
      </c>
      <c r="G146" s="88" t="inlineStr">
        <is>
          <t>TY12</t>
        </is>
      </c>
      <c r="H146" s="88" t="inlineStr">
        <is>
          <t>台中勤務部</t>
        </is>
      </c>
      <c r="I146" s="89" t="inlineStr">
        <is>
          <t>台中</t>
        </is>
      </c>
    </row>
    <row r="147">
      <c r="A147" s="88" t="inlineStr">
        <is>
          <t>彰化縣</t>
        </is>
      </c>
      <c r="B147" s="88" t="inlineStr">
        <is>
          <t>彰化縣鹿港鎮</t>
        </is>
      </c>
      <c r="C147" s="88" t="inlineStr">
        <is>
          <t>505</t>
        </is>
      </c>
      <c r="D147" s="88" t="inlineStr">
        <is>
          <t>TC</t>
        </is>
      </c>
      <c r="E147" s="88" t="inlineStr">
        <is>
          <t>中區</t>
        </is>
      </c>
      <c r="F147" s="88" t="inlineStr">
        <is>
          <t>HL61</t>
        </is>
      </c>
      <c r="G147" s="88" t="inlineStr">
        <is>
          <t>TY12</t>
        </is>
      </c>
      <c r="H147" s="88" t="inlineStr">
        <is>
          <t>台中勤務部</t>
        </is>
      </c>
      <c r="I147" s="89" t="inlineStr">
        <is>
          <t>台中</t>
        </is>
      </c>
    </row>
    <row r="148">
      <c r="A148" s="88" t="inlineStr">
        <is>
          <t>彰化縣</t>
        </is>
      </c>
      <c r="B148" s="88" t="inlineStr">
        <is>
          <t>彰化縣福興鄉</t>
        </is>
      </c>
      <c r="C148" s="88" t="inlineStr">
        <is>
          <t>506</t>
        </is>
      </c>
      <c r="D148" s="88" t="inlineStr">
        <is>
          <t>TC</t>
        </is>
      </c>
      <c r="E148" s="88" t="inlineStr">
        <is>
          <t>中區</t>
        </is>
      </c>
      <c r="F148" s="88" t="inlineStr">
        <is>
          <t>HL61</t>
        </is>
      </c>
      <c r="G148" s="88" t="inlineStr">
        <is>
          <t>TY12</t>
        </is>
      </c>
      <c r="H148" s="88" t="inlineStr">
        <is>
          <t>台中勤務部</t>
        </is>
      </c>
      <c r="I148" s="89" t="inlineStr">
        <is>
          <t>台中</t>
        </is>
      </c>
    </row>
    <row r="149">
      <c r="A149" s="88" t="inlineStr">
        <is>
          <t>彰化縣</t>
        </is>
      </c>
      <c r="B149" s="88" t="inlineStr">
        <is>
          <t>彰化縣線西鄉</t>
        </is>
      </c>
      <c r="C149" s="88" t="inlineStr">
        <is>
          <t>507</t>
        </is>
      </c>
      <c r="D149" s="88" t="inlineStr">
        <is>
          <t>TC</t>
        </is>
      </c>
      <c r="E149" s="88" t="inlineStr">
        <is>
          <t>中區</t>
        </is>
      </c>
      <c r="F149" s="88" t="inlineStr">
        <is>
          <t>HL61</t>
        </is>
      </c>
      <c r="G149" s="88" t="inlineStr">
        <is>
          <t>TY12</t>
        </is>
      </c>
      <c r="H149" s="88" t="inlineStr">
        <is>
          <t>台中勤務部</t>
        </is>
      </c>
      <c r="I149" s="89" t="inlineStr">
        <is>
          <t>台中</t>
        </is>
      </c>
    </row>
    <row r="150">
      <c r="A150" s="88" t="inlineStr">
        <is>
          <t>彰化縣</t>
        </is>
      </c>
      <c r="B150" s="88" t="inlineStr">
        <is>
          <t>彰化縣和美鎮</t>
        </is>
      </c>
      <c r="C150" s="88" t="inlineStr">
        <is>
          <t>508</t>
        </is>
      </c>
      <c r="D150" s="88" t="inlineStr">
        <is>
          <t>TC</t>
        </is>
      </c>
      <c r="E150" s="88" t="inlineStr">
        <is>
          <t>中區</t>
        </is>
      </c>
      <c r="F150" s="88" t="inlineStr">
        <is>
          <t>HL61</t>
        </is>
      </c>
      <c r="G150" s="88" t="inlineStr">
        <is>
          <t>TY12</t>
        </is>
      </c>
      <c r="H150" s="88" t="inlineStr">
        <is>
          <t>台中勤務部</t>
        </is>
      </c>
      <c r="I150" s="89" t="inlineStr">
        <is>
          <t>台中</t>
        </is>
      </c>
    </row>
    <row r="151">
      <c r="A151" s="88" t="inlineStr">
        <is>
          <t>彰化縣</t>
        </is>
      </c>
      <c r="B151" s="88" t="inlineStr">
        <is>
          <t>彰化縣伸港鄉</t>
        </is>
      </c>
      <c r="C151" s="88" t="inlineStr">
        <is>
          <t>509</t>
        </is>
      </c>
      <c r="D151" s="88" t="inlineStr">
        <is>
          <t>TC</t>
        </is>
      </c>
      <c r="E151" s="88" t="inlineStr">
        <is>
          <t>中區</t>
        </is>
      </c>
      <c r="F151" s="88" t="inlineStr">
        <is>
          <t>HL61</t>
        </is>
      </c>
      <c r="G151" s="88" t="inlineStr">
        <is>
          <t>TY12</t>
        </is>
      </c>
      <c r="H151" s="88" t="inlineStr">
        <is>
          <t>台中勤務部</t>
        </is>
      </c>
      <c r="I151" s="89" t="inlineStr">
        <is>
          <t>台中</t>
        </is>
      </c>
    </row>
    <row r="152">
      <c r="A152" s="88" t="inlineStr">
        <is>
          <t>彰化縣</t>
        </is>
      </c>
      <c r="B152" s="88" t="inlineStr">
        <is>
          <t>彰化縣員林市</t>
        </is>
      </c>
      <c r="C152" s="88" t="inlineStr">
        <is>
          <t>510</t>
        </is>
      </c>
      <c r="D152" s="88" t="inlineStr">
        <is>
          <t>TC</t>
        </is>
      </c>
      <c r="E152" s="88" t="inlineStr">
        <is>
          <t>中區</t>
        </is>
      </c>
      <c r="F152" s="88" t="inlineStr">
        <is>
          <t>HL61</t>
        </is>
      </c>
      <c r="G152" s="88" t="inlineStr">
        <is>
          <t>TY12</t>
        </is>
      </c>
      <c r="H152" s="88" t="inlineStr">
        <is>
          <t>台中勤務部</t>
        </is>
      </c>
      <c r="I152" s="89" t="inlineStr">
        <is>
          <t>台中</t>
        </is>
      </c>
    </row>
    <row r="153">
      <c r="A153" s="88" t="inlineStr">
        <is>
          <t>彰化縣</t>
        </is>
      </c>
      <c r="B153" s="88" t="inlineStr">
        <is>
          <t>彰化縣社頭鄉</t>
        </is>
      </c>
      <c r="C153" s="88" t="inlineStr">
        <is>
          <t>511</t>
        </is>
      </c>
      <c r="D153" s="88" t="inlineStr">
        <is>
          <t>TC</t>
        </is>
      </c>
      <c r="E153" s="88" t="inlineStr">
        <is>
          <t>中區</t>
        </is>
      </c>
      <c r="F153" s="88" t="inlineStr">
        <is>
          <t>HL61</t>
        </is>
      </c>
      <c r="G153" s="88" t="inlineStr">
        <is>
          <t>TY12</t>
        </is>
      </c>
      <c r="H153" s="88" t="inlineStr">
        <is>
          <t>台中勤務部</t>
        </is>
      </c>
      <c r="I153" s="89" t="inlineStr">
        <is>
          <t>台中</t>
        </is>
      </c>
    </row>
    <row r="154">
      <c r="A154" s="88" t="inlineStr">
        <is>
          <t>彰化縣</t>
        </is>
      </c>
      <c r="B154" s="88" t="inlineStr">
        <is>
          <t>彰化縣永靖鄉</t>
        </is>
      </c>
      <c r="C154" s="88" t="inlineStr">
        <is>
          <t>512</t>
        </is>
      </c>
      <c r="D154" s="88" t="inlineStr">
        <is>
          <t>TC</t>
        </is>
      </c>
      <c r="E154" s="88" t="inlineStr">
        <is>
          <t>中區</t>
        </is>
      </c>
      <c r="F154" s="88" t="inlineStr">
        <is>
          <t>HL61</t>
        </is>
      </c>
      <c r="G154" s="88" t="inlineStr">
        <is>
          <t>TY12</t>
        </is>
      </c>
      <c r="H154" s="88" t="inlineStr">
        <is>
          <t>台中勤務部</t>
        </is>
      </c>
      <c r="I154" s="89" t="inlineStr">
        <is>
          <t>台中</t>
        </is>
      </c>
    </row>
    <row r="155">
      <c r="A155" s="88" t="inlineStr">
        <is>
          <t>彰化縣</t>
        </is>
      </c>
      <c r="B155" s="88" t="inlineStr">
        <is>
          <t>彰化縣埔心鄉</t>
        </is>
      </c>
      <c r="C155" s="88" t="inlineStr">
        <is>
          <t>513</t>
        </is>
      </c>
      <c r="D155" s="88" t="inlineStr">
        <is>
          <t>TC</t>
        </is>
      </c>
      <c r="E155" s="88" t="inlineStr">
        <is>
          <t>中區</t>
        </is>
      </c>
      <c r="F155" s="88" t="inlineStr">
        <is>
          <t>HL61</t>
        </is>
      </c>
      <c r="G155" s="88" t="inlineStr">
        <is>
          <t>TY12</t>
        </is>
      </c>
      <c r="H155" s="88" t="inlineStr">
        <is>
          <t>台中勤務部</t>
        </is>
      </c>
      <c r="I155" s="89" t="inlineStr">
        <is>
          <t>台中</t>
        </is>
      </c>
    </row>
    <row r="156">
      <c r="A156" s="88" t="inlineStr">
        <is>
          <t>彰化縣</t>
        </is>
      </c>
      <c r="B156" s="88" t="inlineStr">
        <is>
          <t>彰化縣溪湖鎮</t>
        </is>
      </c>
      <c r="C156" s="88" t="inlineStr">
        <is>
          <t>514</t>
        </is>
      </c>
      <c r="D156" s="88" t="inlineStr">
        <is>
          <t>TC</t>
        </is>
      </c>
      <c r="E156" s="88" t="inlineStr">
        <is>
          <t>中區</t>
        </is>
      </c>
      <c r="F156" s="88" t="inlineStr">
        <is>
          <t>HL61</t>
        </is>
      </c>
      <c r="G156" s="88" t="inlineStr">
        <is>
          <t>TY12</t>
        </is>
      </c>
      <c r="H156" s="88" t="inlineStr">
        <is>
          <t>台中勤務部</t>
        </is>
      </c>
      <c r="I156" s="89" t="inlineStr">
        <is>
          <t>台中</t>
        </is>
      </c>
    </row>
    <row r="157">
      <c r="A157" s="88" t="inlineStr">
        <is>
          <t>彰化縣</t>
        </is>
      </c>
      <c r="B157" s="88" t="inlineStr">
        <is>
          <t>彰化縣大村鄉</t>
        </is>
      </c>
      <c r="C157" s="88" t="inlineStr">
        <is>
          <t>515</t>
        </is>
      </c>
      <c r="D157" s="88" t="inlineStr">
        <is>
          <t>TC</t>
        </is>
      </c>
      <c r="E157" s="88" t="inlineStr">
        <is>
          <t>中區</t>
        </is>
      </c>
      <c r="F157" s="88" t="inlineStr">
        <is>
          <t>HL61</t>
        </is>
      </c>
      <c r="G157" s="88" t="inlineStr">
        <is>
          <t>TY12</t>
        </is>
      </c>
      <c r="H157" s="88" t="inlineStr">
        <is>
          <t>台中勤務部</t>
        </is>
      </c>
      <c r="I157" s="89" t="inlineStr">
        <is>
          <t>台中</t>
        </is>
      </c>
    </row>
    <row r="158">
      <c r="A158" s="88" t="inlineStr">
        <is>
          <t>彰化縣</t>
        </is>
      </c>
      <c r="B158" s="88" t="inlineStr">
        <is>
          <t>彰化縣埔鹽鄉</t>
        </is>
      </c>
      <c r="C158" s="88" t="inlineStr">
        <is>
          <t>516</t>
        </is>
      </c>
      <c r="D158" s="88" t="inlineStr">
        <is>
          <t>TC</t>
        </is>
      </c>
      <c r="E158" s="88" t="inlineStr">
        <is>
          <t>中區</t>
        </is>
      </c>
      <c r="F158" s="88" t="inlineStr">
        <is>
          <t>HL61</t>
        </is>
      </c>
      <c r="G158" s="88" t="inlineStr">
        <is>
          <t>TY12</t>
        </is>
      </c>
      <c r="H158" s="88" t="inlineStr">
        <is>
          <t>台中勤務部</t>
        </is>
      </c>
      <c r="I158" s="89" t="inlineStr">
        <is>
          <t>台中</t>
        </is>
      </c>
    </row>
    <row r="159">
      <c r="A159" s="88" t="inlineStr">
        <is>
          <t>彰化縣</t>
        </is>
      </c>
      <c r="B159" s="88" t="inlineStr">
        <is>
          <t>彰化縣田中鎮</t>
        </is>
      </c>
      <c r="C159" s="88" t="inlineStr">
        <is>
          <t>520</t>
        </is>
      </c>
      <c r="D159" s="88" t="inlineStr">
        <is>
          <t>TC</t>
        </is>
      </c>
      <c r="E159" s="88" t="inlineStr">
        <is>
          <t>中區</t>
        </is>
      </c>
      <c r="F159" s="88" t="inlineStr">
        <is>
          <t>HL61</t>
        </is>
      </c>
      <c r="G159" s="88" t="inlineStr">
        <is>
          <t>TY12</t>
        </is>
      </c>
      <c r="H159" s="88" t="inlineStr">
        <is>
          <t>台中勤務部</t>
        </is>
      </c>
      <c r="I159" s="89" t="inlineStr">
        <is>
          <t>台中</t>
        </is>
      </c>
    </row>
    <row r="160">
      <c r="A160" s="88" t="inlineStr">
        <is>
          <t>彰化縣</t>
        </is>
      </c>
      <c r="B160" s="88" t="inlineStr">
        <is>
          <t>彰化縣北斗鎮</t>
        </is>
      </c>
      <c r="C160" s="88" t="inlineStr">
        <is>
          <t>521</t>
        </is>
      </c>
      <c r="D160" s="88" t="inlineStr">
        <is>
          <t>TC</t>
        </is>
      </c>
      <c r="E160" s="88" t="inlineStr">
        <is>
          <t>中區</t>
        </is>
      </c>
      <c r="F160" s="88" t="inlineStr">
        <is>
          <t>HL61</t>
        </is>
      </c>
      <c r="G160" s="88" t="inlineStr">
        <is>
          <t>TY12</t>
        </is>
      </c>
      <c r="H160" s="88" t="inlineStr">
        <is>
          <t>台中勤務部</t>
        </is>
      </c>
      <c r="I160" s="89" t="inlineStr">
        <is>
          <t>台中</t>
        </is>
      </c>
    </row>
    <row r="161">
      <c r="A161" s="88" t="inlineStr">
        <is>
          <t>彰化縣</t>
        </is>
      </c>
      <c r="B161" s="88" t="inlineStr">
        <is>
          <t>彰化縣田尾鄉</t>
        </is>
      </c>
      <c r="C161" s="88" t="inlineStr">
        <is>
          <t>522</t>
        </is>
      </c>
      <c r="D161" s="88" t="inlineStr">
        <is>
          <t>TC</t>
        </is>
      </c>
      <c r="E161" s="88" t="inlineStr">
        <is>
          <t>中區</t>
        </is>
      </c>
      <c r="F161" s="88" t="inlineStr">
        <is>
          <t>HL61</t>
        </is>
      </c>
      <c r="G161" s="88" t="inlineStr">
        <is>
          <t>TY12</t>
        </is>
      </c>
      <c r="H161" s="88" t="inlineStr">
        <is>
          <t>台中勤務部</t>
        </is>
      </c>
      <c r="I161" s="89" t="inlineStr">
        <is>
          <t>台中</t>
        </is>
      </c>
    </row>
    <row r="162">
      <c r="A162" s="88" t="inlineStr">
        <is>
          <t>彰化縣</t>
        </is>
      </c>
      <c r="B162" s="88" t="inlineStr">
        <is>
          <t>彰化縣埤頭鄉</t>
        </is>
      </c>
      <c r="C162" s="88" t="inlineStr">
        <is>
          <t>523</t>
        </is>
      </c>
      <c r="D162" s="88" t="inlineStr">
        <is>
          <t>TC</t>
        </is>
      </c>
      <c r="E162" s="88" t="inlineStr">
        <is>
          <t>中區</t>
        </is>
      </c>
      <c r="F162" s="88" t="inlineStr">
        <is>
          <t>HL61</t>
        </is>
      </c>
      <c r="G162" s="88" t="inlineStr">
        <is>
          <t>TY12</t>
        </is>
      </c>
      <c r="H162" s="88" t="inlineStr">
        <is>
          <t>台中勤務部</t>
        </is>
      </c>
      <c r="I162" s="89" t="inlineStr">
        <is>
          <t>台中</t>
        </is>
      </c>
    </row>
    <row r="163">
      <c r="A163" s="88" t="inlineStr">
        <is>
          <t>彰化縣</t>
        </is>
      </c>
      <c r="B163" s="88" t="inlineStr">
        <is>
          <t>彰化縣溪州鄉</t>
        </is>
      </c>
      <c r="C163" s="88" t="inlineStr">
        <is>
          <t>524</t>
        </is>
      </c>
      <c r="D163" s="88" t="inlineStr">
        <is>
          <t>TC</t>
        </is>
      </c>
      <c r="E163" s="88" t="inlineStr">
        <is>
          <t>中區</t>
        </is>
      </c>
      <c r="F163" s="88" t="inlineStr">
        <is>
          <t>HL61</t>
        </is>
      </c>
      <c r="G163" s="88" t="inlineStr">
        <is>
          <t>TY12</t>
        </is>
      </c>
      <c r="H163" s="88" t="inlineStr">
        <is>
          <t>台中勤務部</t>
        </is>
      </c>
      <c r="I163" s="89" t="inlineStr">
        <is>
          <t>台中</t>
        </is>
      </c>
    </row>
    <row r="164">
      <c r="A164" s="88" t="inlineStr">
        <is>
          <t>彰化縣</t>
        </is>
      </c>
      <c r="B164" s="88" t="inlineStr">
        <is>
          <t>彰化縣竹塘鄉</t>
        </is>
      </c>
      <c r="C164" s="88" t="inlineStr">
        <is>
          <t>525</t>
        </is>
      </c>
      <c r="D164" s="88" t="inlineStr">
        <is>
          <t>TC</t>
        </is>
      </c>
      <c r="E164" s="88" t="inlineStr">
        <is>
          <t>中區</t>
        </is>
      </c>
      <c r="F164" s="88" t="inlineStr">
        <is>
          <t>HL61</t>
        </is>
      </c>
      <c r="G164" s="88" t="inlineStr">
        <is>
          <t>TY12</t>
        </is>
      </c>
      <c r="H164" s="88" t="inlineStr">
        <is>
          <t>台中勤務部</t>
        </is>
      </c>
      <c r="I164" s="89" t="inlineStr">
        <is>
          <t>台中</t>
        </is>
      </c>
    </row>
    <row r="165">
      <c r="A165" s="88" t="inlineStr">
        <is>
          <t>彰化縣</t>
        </is>
      </c>
      <c r="B165" s="88" t="inlineStr">
        <is>
          <t>彰化縣二林鎮</t>
        </is>
      </c>
      <c r="C165" s="88" t="inlineStr">
        <is>
          <t>526</t>
        </is>
      </c>
      <c r="D165" s="88" t="inlineStr">
        <is>
          <t>TC</t>
        </is>
      </c>
      <c r="E165" s="88" t="inlineStr">
        <is>
          <t>中區</t>
        </is>
      </c>
      <c r="F165" s="88" t="inlineStr">
        <is>
          <t>HL61</t>
        </is>
      </c>
      <c r="G165" s="88" t="inlineStr">
        <is>
          <t>TY12</t>
        </is>
      </c>
      <c r="H165" s="88" t="inlineStr">
        <is>
          <t>台中勤務部</t>
        </is>
      </c>
      <c r="I165" s="89" t="inlineStr">
        <is>
          <t>台中</t>
        </is>
      </c>
    </row>
    <row r="166">
      <c r="A166" s="88" t="inlineStr">
        <is>
          <t>彰化縣</t>
        </is>
      </c>
      <c r="B166" s="88" t="inlineStr">
        <is>
          <t>彰化縣大城鄉</t>
        </is>
      </c>
      <c r="C166" s="88" t="inlineStr">
        <is>
          <t>527</t>
        </is>
      </c>
      <c r="D166" s="88" t="inlineStr">
        <is>
          <t>TC</t>
        </is>
      </c>
      <c r="E166" s="88" t="inlineStr">
        <is>
          <t>中區</t>
        </is>
      </c>
      <c r="F166" s="88" t="inlineStr">
        <is>
          <t>HL61</t>
        </is>
      </c>
      <c r="G166" s="88" t="inlineStr">
        <is>
          <t>TY12</t>
        </is>
      </c>
      <c r="H166" s="88" t="inlineStr">
        <is>
          <t>台中勤務部</t>
        </is>
      </c>
      <c r="I166" s="89" t="inlineStr">
        <is>
          <t>台中</t>
        </is>
      </c>
    </row>
    <row r="167">
      <c r="A167" s="88" t="inlineStr">
        <is>
          <t>彰化縣</t>
        </is>
      </c>
      <c r="B167" s="88" t="inlineStr">
        <is>
          <t>彰化縣芳苑鄉</t>
        </is>
      </c>
      <c r="C167" s="88" t="inlineStr">
        <is>
          <t>528</t>
        </is>
      </c>
      <c r="D167" s="88" t="inlineStr">
        <is>
          <t>TC</t>
        </is>
      </c>
      <c r="E167" s="88" t="inlineStr">
        <is>
          <t>中區</t>
        </is>
      </c>
      <c r="F167" s="88" t="inlineStr">
        <is>
          <t>HL61</t>
        </is>
      </c>
      <c r="G167" s="88" t="inlineStr">
        <is>
          <t>TY12</t>
        </is>
      </c>
      <c r="H167" s="88" t="inlineStr">
        <is>
          <t>台中勤務部</t>
        </is>
      </c>
      <c r="I167" s="89" t="inlineStr">
        <is>
          <t>台中</t>
        </is>
      </c>
    </row>
    <row r="168">
      <c r="A168" s="88" t="inlineStr">
        <is>
          <t>彰化縣</t>
        </is>
      </c>
      <c r="B168" s="88" t="inlineStr">
        <is>
          <t>彰化縣二水鄉</t>
        </is>
      </c>
      <c r="C168" s="88" t="inlineStr">
        <is>
          <t>530</t>
        </is>
      </c>
      <c r="D168" s="88" t="inlineStr">
        <is>
          <t>TC</t>
        </is>
      </c>
      <c r="E168" s="88" t="inlineStr">
        <is>
          <t>中區</t>
        </is>
      </c>
      <c r="F168" s="88" t="inlineStr">
        <is>
          <t>HL61</t>
        </is>
      </c>
      <c r="G168" s="88" t="inlineStr">
        <is>
          <t>TY12</t>
        </is>
      </c>
      <c r="H168" s="88" t="inlineStr">
        <is>
          <t>台中勤務部</t>
        </is>
      </c>
      <c r="I168" s="89" t="inlineStr">
        <is>
          <t>台中</t>
        </is>
      </c>
    </row>
    <row r="169">
      <c r="A169" s="88" t="inlineStr">
        <is>
          <t>南投縣</t>
        </is>
      </c>
      <c r="B169" s="88" t="inlineStr">
        <is>
          <t>南投縣南投市</t>
        </is>
      </c>
      <c r="C169" s="88" t="inlineStr">
        <is>
          <t>540</t>
        </is>
      </c>
      <c r="D169" s="88" t="inlineStr">
        <is>
          <t>TC</t>
        </is>
      </c>
      <c r="E169" s="88" t="inlineStr">
        <is>
          <t>中區</t>
        </is>
      </c>
      <c r="F169" s="88" t="inlineStr">
        <is>
          <t>HL61</t>
        </is>
      </c>
      <c r="G169" s="88" t="inlineStr">
        <is>
          <t>TY12</t>
        </is>
      </c>
      <c r="H169" s="88" t="inlineStr">
        <is>
          <t>台中勤務部</t>
        </is>
      </c>
      <c r="I169" s="89" t="inlineStr">
        <is>
          <t>台中</t>
        </is>
      </c>
    </row>
    <row r="170">
      <c r="A170" s="88" t="inlineStr">
        <is>
          <t>南投縣</t>
        </is>
      </c>
      <c r="B170" s="88" t="inlineStr">
        <is>
          <t>南投縣中寮鄉</t>
        </is>
      </c>
      <c r="C170" s="88" t="inlineStr">
        <is>
          <t>541</t>
        </is>
      </c>
      <c r="D170" s="88" t="inlineStr">
        <is>
          <t>TC</t>
        </is>
      </c>
      <c r="E170" s="88" t="inlineStr">
        <is>
          <t>中區</t>
        </is>
      </c>
      <c r="F170" s="88" t="inlineStr">
        <is>
          <t>HL61</t>
        </is>
      </c>
      <c r="G170" s="88" t="inlineStr">
        <is>
          <t>TY12</t>
        </is>
      </c>
      <c r="H170" s="88" t="inlineStr">
        <is>
          <t>台中勤務部</t>
        </is>
      </c>
      <c r="I170" s="89" t="inlineStr">
        <is>
          <t>台中</t>
        </is>
      </c>
    </row>
    <row r="171">
      <c r="A171" s="88" t="inlineStr">
        <is>
          <t>南投縣</t>
        </is>
      </c>
      <c r="B171" s="88" t="inlineStr">
        <is>
          <t>南投縣草屯鎮</t>
        </is>
      </c>
      <c r="C171" s="88" t="inlineStr">
        <is>
          <t>542</t>
        </is>
      </c>
      <c r="D171" s="88" t="inlineStr">
        <is>
          <t>TC</t>
        </is>
      </c>
      <c r="E171" s="88" t="inlineStr">
        <is>
          <t>中區</t>
        </is>
      </c>
      <c r="F171" s="88" t="inlineStr">
        <is>
          <t>HL61</t>
        </is>
      </c>
      <c r="G171" s="88" t="inlineStr">
        <is>
          <t>TY12</t>
        </is>
      </c>
      <c r="H171" s="88" t="inlineStr">
        <is>
          <t>台中勤務部</t>
        </is>
      </c>
      <c r="I171" s="89" t="inlineStr">
        <is>
          <t>台中</t>
        </is>
      </c>
    </row>
    <row r="172">
      <c r="A172" s="88" t="inlineStr">
        <is>
          <t>南投縣</t>
        </is>
      </c>
      <c r="B172" s="88" t="inlineStr">
        <is>
          <t>南投縣國姓鄉</t>
        </is>
      </c>
      <c r="C172" s="88" t="inlineStr">
        <is>
          <t>544</t>
        </is>
      </c>
      <c r="D172" s="88" t="inlineStr">
        <is>
          <t>TC</t>
        </is>
      </c>
      <c r="E172" s="88" t="inlineStr">
        <is>
          <t>中區</t>
        </is>
      </c>
      <c r="F172" s="88" t="inlineStr">
        <is>
          <t>HL61</t>
        </is>
      </c>
      <c r="G172" s="88" t="inlineStr">
        <is>
          <t>TY12</t>
        </is>
      </c>
      <c r="H172" s="88" t="inlineStr">
        <is>
          <t>台中勤務部</t>
        </is>
      </c>
      <c r="I172" s="89" t="inlineStr">
        <is>
          <t>台中</t>
        </is>
      </c>
    </row>
    <row r="173">
      <c r="A173" s="88" t="inlineStr">
        <is>
          <t>南投縣</t>
        </is>
      </c>
      <c r="B173" s="88" t="inlineStr">
        <is>
          <t>南投縣埔里鎮</t>
        </is>
      </c>
      <c r="C173" s="88" t="inlineStr">
        <is>
          <t>545</t>
        </is>
      </c>
      <c r="D173" s="88" t="inlineStr">
        <is>
          <t>TC</t>
        </is>
      </c>
      <c r="E173" s="88" t="inlineStr">
        <is>
          <t>中區</t>
        </is>
      </c>
      <c r="F173" s="88" t="inlineStr">
        <is>
          <t>HL61</t>
        </is>
      </c>
      <c r="G173" s="88" t="inlineStr">
        <is>
          <t>TY12</t>
        </is>
      </c>
      <c r="H173" s="88" t="inlineStr">
        <is>
          <t>台中勤務部</t>
        </is>
      </c>
      <c r="I173" s="89" t="inlineStr">
        <is>
          <t>台中</t>
        </is>
      </c>
    </row>
    <row r="174">
      <c r="A174" s="88" t="inlineStr">
        <is>
          <t>南投縣</t>
        </is>
      </c>
      <c r="B174" s="88" t="inlineStr">
        <is>
          <t>南投縣仁愛鄉</t>
        </is>
      </c>
      <c r="C174" s="88" t="inlineStr">
        <is>
          <t>546</t>
        </is>
      </c>
      <c r="D174" s="88" t="inlineStr">
        <is>
          <t>TC</t>
        </is>
      </c>
      <c r="E174" s="88" t="inlineStr">
        <is>
          <t>中區</t>
        </is>
      </c>
      <c r="F174" s="88" t="inlineStr">
        <is>
          <t>HL61</t>
        </is>
      </c>
      <c r="G174" s="88" t="inlineStr">
        <is>
          <t>TY12</t>
        </is>
      </c>
      <c r="H174" s="88" t="inlineStr">
        <is>
          <t>台中勤務部</t>
        </is>
      </c>
      <c r="I174" s="89" t="inlineStr">
        <is>
          <t>台中</t>
        </is>
      </c>
    </row>
    <row r="175">
      <c r="A175" s="88" t="inlineStr">
        <is>
          <t>南投縣</t>
        </is>
      </c>
      <c r="B175" s="88" t="inlineStr">
        <is>
          <t>南投縣名間鄉</t>
        </is>
      </c>
      <c r="C175" s="88" t="inlineStr">
        <is>
          <t>551</t>
        </is>
      </c>
      <c r="D175" s="88" t="inlineStr">
        <is>
          <t>TC</t>
        </is>
      </c>
      <c r="E175" s="88" t="inlineStr">
        <is>
          <t>中區</t>
        </is>
      </c>
      <c r="F175" s="88" t="inlineStr">
        <is>
          <t>HL61</t>
        </is>
      </c>
      <c r="G175" s="88" t="inlineStr">
        <is>
          <t>TY12</t>
        </is>
      </c>
      <c r="H175" s="88" t="inlineStr">
        <is>
          <t>台中勤務部</t>
        </is>
      </c>
      <c r="I175" s="89" t="inlineStr">
        <is>
          <t>台中</t>
        </is>
      </c>
    </row>
    <row r="176">
      <c r="A176" s="88" t="inlineStr">
        <is>
          <t>南投縣</t>
        </is>
      </c>
      <c r="B176" s="88" t="inlineStr">
        <is>
          <t>南投縣集集鎮</t>
        </is>
      </c>
      <c r="C176" s="88" t="inlineStr">
        <is>
          <t>552</t>
        </is>
      </c>
      <c r="D176" s="88" t="inlineStr">
        <is>
          <t>TC</t>
        </is>
      </c>
      <c r="E176" s="88" t="inlineStr">
        <is>
          <t>中區</t>
        </is>
      </c>
      <c r="F176" s="88" t="inlineStr">
        <is>
          <t>HL61</t>
        </is>
      </c>
      <c r="G176" s="88" t="inlineStr">
        <is>
          <t>TY12</t>
        </is>
      </c>
      <c r="H176" s="88" t="inlineStr">
        <is>
          <t>台中勤務部</t>
        </is>
      </c>
      <c r="I176" s="89" t="inlineStr">
        <is>
          <t>台中</t>
        </is>
      </c>
    </row>
    <row r="177">
      <c r="A177" s="88" t="inlineStr">
        <is>
          <t>南投縣</t>
        </is>
      </c>
      <c r="B177" s="88" t="inlineStr">
        <is>
          <t>南投縣水里鄉</t>
        </is>
      </c>
      <c r="C177" s="88" t="inlineStr">
        <is>
          <t>553</t>
        </is>
      </c>
      <c r="D177" s="88" t="inlineStr">
        <is>
          <t>TC</t>
        </is>
      </c>
      <c r="E177" s="88" t="inlineStr">
        <is>
          <t>中區</t>
        </is>
      </c>
      <c r="F177" s="88" t="inlineStr">
        <is>
          <t>HL61</t>
        </is>
      </c>
      <c r="G177" s="88" t="inlineStr">
        <is>
          <t>TY12</t>
        </is>
      </c>
      <c r="H177" s="88" t="inlineStr">
        <is>
          <t>台中勤務部</t>
        </is>
      </c>
      <c r="I177" s="89" t="inlineStr">
        <is>
          <t>台中</t>
        </is>
      </c>
    </row>
    <row r="178">
      <c r="A178" s="88" t="inlineStr">
        <is>
          <t>南投縣</t>
        </is>
      </c>
      <c r="B178" s="88" t="inlineStr">
        <is>
          <t>南投縣魚池鄉</t>
        </is>
      </c>
      <c r="C178" s="88" t="inlineStr">
        <is>
          <t>555</t>
        </is>
      </c>
      <c r="D178" s="88" t="inlineStr">
        <is>
          <t>TC</t>
        </is>
      </c>
      <c r="E178" s="88" t="inlineStr">
        <is>
          <t>中區</t>
        </is>
      </c>
      <c r="F178" s="88" t="inlineStr">
        <is>
          <t>HL61</t>
        </is>
      </c>
      <c r="G178" s="88" t="inlineStr">
        <is>
          <t>TY12</t>
        </is>
      </c>
      <c r="H178" s="88" t="inlineStr">
        <is>
          <t>台中勤務部</t>
        </is>
      </c>
      <c r="I178" s="89" t="inlineStr">
        <is>
          <t>台中</t>
        </is>
      </c>
    </row>
    <row r="179">
      <c r="A179" s="88" t="inlineStr">
        <is>
          <t>南投縣</t>
        </is>
      </c>
      <c r="B179" s="88" t="inlineStr">
        <is>
          <t>南投縣信義鄉</t>
        </is>
      </c>
      <c r="C179" s="88" t="inlineStr">
        <is>
          <t>556</t>
        </is>
      </c>
      <c r="D179" s="88" t="inlineStr">
        <is>
          <t>TC</t>
        </is>
      </c>
      <c r="E179" s="88" t="inlineStr">
        <is>
          <t>中區</t>
        </is>
      </c>
      <c r="F179" s="88" t="inlineStr">
        <is>
          <t>HL61</t>
        </is>
      </c>
      <c r="G179" s="88" t="inlineStr">
        <is>
          <t>TY12</t>
        </is>
      </c>
      <c r="H179" s="88" t="inlineStr">
        <is>
          <t>台中勤務部</t>
        </is>
      </c>
      <c r="I179" s="89" t="inlineStr">
        <is>
          <t>台中</t>
        </is>
      </c>
    </row>
    <row r="180">
      <c r="A180" s="88" t="inlineStr">
        <is>
          <t>南投縣</t>
        </is>
      </c>
      <c r="B180" s="88" t="inlineStr">
        <is>
          <t>南投縣竹山鎮</t>
        </is>
      </c>
      <c r="C180" s="88" t="inlineStr">
        <is>
          <t>557</t>
        </is>
      </c>
      <c r="D180" s="88" t="inlineStr">
        <is>
          <t>TC</t>
        </is>
      </c>
      <c r="E180" s="88" t="inlineStr">
        <is>
          <t>中區</t>
        </is>
      </c>
      <c r="F180" s="88" t="inlineStr">
        <is>
          <t>HL61</t>
        </is>
      </c>
      <c r="G180" s="88" t="inlineStr">
        <is>
          <t>TY12</t>
        </is>
      </c>
      <c r="H180" s="88" t="inlineStr">
        <is>
          <t>台中勤務部</t>
        </is>
      </c>
      <c r="I180" s="89" t="inlineStr">
        <is>
          <t>台中</t>
        </is>
      </c>
    </row>
    <row r="181">
      <c r="A181" s="88" t="inlineStr">
        <is>
          <t>南投縣</t>
        </is>
      </c>
      <c r="B181" s="88" t="inlineStr">
        <is>
          <t>南投縣鹿谷鄉</t>
        </is>
      </c>
      <c r="C181" s="88" t="inlineStr">
        <is>
          <t>558</t>
        </is>
      </c>
      <c r="D181" s="88" t="inlineStr">
        <is>
          <t>TC</t>
        </is>
      </c>
      <c r="E181" s="88" t="inlineStr">
        <is>
          <t>中區</t>
        </is>
      </c>
      <c r="F181" s="88" t="inlineStr">
        <is>
          <t>HL61</t>
        </is>
      </c>
      <c r="G181" s="88" t="inlineStr">
        <is>
          <t>TY12</t>
        </is>
      </c>
      <c r="H181" s="88" t="inlineStr">
        <is>
          <t>台中勤務部</t>
        </is>
      </c>
      <c r="I181" s="89" t="inlineStr">
        <is>
          <t>台中</t>
        </is>
      </c>
    </row>
    <row r="182">
      <c r="A182" s="88" t="inlineStr">
        <is>
          <t>嘉義市</t>
        </is>
      </c>
      <c r="B182" s="88" t="inlineStr">
        <is>
          <t>嘉義市西區</t>
        </is>
      </c>
      <c r="C182" s="88" t="inlineStr">
        <is>
          <t>600</t>
        </is>
      </c>
      <c r="D182" s="88" t="inlineStr">
        <is>
          <t>KH</t>
        </is>
      </c>
      <c r="E182" s="88" t="inlineStr">
        <is>
          <t>南區</t>
        </is>
      </c>
      <c r="F182" s="88" t="inlineStr">
        <is>
          <t>HL81</t>
        </is>
      </c>
      <c r="G182" s="88" t="inlineStr">
        <is>
          <t>TY22</t>
        </is>
      </c>
      <c r="H182" s="88" t="inlineStr">
        <is>
          <t>高雄勤務部</t>
        </is>
      </c>
      <c r="I182" s="89" t="inlineStr">
        <is>
          <t>高雄</t>
        </is>
      </c>
    </row>
    <row r="183">
      <c r="A183" s="88" t="inlineStr">
        <is>
          <t>嘉義市</t>
        </is>
      </c>
      <c r="B183" s="88" t="inlineStr">
        <is>
          <t>嘉義市東區</t>
        </is>
      </c>
      <c r="C183" s="88" t="inlineStr">
        <is>
          <t>600</t>
        </is>
      </c>
      <c r="D183" s="88" t="inlineStr">
        <is>
          <t>KH</t>
        </is>
      </c>
      <c r="E183" s="88" t="inlineStr">
        <is>
          <t>南區</t>
        </is>
      </c>
      <c r="F183" s="88" t="inlineStr">
        <is>
          <t>HL81</t>
        </is>
      </c>
      <c r="G183" s="88" t="inlineStr">
        <is>
          <t>TY22</t>
        </is>
      </c>
      <c r="H183" s="88" t="inlineStr">
        <is>
          <t>高雄勤務部</t>
        </is>
      </c>
      <c r="I183" s="89" t="inlineStr">
        <is>
          <t>高雄</t>
        </is>
      </c>
    </row>
    <row r="184">
      <c r="A184" s="88" t="inlineStr">
        <is>
          <t>嘉義縣</t>
        </is>
      </c>
      <c r="B184" s="88" t="inlineStr">
        <is>
          <t>嘉義縣番路鄉</t>
        </is>
      </c>
      <c r="C184" s="88" t="inlineStr">
        <is>
          <t>602</t>
        </is>
      </c>
      <c r="D184" s="88" t="inlineStr">
        <is>
          <t>KH</t>
        </is>
      </c>
      <c r="E184" s="88" t="inlineStr">
        <is>
          <t>南區</t>
        </is>
      </c>
      <c r="F184" s="88" t="inlineStr">
        <is>
          <t>HL81</t>
        </is>
      </c>
      <c r="G184" s="88" t="inlineStr">
        <is>
          <t>TY22</t>
        </is>
      </c>
      <c r="H184" s="88" t="inlineStr">
        <is>
          <t>高雄勤務部</t>
        </is>
      </c>
      <c r="I184" s="89" t="inlineStr">
        <is>
          <t>高雄</t>
        </is>
      </c>
    </row>
    <row r="185">
      <c r="A185" s="88" t="inlineStr">
        <is>
          <t>嘉義縣</t>
        </is>
      </c>
      <c r="B185" s="88" t="inlineStr">
        <is>
          <t>嘉義縣梅山鄉</t>
        </is>
      </c>
      <c r="C185" s="88" t="inlineStr">
        <is>
          <t>603</t>
        </is>
      </c>
      <c r="D185" s="88" t="inlineStr">
        <is>
          <t>KH</t>
        </is>
      </c>
      <c r="E185" s="88" t="inlineStr">
        <is>
          <t>南區</t>
        </is>
      </c>
      <c r="F185" s="88" t="inlineStr">
        <is>
          <t>HL81</t>
        </is>
      </c>
      <c r="G185" s="88" t="inlineStr">
        <is>
          <t>TY22</t>
        </is>
      </c>
      <c r="H185" s="88" t="inlineStr">
        <is>
          <t>高雄勤務部</t>
        </is>
      </c>
      <c r="I185" s="89" t="inlineStr">
        <is>
          <t>高雄</t>
        </is>
      </c>
    </row>
    <row r="186">
      <c r="A186" s="88" t="inlineStr">
        <is>
          <t>嘉義縣</t>
        </is>
      </c>
      <c r="B186" s="88" t="inlineStr">
        <is>
          <t>嘉義縣竹崎鄉</t>
        </is>
      </c>
      <c r="C186" s="88" t="inlineStr">
        <is>
          <t>604</t>
        </is>
      </c>
      <c r="D186" s="88" t="inlineStr">
        <is>
          <t>KH</t>
        </is>
      </c>
      <c r="E186" s="88" t="inlineStr">
        <is>
          <t>南區</t>
        </is>
      </c>
      <c r="F186" s="88" t="inlineStr">
        <is>
          <t>HL81</t>
        </is>
      </c>
      <c r="G186" s="88" t="inlineStr">
        <is>
          <t>TY22</t>
        </is>
      </c>
      <c r="H186" s="88" t="inlineStr">
        <is>
          <t>高雄勤務部</t>
        </is>
      </c>
      <c r="I186" s="89" t="inlineStr">
        <is>
          <t>高雄</t>
        </is>
      </c>
    </row>
    <row r="187">
      <c r="A187" s="88" t="inlineStr">
        <is>
          <t>嘉義縣</t>
        </is>
      </c>
      <c r="B187" s="88" t="inlineStr">
        <is>
          <t>嘉義縣阿里山鄉</t>
        </is>
      </c>
      <c r="C187" s="88" t="inlineStr">
        <is>
          <t>605</t>
        </is>
      </c>
      <c r="D187" s="88" t="inlineStr">
        <is>
          <t>KH</t>
        </is>
      </c>
      <c r="E187" s="88" t="inlineStr">
        <is>
          <t>南區</t>
        </is>
      </c>
      <c r="F187" s="88" t="inlineStr">
        <is>
          <t>HL81</t>
        </is>
      </c>
      <c r="G187" s="88" t="inlineStr">
        <is>
          <t>TY22</t>
        </is>
      </c>
      <c r="H187" s="88" t="inlineStr">
        <is>
          <t>高雄勤務部</t>
        </is>
      </c>
      <c r="I187" s="89" t="inlineStr">
        <is>
          <t>高雄</t>
        </is>
      </c>
    </row>
    <row r="188">
      <c r="A188" s="88" t="inlineStr">
        <is>
          <t>嘉義縣</t>
        </is>
      </c>
      <c r="B188" s="88" t="inlineStr">
        <is>
          <t>嘉義縣中埔鄉</t>
        </is>
      </c>
      <c r="C188" s="88" t="inlineStr">
        <is>
          <t>606</t>
        </is>
      </c>
      <c r="D188" s="88" t="inlineStr">
        <is>
          <t>KH</t>
        </is>
      </c>
      <c r="E188" s="88" t="inlineStr">
        <is>
          <t>南區</t>
        </is>
      </c>
      <c r="F188" s="88" t="inlineStr">
        <is>
          <t>HL81</t>
        </is>
      </c>
      <c r="G188" s="88" t="inlineStr">
        <is>
          <t>TY22</t>
        </is>
      </c>
      <c r="H188" s="88" t="inlineStr">
        <is>
          <t>高雄勤務部</t>
        </is>
      </c>
      <c r="I188" s="89" t="inlineStr">
        <is>
          <t>高雄</t>
        </is>
      </c>
    </row>
    <row r="189">
      <c r="A189" s="88" t="inlineStr">
        <is>
          <t>嘉義縣</t>
        </is>
      </c>
      <c r="B189" s="88" t="inlineStr">
        <is>
          <t>嘉義縣大埔鄉</t>
        </is>
      </c>
      <c r="C189" s="88" t="inlineStr">
        <is>
          <t>607</t>
        </is>
      </c>
      <c r="D189" s="88" t="inlineStr">
        <is>
          <t>KH</t>
        </is>
      </c>
      <c r="E189" s="88" t="inlineStr">
        <is>
          <t>南區</t>
        </is>
      </c>
      <c r="F189" s="88" t="inlineStr">
        <is>
          <t>HL81</t>
        </is>
      </c>
      <c r="G189" s="88" t="inlineStr">
        <is>
          <t>TY22</t>
        </is>
      </c>
      <c r="H189" s="88" t="inlineStr">
        <is>
          <t>高雄勤務部</t>
        </is>
      </c>
      <c r="I189" s="89" t="inlineStr">
        <is>
          <t>高雄</t>
        </is>
      </c>
    </row>
    <row r="190">
      <c r="A190" s="88" t="inlineStr">
        <is>
          <t>嘉義縣</t>
        </is>
      </c>
      <c r="B190" s="88" t="inlineStr">
        <is>
          <t>嘉義縣水上鄉</t>
        </is>
      </c>
      <c r="C190" s="88" t="inlineStr">
        <is>
          <t>608</t>
        </is>
      </c>
      <c r="D190" s="88" t="inlineStr">
        <is>
          <t>KH</t>
        </is>
      </c>
      <c r="E190" s="88" t="inlineStr">
        <is>
          <t>南區</t>
        </is>
      </c>
      <c r="F190" s="88" t="inlineStr">
        <is>
          <t>HL81</t>
        </is>
      </c>
      <c r="G190" s="88" t="inlineStr">
        <is>
          <t>TY22</t>
        </is>
      </c>
      <c r="H190" s="88" t="inlineStr">
        <is>
          <t>高雄勤務部</t>
        </is>
      </c>
      <c r="I190" s="89" t="inlineStr">
        <is>
          <t>高雄</t>
        </is>
      </c>
    </row>
    <row r="191">
      <c r="A191" s="88" t="inlineStr">
        <is>
          <t>嘉義縣</t>
        </is>
      </c>
      <c r="B191" s="88" t="inlineStr">
        <is>
          <t>嘉義縣鹿草鄉</t>
        </is>
      </c>
      <c r="C191" s="88" t="inlineStr">
        <is>
          <t>611</t>
        </is>
      </c>
      <c r="D191" s="88" t="inlineStr">
        <is>
          <t>KH</t>
        </is>
      </c>
      <c r="E191" s="88" t="inlineStr">
        <is>
          <t>南區</t>
        </is>
      </c>
      <c r="F191" s="88" t="inlineStr">
        <is>
          <t>HL81</t>
        </is>
      </c>
      <c r="G191" s="88" t="inlineStr">
        <is>
          <t>TY22</t>
        </is>
      </c>
      <c r="H191" s="88" t="inlineStr">
        <is>
          <t>高雄勤務部</t>
        </is>
      </c>
      <c r="I191" s="89" t="inlineStr">
        <is>
          <t>高雄</t>
        </is>
      </c>
    </row>
    <row r="192">
      <c r="A192" s="88" t="inlineStr">
        <is>
          <t>嘉義縣</t>
        </is>
      </c>
      <c r="B192" s="88" t="inlineStr">
        <is>
          <t>嘉義縣太保市</t>
        </is>
      </c>
      <c r="C192" s="88" t="inlineStr">
        <is>
          <t>612</t>
        </is>
      </c>
      <c r="D192" s="88" t="inlineStr">
        <is>
          <t>KH</t>
        </is>
      </c>
      <c r="E192" s="88" t="inlineStr">
        <is>
          <t>南區</t>
        </is>
      </c>
      <c r="F192" s="88" t="inlineStr">
        <is>
          <t>HL81</t>
        </is>
      </c>
      <c r="G192" s="88" t="inlineStr">
        <is>
          <t>TY22</t>
        </is>
      </c>
      <c r="H192" s="88" t="inlineStr">
        <is>
          <t>高雄勤務部</t>
        </is>
      </c>
      <c r="I192" s="89" t="inlineStr">
        <is>
          <t>高雄</t>
        </is>
      </c>
    </row>
    <row r="193">
      <c r="A193" s="88" t="inlineStr">
        <is>
          <t>嘉義縣</t>
        </is>
      </c>
      <c r="B193" s="88" t="inlineStr">
        <is>
          <t>嘉義縣朴子市</t>
        </is>
      </c>
      <c r="C193" s="88" t="inlineStr">
        <is>
          <t>613</t>
        </is>
      </c>
      <c r="D193" s="88" t="inlineStr">
        <is>
          <t>KH</t>
        </is>
      </c>
      <c r="E193" s="88" t="inlineStr">
        <is>
          <t>南區</t>
        </is>
      </c>
      <c r="F193" s="88" t="inlineStr">
        <is>
          <t>HL81</t>
        </is>
      </c>
      <c r="G193" s="88" t="inlineStr">
        <is>
          <t>TY22</t>
        </is>
      </c>
      <c r="H193" s="88" t="inlineStr">
        <is>
          <t>高雄勤務部</t>
        </is>
      </c>
      <c r="I193" s="89" t="inlineStr">
        <is>
          <t>高雄</t>
        </is>
      </c>
    </row>
    <row r="194">
      <c r="A194" s="88" t="inlineStr">
        <is>
          <t>嘉義縣</t>
        </is>
      </c>
      <c r="B194" s="88" t="inlineStr">
        <is>
          <t>嘉義縣東石鄉</t>
        </is>
      </c>
      <c r="C194" s="88" t="inlineStr">
        <is>
          <t>614</t>
        </is>
      </c>
      <c r="D194" s="88" t="inlineStr">
        <is>
          <t>KH</t>
        </is>
      </c>
      <c r="E194" s="88" t="inlineStr">
        <is>
          <t>南區</t>
        </is>
      </c>
      <c r="F194" s="88" t="inlineStr">
        <is>
          <t>HL81</t>
        </is>
      </c>
      <c r="G194" s="88" t="inlineStr">
        <is>
          <t>TY22</t>
        </is>
      </c>
      <c r="H194" s="88" t="inlineStr">
        <is>
          <t>高雄勤務部</t>
        </is>
      </c>
      <c r="I194" s="89" t="inlineStr">
        <is>
          <t>高雄</t>
        </is>
      </c>
    </row>
    <row r="195">
      <c r="A195" s="88" t="inlineStr">
        <is>
          <t>嘉義縣</t>
        </is>
      </c>
      <c r="B195" s="88" t="inlineStr">
        <is>
          <t>嘉義縣六腳鄉</t>
        </is>
      </c>
      <c r="C195" s="88" t="inlineStr">
        <is>
          <t>615</t>
        </is>
      </c>
      <c r="D195" s="88" t="inlineStr">
        <is>
          <t>KH</t>
        </is>
      </c>
      <c r="E195" s="88" t="inlineStr">
        <is>
          <t>南區</t>
        </is>
      </c>
      <c r="F195" s="88" t="inlineStr">
        <is>
          <t>HL81</t>
        </is>
      </c>
      <c r="G195" s="88" t="inlineStr">
        <is>
          <t>TY22</t>
        </is>
      </c>
      <c r="H195" s="88" t="inlineStr">
        <is>
          <t>高雄勤務部</t>
        </is>
      </c>
      <c r="I195" s="89" t="inlineStr">
        <is>
          <t>高雄</t>
        </is>
      </c>
    </row>
    <row r="196">
      <c r="A196" s="88" t="inlineStr">
        <is>
          <t>嘉義縣</t>
        </is>
      </c>
      <c r="B196" s="88" t="inlineStr">
        <is>
          <t>嘉義縣新港鄉</t>
        </is>
      </c>
      <c r="C196" s="88" t="inlineStr">
        <is>
          <t>616</t>
        </is>
      </c>
      <c r="D196" s="88" t="inlineStr">
        <is>
          <t>KH</t>
        </is>
      </c>
      <c r="E196" s="88" t="inlineStr">
        <is>
          <t>南區</t>
        </is>
      </c>
      <c r="F196" s="88" t="inlineStr">
        <is>
          <t>HL81</t>
        </is>
      </c>
      <c r="G196" s="88" t="inlineStr">
        <is>
          <t>TY22</t>
        </is>
      </c>
      <c r="H196" s="88" t="inlineStr">
        <is>
          <t>高雄勤務部</t>
        </is>
      </c>
      <c r="I196" s="89" t="inlineStr">
        <is>
          <t>高雄</t>
        </is>
      </c>
    </row>
    <row r="197">
      <c r="A197" s="88" t="inlineStr">
        <is>
          <t>嘉義縣</t>
        </is>
      </c>
      <c r="B197" s="88" t="inlineStr">
        <is>
          <t>嘉義縣民雄鄉</t>
        </is>
      </c>
      <c r="C197" s="88" t="inlineStr">
        <is>
          <t>621</t>
        </is>
      </c>
      <c r="D197" s="88" t="inlineStr">
        <is>
          <t>KH</t>
        </is>
      </c>
      <c r="E197" s="88" t="inlineStr">
        <is>
          <t>南區</t>
        </is>
      </c>
      <c r="F197" s="88" t="inlineStr">
        <is>
          <t>HL81</t>
        </is>
      </c>
      <c r="G197" s="88" t="inlineStr">
        <is>
          <t>TY22</t>
        </is>
      </c>
      <c r="H197" s="88" t="inlineStr">
        <is>
          <t>高雄勤務部</t>
        </is>
      </c>
      <c r="I197" s="89" t="inlineStr">
        <is>
          <t>高雄</t>
        </is>
      </c>
    </row>
    <row r="198">
      <c r="A198" s="88" t="inlineStr">
        <is>
          <t>嘉義縣</t>
        </is>
      </c>
      <c r="B198" s="88" t="inlineStr">
        <is>
          <t>嘉義縣大林鎮</t>
        </is>
      </c>
      <c r="C198" s="88" t="inlineStr">
        <is>
          <t>622</t>
        </is>
      </c>
      <c r="D198" s="88" t="inlineStr">
        <is>
          <t>KH</t>
        </is>
      </c>
      <c r="E198" s="88" t="inlineStr">
        <is>
          <t>南區</t>
        </is>
      </c>
      <c r="F198" s="88" t="inlineStr">
        <is>
          <t>HL81</t>
        </is>
      </c>
      <c r="G198" s="88" t="inlineStr">
        <is>
          <t>TY22</t>
        </is>
      </c>
      <c r="H198" s="88" t="inlineStr">
        <is>
          <t>高雄勤務部</t>
        </is>
      </c>
      <c r="I198" s="89" t="inlineStr">
        <is>
          <t>高雄</t>
        </is>
      </c>
    </row>
    <row r="199">
      <c r="A199" s="88" t="inlineStr">
        <is>
          <t>嘉義縣</t>
        </is>
      </c>
      <c r="B199" s="88" t="inlineStr">
        <is>
          <t>嘉義縣溪口鄉</t>
        </is>
      </c>
      <c r="C199" s="88" t="inlineStr">
        <is>
          <t>623</t>
        </is>
      </c>
      <c r="D199" s="88" t="inlineStr">
        <is>
          <t>KH</t>
        </is>
      </c>
      <c r="E199" s="88" t="inlineStr">
        <is>
          <t>南區</t>
        </is>
      </c>
      <c r="F199" s="88" t="inlineStr">
        <is>
          <t>HL81</t>
        </is>
      </c>
      <c r="G199" s="88" t="inlineStr">
        <is>
          <t>TY22</t>
        </is>
      </c>
      <c r="H199" s="88" t="inlineStr">
        <is>
          <t>高雄勤務部</t>
        </is>
      </c>
      <c r="I199" s="89" t="inlineStr">
        <is>
          <t>高雄</t>
        </is>
      </c>
    </row>
    <row r="200">
      <c r="A200" s="88" t="inlineStr">
        <is>
          <t>嘉義縣</t>
        </is>
      </c>
      <c r="B200" s="88" t="inlineStr">
        <is>
          <t>嘉義縣義竹鄉</t>
        </is>
      </c>
      <c r="C200" s="88" t="inlineStr">
        <is>
          <t>624</t>
        </is>
      </c>
      <c r="D200" s="88" t="inlineStr">
        <is>
          <t>KH</t>
        </is>
      </c>
      <c r="E200" s="88" t="inlineStr">
        <is>
          <t>南區</t>
        </is>
      </c>
      <c r="F200" s="88" t="inlineStr">
        <is>
          <t>HL81</t>
        </is>
      </c>
      <c r="G200" s="88" t="inlineStr">
        <is>
          <t>TY22</t>
        </is>
      </c>
      <c r="H200" s="88" t="inlineStr">
        <is>
          <t>高雄勤務部</t>
        </is>
      </c>
      <c r="I200" s="89" t="inlineStr">
        <is>
          <t>高雄</t>
        </is>
      </c>
    </row>
    <row r="201">
      <c r="A201" s="88" t="inlineStr">
        <is>
          <t>嘉義縣</t>
        </is>
      </c>
      <c r="B201" s="88" t="inlineStr">
        <is>
          <t>嘉義縣布袋鎮</t>
        </is>
      </c>
      <c r="C201" s="88" t="inlineStr">
        <is>
          <t>625</t>
        </is>
      </c>
      <c r="D201" s="88" t="inlineStr">
        <is>
          <t>KH</t>
        </is>
      </c>
      <c r="E201" s="88" t="inlineStr">
        <is>
          <t>南區</t>
        </is>
      </c>
      <c r="F201" s="88" t="inlineStr">
        <is>
          <t>HL81</t>
        </is>
      </c>
      <c r="G201" s="88" t="inlineStr">
        <is>
          <t>TY22</t>
        </is>
      </c>
      <c r="H201" s="88" t="inlineStr">
        <is>
          <t>高雄勤務部</t>
        </is>
      </c>
      <c r="I201" s="89" t="inlineStr">
        <is>
          <t>高雄</t>
        </is>
      </c>
    </row>
    <row r="202">
      <c r="A202" s="88" t="inlineStr">
        <is>
          <t>雲林縣</t>
        </is>
      </c>
      <c r="B202" s="88" t="inlineStr">
        <is>
          <t>雲林縣斗南鎮</t>
        </is>
      </c>
      <c r="C202" s="88" t="inlineStr">
        <is>
          <t>630</t>
        </is>
      </c>
      <c r="D202" s="88" t="inlineStr">
        <is>
          <t>TC</t>
        </is>
      </c>
      <c r="E202" s="88" t="inlineStr">
        <is>
          <t>中區</t>
        </is>
      </c>
      <c r="F202" s="88" t="inlineStr">
        <is>
          <t>HL61</t>
        </is>
      </c>
      <c r="G202" s="88" t="inlineStr">
        <is>
          <t>TY12</t>
        </is>
      </c>
      <c r="H202" s="88" t="inlineStr">
        <is>
          <t>台中勤務部</t>
        </is>
      </c>
      <c r="I202" s="89" t="inlineStr">
        <is>
          <t>台中</t>
        </is>
      </c>
    </row>
    <row r="203">
      <c r="A203" s="88" t="inlineStr">
        <is>
          <t>雲林縣</t>
        </is>
      </c>
      <c r="B203" s="88" t="inlineStr">
        <is>
          <t>雲林縣大埤鄉</t>
        </is>
      </c>
      <c r="C203" s="88" t="inlineStr">
        <is>
          <t>631</t>
        </is>
      </c>
      <c r="D203" s="88" t="inlineStr">
        <is>
          <t>TC</t>
        </is>
      </c>
      <c r="E203" s="88" t="inlineStr">
        <is>
          <t>中區</t>
        </is>
      </c>
      <c r="F203" s="88" t="inlineStr">
        <is>
          <t>HL61</t>
        </is>
      </c>
      <c r="G203" s="88" t="inlineStr">
        <is>
          <t>TY12</t>
        </is>
      </c>
      <c r="H203" s="88" t="inlineStr">
        <is>
          <t>台中勤務部</t>
        </is>
      </c>
      <c r="I203" s="89" t="inlineStr">
        <is>
          <t>台中</t>
        </is>
      </c>
    </row>
    <row r="204">
      <c r="A204" s="88" t="inlineStr">
        <is>
          <t>雲林縣</t>
        </is>
      </c>
      <c r="B204" s="88" t="inlineStr">
        <is>
          <t>雲林縣虎尾鎮</t>
        </is>
      </c>
      <c r="C204" s="88" t="inlineStr">
        <is>
          <t>632</t>
        </is>
      </c>
      <c r="D204" s="88" t="inlineStr">
        <is>
          <t>TC</t>
        </is>
      </c>
      <c r="E204" s="88" t="inlineStr">
        <is>
          <t>中區</t>
        </is>
      </c>
      <c r="F204" s="88" t="inlineStr">
        <is>
          <t>HL61</t>
        </is>
      </c>
      <c r="G204" s="88" t="inlineStr">
        <is>
          <t>TY12</t>
        </is>
      </c>
      <c r="H204" s="88" t="inlineStr">
        <is>
          <t>台中勤務部</t>
        </is>
      </c>
      <c r="I204" s="89" t="inlineStr">
        <is>
          <t>台中</t>
        </is>
      </c>
    </row>
    <row r="205">
      <c r="A205" s="88" t="inlineStr">
        <is>
          <t>雲林縣</t>
        </is>
      </c>
      <c r="B205" s="88" t="inlineStr">
        <is>
          <t>雲林縣土庫鎮</t>
        </is>
      </c>
      <c r="C205" s="88" t="inlineStr">
        <is>
          <t>633</t>
        </is>
      </c>
      <c r="D205" s="88" t="inlineStr">
        <is>
          <t>TC</t>
        </is>
      </c>
      <c r="E205" s="88" t="inlineStr">
        <is>
          <t>中區</t>
        </is>
      </c>
      <c r="F205" s="88" t="inlineStr">
        <is>
          <t>HL61</t>
        </is>
      </c>
      <c r="G205" s="88" t="inlineStr">
        <is>
          <t>TY12</t>
        </is>
      </c>
      <c r="H205" s="88" t="inlineStr">
        <is>
          <t>台中勤務部</t>
        </is>
      </c>
      <c r="I205" s="89" t="inlineStr">
        <is>
          <t>台中</t>
        </is>
      </c>
    </row>
    <row r="206">
      <c r="A206" s="88" t="inlineStr">
        <is>
          <t>雲林縣</t>
        </is>
      </c>
      <c r="B206" s="88" t="inlineStr">
        <is>
          <t>雲林縣褒忠鄉</t>
        </is>
      </c>
      <c r="C206" s="88" t="inlineStr">
        <is>
          <t>634</t>
        </is>
      </c>
      <c r="D206" s="88" t="inlineStr">
        <is>
          <t>TC</t>
        </is>
      </c>
      <c r="E206" s="88" t="inlineStr">
        <is>
          <t>中區</t>
        </is>
      </c>
      <c r="F206" s="88" t="inlineStr">
        <is>
          <t>HL61</t>
        </is>
      </c>
      <c r="G206" s="88" t="inlineStr">
        <is>
          <t>TY12</t>
        </is>
      </c>
      <c r="H206" s="88" t="inlineStr">
        <is>
          <t>台中勤務部</t>
        </is>
      </c>
      <c r="I206" s="89" t="inlineStr">
        <is>
          <t>台中</t>
        </is>
      </c>
    </row>
    <row r="207">
      <c r="A207" s="88" t="inlineStr">
        <is>
          <t>雲林縣</t>
        </is>
      </c>
      <c r="B207" s="88" t="inlineStr">
        <is>
          <t>雲林縣東勢鄉</t>
        </is>
      </c>
      <c r="C207" s="88" t="inlineStr">
        <is>
          <t>635</t>
        </is>
      </c>
      <c r="D207" s="88" t="inlineStr">
        <is>
          <t>TC</t>
        </is>
      </c>
      <c r="E207" s="88" t="inlineStr">
        <is>
          <t>中區</t>
        </is>
      </c>
      <c r="F207" s="88" t="inlineStr">
        <is>
          <t>HL61</t>
        </is>
      </c>
      <c r="G207" s="88" t="inlineStr">
        <is>
          <t>TY12</t>
        </is>
      </c>
      <c r="H207" s="88" t="inlineStr">
        <is>
          <t>台中勤務部</t>
        </is>
      </c>
      <c r="I207" s="89" t="inlineStr">
        <is>
          <t>台中</t>
        </is>
      </c>
    </row>
    <row r="208">
      <c r="A208" s="88" t="inlineStr">
        <is>
          <t>雲林縣</t>
        </is>
      </c>
      <c r="B208" s="88" t="inlineStr">
        <is>
          <t>雲林縣台西鄉</t>
        </is>
      </c>
      <c r="C208" s="88" t="inlineStr">
        <is>
          <t>636</t>
        </is>
      </c>
      <c r="D208" s="88" t="inlineStr">
        <is>
          <t>TC</t>
        </is>
      </c>
      <c r="E208" s="88" t="inlineStr">
        <is>
          <t>中區</t>
        </is>
      </c>
      <c r="F208" s="88" t="inlineStr">
        <is>
          <t>HL61</t>
        </is>
      </c>
      <c r="G208" s="88" t="inlineStr">
        <is>
          <t>TY12</t>
        </is>
      </c>
      <c r="H208" s="88" t="inlineStr">
        <is>
          <t>台中勤務部</t>
        </is>
      </c>
      <c r="I208" s="89" t="inlineStr">
        <is>
          <t>台中</t>
        </is>
      </c>
    </row>
    <row r="209">
      <c r="A209" s="88" t="inlineStr">
        <is>
          <t>雲林縣</t>
        </is>
      </c>
      <c r="B209" s="88" t="inlineStr">
        <is>
          <t>雲林縣崙背鄉</t>
        </is>
      </c>
      <c r="C209" s="88" t="inlineStr">
        <is>
          <t>637</t>
        </is>
      </c>
      <c r="D209" s="88" t="inlineStr">
        <is>
          <t>TC</t>
        </is>
      </c>
      <c r="E209" s="88" t="inlineStr">
        <is>
          <t>中區</t>
        </is>
      </c>
      <c r="F209" s="88" t="inlineStr">
        <is>
          <t>HL61</t>
        </is>
      </c>
      <c r="G209" s="88" t="inlineStr">
        <is>
          <t>TY12</t>
        </is>
      </c>
      <c r="H209" s="88" t="inlineStr">
        <is>
          <t>台中勤務部</t>
        </is>
      </c>
      <c r="I209" s="89" t="inlineStr">
        <is>
          <t>台中</t>
        </is>
      </c>
    </row>
    <row r="210">
      <c r="A210" s="88" t="inlineStr">
        <is>
          <t>雲林縣</t>
        </is>
      </c>
      <c r="B210" s="88" t="inlineStr">
        <is>
          <t>雲林縣麥寮鄉</t>
        </is>
      </c>
      <c r="C210" s="88" t="inlineStr">
        <is>
          <t>638</t>
        </is>
      </c>
      <c r="D210" s="88" t="inlineStr">
        <is>
          <t>TC</t>
        </is>
      </c>
      <c r="E210" s="88" t="inlineStr">
        <is>
          <t>中區</t>
        </is>
      </c>
      <c r="F210" s="88" t="inlineStr">
        <is>
          <t>HL61</t>
        </is>
      </c>
      <c r="G210" s="88" t="inlineStr">
        <is>
          <t>TY12</t>
        </is>
      </c>
      <c r="H210" s="88" t="inlineStr">
        <is>
          <t>台中勤務部</t>
        </is>
      </c>
      <c r="I210" s="89" t="inlineStr">
        <is>
          <t>台中</t>
        </is>
      </c>
    </row>
    <row r="211">
      <c r="A211" s="88" t="inlineStr">
        <is>
          <t>雲林縣</t>
        </is>
      </c>
      <c r="B211" s="88" t="inlineStr">
        <is>
          <t>雲林縣斗六市</t>
        </is>
      </c>
      <c r="C211" s="88" t="inlineStr">
        <is>
          <t>640</t>
        </is>
      </c>
      <c r="D211" s="88" t="inlineStr">
        <is>
          <t>TC</t>
        </is>
      </c>
      <c r="E211" s="88" t="inlineStr">
        <is>
          <t>中區</t>
        </is>
      </c>
      <c r="F211" s="88" t="inlineStr">
        <is>
          <t>HL61</t>
        </is>
      </c>
      <c r="G211" s="88" t="inlineStr">
        <is>
          <t>TY12</t>
        </is>
      </c>
      <c r="H211" s="88" t="inlineStr">
        <is>
          <t>台中勤務部</t>
        </is>
      </c>
      <c r="I211" s="89" t="inlineStr">
        <is>
          <t>台中</t>
        </is>
      </c>
    </row>
    <row r="212">
      <c r="A212" s="88" t="inlineStr">
        <is>
          <t>雲林縣</t>
        </is>
      </c>
      <c r="B212" s="88" t="inlineStr">
        <is>
          <t>雲林縣林內鄉</t>
        </is>
      </c>
      <c r="C212" s="88" t="inlineStr">
        <is>
          <t>643</t>
        </is>
      </c>
      <c r="D212" s="88" t="inlineStr">
        <is>
          <t>TC</t>
        </is>
      </c>
      <c r="E212" s="88" t="inlineStr">
        <is>
          <t>中區</t>
        </is>
      </c>
      <c r="F212" s="88" t="inlineStr">
        <is>
          <t>HL61</t>
        </is>
      </c>
      <c r="G212" s="88" t="inlineStr">
        <is>
          <t>TY12</t>
        </is>
      </c>
      <c r="H212" s="88" t="inlineStr">
        <is>
          <t>台中勤務部</t>
        </is>
      </c>
      <c r="I212" s="89" t="inlineStr">
        <is>
          <t>台中</t>
        </is>
      </c>
    </row>
    <row r="213">
      <c r="A213" s="88" t="inlineStr">
        <is>
          <t>雲林縣</t>
        </is>
      </c>
      <c r="B213" s="88" t="inlineStr">
        <is>
          <t>雲林縣古坑鄉</t>
        </is>
      </c>
      <c r="C213" s="88" t="inlineStr">
        <is>
          <t>646</t>
        </is>
      </c>
      <c r="D213" s="88" t="inlineStr">
        <is>
          <t>TC</t>
        </is>
      </c>
      <c r="E213" s="88" t="inlineStr">
        <is>
          <t>中區</t>
        </is>
      </c>
      <c r="F213" s="88" t="inlineStr">
        <is>
          <t>HL61</t>
        </is>
      </c>
      <c r="G213" s="88" t="inlineStr">
        <is>
          <t>TY12</t>
        </is>
      </c>
      <c r="H213" s="88" t="inlineStr">
        <is>
          <t>台中勤務部</t>
        </is>
      </c>
      <c r="I213" s="89" t="inlineStr">
        <is>
          <t>台中</t>
        </is>
      </c>
    </row>
    <row r="214">
      <c r="A214" s="88" t="inlineStr">
        <is>
          <t>雲林縣</t>
        </is>
      </c>
      <c r="B214" s="88" t="inlineStr">
        <is>
          <t>雲林縣莿桐鄉</t>
        </is>
      </c>
      <c r="C214" s="88" t="inlineStr">
        <is>
          <t>647</t>
        </is>
      </c>
      <c r="D214" s="88" t="inlineStr">
        <is>
          <t>TC</t>
        </is>
      </c>
      <c r="E214" s="88" t="inlineStr">
        <is>
          <t>中區</t>
        </is>
      </c>
      <c r="F214" s="88" t="inlineStr">
        <is>
          <t>HL61</t>
        </is>
      </c>
      <c r="G214" s="88" t="inlineStr">
        <is>
          <t>TY12</t>
        </is>
      </c>
      <c r="H214" s="88" t="inlineStr">
        <is>
          <t>台中勤務部</t>
        </is>
      </c>
      <c r="I214" s="89" t="inlineStr">
        <is>
          <t>台中</t>
        </is>
      </c>
    </row>
    <row r="215">
      <c r="A215" s="88" t="inlineStr">
        <is>
          <t>雲林縣</t>
        </is>
      </c>
      <c r="B215" s="88" t="inlineStr">
        <is>
          <t>雲林縣西螺鎮</t>
        </is>
      </c>
      <c r="C215" s="88" t="inlineStr">
        <is>
          <t>648</t>
        </is>
      </c>
      <c r="D215" s="88" t="inlineStr">
        <is>
          <t>TC</t>
        </is>
      </c>
      <c r="E215" s="88" t="inlineStr">
        <is>
          <t>中區</t>
        </is>
      </c>
      <c r="F215" s="88" t="inlineStr">
        <is>
          <t>HL61</t>
        </is>
      </c>
      <c r="G215" s="88" t="inlineStr">
        <is>
          <t>TY12</t>
        </is>
      </c>
      <c r="H215" s="88" t="inlineStr">
        <is>
          <t>台中勤務部</t>
        </is>
      </c>
      <c r="I215" s="89" t="inlineStr">
        <is>
          <t>台中</t>
        </is>
      </c>
    </row>
    <row r="216">
      <c r="A216" s="88" t="inlineStr">
        <is>
          <t>雲林縣</t>
        </is>
      </c>
      <c r="B216" s="88" t="inlineStr">
        <is>
          <t>雲林縣二崙鄉</t>
        </is>
      </c>
      <c r="C216" s="88" t="inlineStr">
        <is>
          <t>649</t>
        </is>
      </c>
      <c r="D216" s="88" t="inlineStr">
        <is>
          <t>TC</t>
        </is>
      </c>
      <c r="E216" s="88" t="inlineStr">
        <is>
          <t>中區</t>
        </is>
      </c>
      <c r="F216" s="88" t="inlineStr">
        <is>
          <t>HL61</t>
        </is>
      </c>
      <c r="G216" s="88" t="inlineStr">
        <is>
          <t>TY12</t>
        </is>
      </c>
      <c r="H216" s="88" t="inlineStr">
        <is>
          <t>台中勤務部</t>
        </is>
      </c>
      <c r="I216" s="89" t="inlineStr">
        <is>
          <t>台中</t>
        </is>
      </c>
    </row>
    <row r="217">
      <c r="A217" s="88" t="inlineStr">
        <is>
          <t>雲林縣</t>
        </is>
      </c>
      <c r="B217" s="88" t="inlineStr">
        <is>
          <t>雲林縣北港鎮</t>
        </is>
      </c>
      <c r="C217" s="88" t="inlineStr">
        <is>
          <t>651</t>
        </is>
      </c>
      <c r="D217" s="88" t="inlineStr">
        <is>
          <t>TC</t>
        </is>
      </c>
      <c r="E217" s="88" t="inlineStr">
        <is>
          <t>中區</t>
        </is>
      </c>
      <c r="F217" s="88" t="inlineStr">
        <is>
          <t>HL61</t>
        </is>
      </c>
      <c r="G217" s="88" t="inlineStr">
        <is>
          <t>TY12</t>
        </is>
      </c>
      <c r="H217" s="88" t="inlineStr">
        <is>
          <t>台中勤務部</t>
        </is>
      </c>
      <c r="I217" s="89" t="inlineStr">
        <is>
          <t>台中</t>
        </is>
      </c>
    </row>
    <row r="218">
      <c r="A218" s="88" t="inlineStr">
        <is>
          <t>雲林縣</t>
        </is>
      </c>
      <c r="B218" s="88" t="inlineStr">
        <is>
          <t>雲林縣水林鄉</t>
        </is>
      </c>
      <c r="C218" s="88" t="inlineStr">
        <is>
          <t>652</t>
        </is>
      </c>
      <c r="D218" s="88" t="inlineStr">
        <is>
          <t>TC</t>
        </is>
      </c>
      <c r="E218" s="88" t="inlineStr">
        <is>
          <t>中區</t>
        </is>
      </c>
      <c r="F218" s="88" t="inlineStr">
        <is>
          <t>HL61</t>
        </is>
      </c>
      <c r="G218" s="88" t="inlineStr">
        <is>
          <t>TY12</t>
        </is>
      </c>
      <c r="H218" s="88" t="inlineStr">
        <is>
          <t>台中勤務部</t>
        </is>
      </c>
      <c r="I218" s="89" t="inlineStr">
        <is>
          <t>台中</t>
        </is>
      </c>
    </row>
    <row r="219">
      <c r="A219" s="88" t="inlineStr">
        <is>
          <t>雲林縣</t>
        </is>
      </c>
      <c r="B219" s="88" t="inlineStr">
        <is>
          <t>雲林縣口湖鄉</t>
        </is>
      </c>
      <c r="C219" s="88" t="inlineStr">
        <is>
          <t>653</t>
        </is>
      </c>
      <c r="D219" s="88" t="inlineStr">
        <is>
          <t>TC</t>
        </is>
      </c>
      <c r="E219" s="88" t="inlineStr">
        <is>
          <t>中區</t>
        </is>
      </c>
      <c r="F219" s="88" t="inlineStr">
        <is>
          <t>HL61</t>
        </is>
      </c>
      <c r="G219" s="88" t="inlineStr">
        <is>
          <t>TY12</t>
        </is>
      </c>
      <c r="H219" s="88" t="inlineStr">
        <is>
          <t>台中勤務部</t>
        </is>
      </c>
      <c r="I219" s="89" t="inlineStr">
        <is>
          <t>台中</t>
        </is>
      </c>
    </row>
    <row r="220">
      <c r="A220" s="88" t="inlineStr">
        <is>
          <t>雲林縣</t>
        </is>
      </c>
      <c r="B220" s="88" t="inlineStr">
        <is>
          <t>雲林縣四湖鄉</t>
        </is>
      </c>
      <c r="C220" s="88" t="inlineStr">
        <is>
          <t>654</t>
        </is>
      </c>
      <c r="D220" s="88" t="inlineStr">
        <is>
          <t>TC</t>
        </is>
      </c>
      <c r="E220" s="88" t="inlineStr">
        <is>
          <t>中區</t>
        </is>
      </c>
      <c r="F220" s="88" t="inlineStr">
        <is>
          <t>HL61</t>
        </is>
      </c>
      <c r="G220" s="88" t="inlineStr">
        <is>
          <t>TY12</t>
        </is>
      </c>
      <c r="H220" s="88" t="inlineStr">
        <is>
          <t>台中勤務部</t>
        </is>
      </c>
      <c r="I220" s="89" t="inlineStr">
        <is>
          <t>台中</t>
        </is>
      </c>
    </row>
    <row r="221">
      <c r="A221" s="88" t="inlineStr">
        <is>
          <t>雲林縣</t>
        </is>
      </c>
      <c r="B221" s="88" t="inlineStr">
        <is>
          <t>雲林縣元長鄉</t>
        </is>
      </c>
      <c r="C221" s="88" t="inlineStr">
        <is>
          <t>655</t>
        </is>
      </c>
      <c r="D221" s="88" t="inlineStr">
        <is>
          <t>TC</t>
        </is>
      </c>
      <c r="E221" s="88" t="inlineStr">
        <is>
          <t>中區</t>
        </is>
      </c>
      <c r="F221" s="88" t="inlineStr">
        <is>
          <t>HL61</t>
        </is>
      </c>
      <c r="G221" s="88" t="inlineStr">
        <is>
          <t>TY12</t>
        </is>
      </c>
      <c r="H221" s="88" t="inlineStr">
        <is>
          <t>台中勤務部</t>
        </is>
      </c>
      <c r="I221" s="89" t="inlineStr">
        <is>
          <t>台中</t>
        </is>
      </c>
    </row>
    <row r="222">
      <c r="A222" s="88" t="inlineStr">
        <is>
          <t>台南市</t>
        </is>
      </c>
      <c r="B222" s="88" t="inlineStr">
        <is>
          <t>台南市中西區</t>
        </is>
      </c>
      <c r="C222" s="88" t="inlineStr">
        <is>
          <t>700</t>
        </is>
      </c>
      <c r="D222" s="88" t="inlineStr">
        <is>
          <t>KH</t>
        </is>
      </c>
      <c r="E222" s="88" t="inlineStr">
        <is>
          <t>南區</t>
        </is>
      </c>
      <c r="F222" s="88" t="inlineStr">
        <is>
          <t>HL81</t>
        </is>
      </c>
      <c r="G222" s="88" t="inlineStr">
        <is>
          <t>TY22</t>
        </is>
      </c>
      <c r="H222" s="88" t="inlineStr">
        <is>
          <t>高雄勤務部</t>
        </is>
      </c>
      <c r="I222" s="89" t="inlineStr">
        <is>
          <t>高雄</t>
        </is>
      </c>
    </row>
    <row r="223">
      <c r="A223" s="88" t="inlineStr">
        <is>
          <t>台南市</t>
        </is>
      </c>
      <c r="B223" s="88" t="inlineStr">
        <is>
          <t>台南市東區</t>
        </is>
      </c>
      <c r="C223" s="88" t="inlineStr">
        <is>
          <t>701</t>
        </is>
      </c>
      <c r="D223" s="88" t="inlineStr">
        <is>
          <t>KH</t>
        </is>
      </c>
      <c r="E223" s="88" t="inlineStr">
        <is>
          <t>南區</t>
        </is>
      </c>
      <c r="F223" s="88" t="inlineStr">
        <is>
          <t>HL81</t>
        </is>
      </c>
      <c r="G223" s="88" t="inlineStr">
        <is>
          <t>TY22</t>
        </is>
      </c>
      <c r="H223" s="88" t="inlineStr">
        <is>
          <t>高雄勤務部</t>
        </is>
      </c>
      <c r="I223" s="89" t="inlineStr">
        <is>
          <t>高雄</t>
        </is>
      </c>
    </row>
    <row r="224">
      <c r="A224" s="88" t="inlineStr">
        <is>
          <t>台南市</t>
        </is>
      </c>
      <c r="B224" s="88" t="inlineStr">
        <is>
          <t>台南市南區</t>
        </is>
      </c>
      <c r="C224" s="88" t="inlineStr">
        <is>
          <t>702</t>
        </is>
      </c>
      <c r="D224" s="88" t="inlineStr">
        <is>
          <t>KH</t>
        </is>
      </c>
      <c r="E224" s="88" t="inlineStr">
        <is>
          <t>南區</t>
        </is>
      </c>
      <c r="F224" s="88" t="inlineStr">
        <is>
          <t>HL81</t>
        </is>
      </c>
      <c r="G224" s="88" t="inlineStr">
        <is>
          <t>TY22</t>
        </is>
      </c>
      <c r="H224" s="88" t="inlineStr">
        <is>
          <t>高雄勤務部</t>
        </is>
      </c>
      <c r="I224" s="89" t="inlineStr">
        <is>
          <t>高雄</t>
        </is>
      </c>
    </row>
    <row r="225">
      <c r="A225" s="88" t="inlineStr">
        <is>
          <t>台南市</t>
        </is>
      </c>
      <c r="B225" s="88" t="inlineStr">
        <is>
          <t>台南市北區</t>
        </is>
      </c>
      <c r="C225" s="88" t="inlineStr">
        <is>
          <t>704</t>
        </is>
      </c>
      <c r="D225" s="88" t="inlineStr">
        <is>
          <t>KH</t>
        </is>
      </c>
      <c r="E225" s="88" t="inlineStr">
        <is>
          <t>南區</t>
        </is>
      </c>
      <c r="F225" s="88" t="inlineStr">
        <is>
          <t>HL81</t>
        </is>
      </c>
      <c r="G225" s="88" t="inlineStr">
        <is>
          <t>TY22</t>
        </is>
      </c>
      <c r="H225" s="88" t="inlineStr">
        <is>
          <t>高雄勤務部</t>
        </is>
      </c>
      <c r="I225" s="89" t="inlineStr">
        <is>
          <t>高雄</t>
        </is>
      </c>
    </row>
    <row r="226">
      <c r="A226" s="88" t="inlineStr">
        <is>
          <t>台南市</t>
        </is>
      </c>
      <c r="B226" s="88" t="inlineStr">
        <is>
          <t>台南市安平區</t>
        </is>
      </c>
      <c r="C226" s="88" t="inlineStr">
        <is>
          <t>708</t>
        </is>
      </c>
      <c r="D226" s="88" t="inlineStr">
        <is>
          <t>KH</t>
        </is>
      </c>
      <c r="E226" s="88" t="inlineStr">
        <is>
          <t>南區</t>
        </is>
      </c>
      <c r="F226" s="88" t="inlineStr">
        <is>
          <t>HL81</t>
        </is>
      </c>
      <c r="G226" s="88" t="inlineStr">
        <is>
          <t>TY22</t>
        </is>
      </c>
      <c r="H226" s="88" t="inlineStr">
        <is>
          <t>高雄勤務部</t>
        </is>
      </c>
      <c r="I226" s="89" t="inlineStr">
        <is>
          <t>高雄</t>
        </is>
      </c>
    </row>
    <row r="227">
      <c r="A227" s="88" t="inlineStr">
        <is>
          <t>台南市</t>
        </is>
      </c>
      <c r="B227" s="88" t="inlineStr">
        <is>
          <t>台南市安南區</t>
        </is>
      </c>
      <c r="C227" s="88" t="inlineStr">
        <is>
          <t>709</t>
        </is>
      </c>
      <c r="D227" s="88" t="inlineStr">
        <is>
          <t>KH</t>
        </is>
      </c>
      <c r="E227" s="88" t="inlineStr">
        <is>
          <t>南區</t>
        </is>
      </c>
      <c r="F227" s="88" t="inlineStr">
        <is>
          <t>HL81</t>
        </is>
      </c>
      <c r="G227" s="88" t="inlineStr">
        <is>
          <t>TY22</t>
        </is>
      </c>
      <c r="H227" s="88" t="inlineStr">
        <is>
          <t>高雄勤務部</t>
        </is>
      </c>
      <c r="I227" s="89" t="inlineStr">
        <is>
          <t>高雄</t>
        </is>
      </c>
    </row>
    <row r="228">
      <c r="A228" s="88" t="inlineStr">
        <is>
          <t>台南市</t>
        </is>
      </c>
      <c r="B228" s="88" t="inlineStr">
        <is>
          <t>台南市永康區</t>
        </is>
      </c>
      <c r="C228" s="88" t="inlineStr">
        <is>
          <t>710</t>
        </is>
      </c>
      <c r="D228" s="88" t="inlineStr">
        <is>
          <t>KH</t>
        </is>
      </c>
      <c r="E228" s="88" t="inlineStr">
        <is>
          <t>南區</t>
        </is>
      </c>
      <c r="F228" s="88" t="inlineStr">
        <is>
          <t>HL81</t>
        </is>
      </c>
      <c r="G228" s="88" t="inlineStr">
        <is>
          <t>TY22</t>
        </is>
      </c>
      <c r="H228" s="88" t="inlineStr">
        <is>
          <t>高雄勤務部</t>
        </is>
      </c>
      <c r="I228" s="89" t="inlineStr">
        <is>
          <t>高雄</t>
        </is>
      </c>
    </row>
    <row r="229">
      <c r="A229" s="88" t="inlineStr">
        <is>
          <t>台南市</t>
        </is>
      </c>
      <c r="B229" s="88" t="inlineStr">
        <is>
          <t>台南市歸仁區</t>
        </is>
      </c>
      <c r="C229" s="88" t="inlineStr">
        <is>
          <t>711</t>
        </is>
      </c>
      <c r="D229" s="88" t="inlineStr">
        <is>
          <t>KH</t>
        </is>
      </c>
      <c r="E229" s="88" t="inlineStr">
        <is>
          <t>南區</t>
        </is>
      </c>
      <c r="F229" s="88" t="inlineStr">
        <is>
          <t>HL81</t>
        </is>
      </c>
      <c r="G229" s="88" t="inlineStr">
        <is>
          <t>TY22</t>
        </is>
      </c>
      <c r="H229" s="88" t="inlineStr">
        <is>
          <t>高雄勤務部</t>
        </is>
      </c>
      <c r="I229" s="89" t="inlineStr">
        <is>
          <t>高雄</t>
        </is>
      </c>
    </row>
    <row r="230">
      <c r="A230" s="88" t="inlineStr">
        <is>
          <t>台南市</t>
        </is>
      </c>
      <c r="B230" s="88" t="inlineStr">
        <is>
          <t>台南市新化區</t>
        </is>
      </c>
      <c r="C230" s="88" t="inlineStr">
        <is>
          <t>712</t>
        </is>
      </c>
      <c r="D230" s="88" t="inlineStr">
        <is>
          <t>KH</t>
        </is>
      </c>
      <c r="E230" s="88" t="inlineStr">
        <is>
          <t>南區</t>
        </is>
      </c>
      <c r="F230" s="88" t="inlineStr">
        <is>
          <t>HL81</t>
        </is>
      </c>
      <c r="G230" s="88" t="inlineStr">
        <is>
          <t>TY22</t>
        </is>
      </c>
      <c r="H230" s="88" t="inlineStr">
        <is>
          <t>高雄勤務部</t>
        </is>
      </c>
      <c r="I230" s="89" t="inlineStr">
        <is>
          <t>高雄</t>
        </is>
      </c>
    </row>
    <row r="231">
      <c r="A231" s="88" t="inlineStr">
        <is>
          <t>台南市</t>
        </is>
      </c>
      <c r="B231" s="88" t="inlineStr">
        <is>
          <t>台南市左鎮區</t>
        </is>
      </c>
      <c r="C231" s="88" t="inlineStr">
        <is>
          <t>713</t>
        </is>
      </c>
      <c r="D231" s="88" t="inlineStr">
        <is>
          <t>KH</t>
        </is>
      </c>
      <c r="E231" s="88" t="inlineStr">
        <is>
          <t>南區</t>
        </is>
      </c>
      <c r="F231" s="88" t="inlineStr">
        <is>
          <t>HL81</t>
        </is>
      </c>
      <c r="G231" s="88" t="inlineStr">
        <is>
          <t>TY22</t>
        </is>
      </c>
      <c r="H231" s="88" t="inlineStr">
        <is>
          <t>高雄勤務部</t>
        </is>
      </c>
      <c r="I231" s="89" t="inlineStr">
        <is>
          <t>高雄</t>
        </is>
      </c>
    </row>
    <row r="232">
      <c r="A232" s="88" t="inlineStr">
        <is>
          <t>台南市</t>
        </is>
      </c>
      <c r="B232" s="88" t="inlineStr">
        <is>
          <t>台南市玉井區</t>
        </is>
      </c>
      <c r="C232" s="88" t="inlineStr">
        <is>
          <t>714</t>
        </is>
      </c>
      <c r="D232" s="88" t="inlineStr">
        <is>
          <t>KH</t>
        </is>
      </c>
      <c r="E232" s="88" t="inlineStr">
        <is>
          <t>南區</t>
        </is>
      </c>
      <c r="F232" s="88" t="inlineStr">
        <is>
          <t>HL81</t>
        </is>
      </c>
      <c r="G232" s="88" t="inlineStr">
        <is>
          <t>TY22</t>
        </is>
      </c>
      <c r="H232" s="88" t="inlineStr">
        <is>
          <t>高雄勤務部</t>
        </is>
      </c>
      <c r="I232" s="89" t="inlineStr">
        <is>
          <t>高雄</t>
        </is>
      </c>
    </row>
    <row r="233">
      <c r="A233" s="88" t="inlineStr">
        <is>
          <t>台南市</t>
        </is>
      </c>
      <c r="B233" s="88" t="inlineStr">
        <is>
          <t>台南市楠西區</t>
        </is>
      </c>
      <c r="C233" s="88" t="inlineStr">
        <is>
          <t>715</t>
        </is>
      </c>
      <c r="D233" s="88" t="inlineStr">
        <is>
          <t>KH</t>
        </is>
      </c>
      <c r="E233" s="88" t="inlineStr">
        <is>
          <t>南區</t>
        </is>
      </c>
      <c r="F233" s="88" t="inlineStr">
        <is>
          <t>HL81</t>
        </is>
      </c>
      <c r="G233" s="88" t="inlineStr">
        <is>
          <t>TY22</t>
        </is>
      </c>
      <c r="H233" s="88" t="inlineStr">
        <is>
          <t>高雄勤務部</t>
        </is>
      </c>
      <c r="I233" s="89" t="inlineStr">
        <is>
          <t>高雄</t>
        </is>
      </c>
    </row>
    <row r="234">
      <c r="A234" s="88" t="inlineStr">
        <is>
          <t>台南市</t>
        </is>
      </c>
      <c r="B234" s="88" t="inlineStr">
        <is>
          <t>台南市南化區</t>
        </is>
      </c>
      <c r="C234" s="88" t="inlineStr">
        <is>
          <t>716</t>
        </is>
      </c>
      <c r="D234" s="88" t="inlineStr">
        <is>
          <t>KH</t>
        </is>
      </c>
      <c r="E234" s="88" t="inlineStr">
        <is>
          <t>南區</t>
        </is>
      </c>
      <c r="F234" s="88" t="inlineStr">
        <is>
          <t>HL81</t>
        </is>
      </c>
      <c r="G234" s="88" t="inlineStr">
        <is>
          <t>TY22</t>
        </is>
      </c>
      <c r="H234" s="88" t="inlineStr">
        <is>
          <t>高雄勤務部</t>
        </is>
      </c>
      <c r="I234" s="89" t="inlineStr">
        <is>
          <t>高雄</t>
        </is>
      </c>
    </row>
    <row r="235">
      <c r="A235" s="88" t="inlineStr">
        <is>
          <t>台南市</t>
        </is>
      </c>
      <c r="B235" s="88" t="inlineStr">
        <is>
          <t>台南市仁德區</t>
        </is>
      </c>
      <c r="C235" s="88" t="inlineStr">
        <is>
          <t>717</t>
        </is>
      </c>
      <c r="D235" s="88" t="inlineStr">
        <is>
          <t>KH</t>
        </is>
      </c>
      <c r="E235" s="88" t="inlineStr">
        <is>
          <t>南區</t>
        </is>
      </c>
      <c r="F235" s="88" t="inlineStr">
        <is>
          <t>HL81</t>
        </is>
      </c>
      <c r="G235" s="88" t="inlineStr">
        <is>
          <t>TY22</t>
        </is>
      </c>
      <c r="H235" s="88" t="inlineStr">
        <is>
          <t>高雄勤務部</t>
        </is>
      </c>
      <c r="I235" s="89" t="inlineStr">
        <is>
          <t>高雄</t>
        </is>
      </c>
    </row>
    <row r="236">
      <c r="A236" s="88" t="inlineStr">
        <is>
          <t>台南市</t>
        </is>
      </c>
      <c r="B236" s="88" t="inlineStr">
        <is>
          <t>台南市關廟區</t>
        </is>
      </c>
      <c r="C236" s="88" t="inlineStr">
        <is>
          <t>718</t>
        </is>
      </c>
      <c r="D236" s="88" t="inlineStr">
        <is>
          <t>KH</t>
        </is>
      </c>
      <c r="E236" s="88" t="inlineStr">
        <is>
          <t>南區</t>
        </is>
      </c>
      <c r="F236" s="88" t="inlineStr">
        <is>
          <t>HL81</t>
        </is>
      </c>
      <c r="G236" s="88" t="inlineStr">
        <is>
          <t>TY22</t>
        </is>
      </c>
      <c r="H236" s="88" t="inlineStr">
        <is>
          <t>高雄勤務部</t>
        </is>
      </c>
      <c r="I236" s="89" t="inlineStr">
        <is>
          <t>高雄</t>
        </is>
      </c>
    </row>
    <row r="237">
      <c r="A237" s="88" t="inlineStr">
        <is>
          <t>台南市</t>
        </is>
      </c>
      <c r="B237" s="88" t="inlineStr">
        <is>
          <t>台南市龍崎區</t>
        </is>
      </c>
      <c r="C237" s="88" t="inlineStr">
        <is>
          <t>719</t>
        </is>
      </c>
      <c r="D237" s="88" t="inlineStr">
        <is>
          <t>KH</t>
        </is>
      </c>
      <c r="E237" s="88" t="inlineStr">
        <is>
          <t>南區</t>
        </is>
      </c>
      <c r="F237" s="88" t="inlineStr">
        <is>
          <t>HL81</t>
        </is>
      </c>
      <c r="G237" s="88" t="inlineStr">
        <is>
          <t>TY22</t>
        </is>
      </c>
      <c r="H237" s="88" t="inlineStr">
        <is>
          <t>高雄勤務部</t>
        </is>
      </c>
      <c r="I237" s="89" t="inlineStr">
        <is>
          <t>高雄</t>
        </is>
      </c>
    </row>
    <row r="238">
      <c r="A238" s="88" t="inlineStr">
        <is>
          <t>台南市</t>
        </is>
      </c>
      <c r="B238" s="88" t="inlineStr">
        <is>
          <t>台南市官田區</t>
        </is>
      </c>
      <c r="C238" s="88" t="inlineStr">
        <is>
          <t>720</t>
        </is>
      </c>
      <c r="D238" s="88" t="inlineStr">
        <is>
          <t>KH</t>
        </is>
      </c>
      <c r="E238" s="88" t="inlineStr">
        <is>
          <t>南區</t>
        </is>
      </c>
      <c r="F238" s="88" t="inlineStr">
        <is>
          <t>HL81</t>
        </is>
      </c>
      <c r="G238" s="88" t="inlineStr">
        <is>
          <t>TY22</t>
        </is>
      </c>
      <c r="H238" s="88" t="inlineStr">
        <is>
          <t>高雄勤務部</t>
        </is>
      </c>
      <c r="I238" s="89" t="inlineStr">
        <is>
          <t>高雄</t>
        </is>
      </c>
    </row>
    <row r="239">
      <c r="A239" s="88" t="inlineStr">
        <is>
          <t>台南市</t>
        </is>
      </c>
      <c r="B239" s="88" t="inlineStr">
        <is>
          <t>台南市麻豆區</t>
        </is>
      </c>
      <c r="C239" s="88" t="inlineStr">
        <is>
          <t>721</t>
        </is>
      </c>
      <c r="D239" s="88" t="inlineStr">
        <is>
          <t>KH</t>
        </is>
      </c>
      <c r="E239" s="88" t="inlineStr">
        <is>
          <t>南區</t>
        </is>
      </c>
      <c r="F239" s="88" t="inlineStr">
        <is>
          <t>HL81</t>
        </is>
      </c>
      <c r="G239" s="88" t="inlineStr">
        <is>
          <t>TY22</t>
        </is>
      </c>
      <c r="H239" s="88" t="inlineStr">
        <is>
          <t>高雄勤務部</t>
        </is>
      </c>
      <c r="I239" s="89" t="inlineStr">
        <is>
          <t>高雄</t>
        </is>
      </c>
    </row>
    <row r="240">
      <c r="A240" s="88" t="inlineStr">
        <is>
          <t>台南市</t>
        </is>
      </c>
      <c r="B240" s="88" t="inlineStr">
        <is>
          <t>台南市佳里區</t>
        </is>
      </c>
      <c r="C240" s="88" t="inlineStr">
        <is>
          <t>722</t>
        </is>
      </c>
      <c r="D240" s="88" t="inlineStr">
        <is>
          <t>KH</t>
        </is>
      </c>
      <c r="E240" s="88" t="inlineStr">
        <is>
          <t>南區</t>
        </is>
      </c>
      <c r="F240" s="88" t="inlineStr">
        <is>
          <t>HL81</t>
        </is>
      </c>
      <c r="G240" s="88" t="inlineStr">
        <is>
          <t>TY22</t>
        </is>
      </c>
      <c r="H240" s="88" t="inlineStr">
        <is>
          <t>高雄勤務部</t>
        </is>
      </c>
      <c r="I240" s="89" t="inlineStr">
        <is>
          <t>高雄</t>
        </is>
      </c>
    </row>
    <row r="241">
      <c r="A241" s="88" t="inlineStr">
        <is>
          <t>台南市</t>
        </is>
      </c>
      <c r="B241" s="88" t="inlineStr">
        <is>
          <t>台南市西港區</t>
        </is>
      </c>
      <c r="C241" s="88" t="inlineStr">
        <is>
          <t>723</t>
        </is>
      </c>
      <c r="D241" s="88" t="inlineStr">
        <is>
          <t>KH</t>
        </is>
      </c>
      <c r="E241" s="88" t="inlineStr">
        <is>
          <t>南區</t>
        </is>
      </c>
      <c r="F241" s="88" t="inlineStr">
        <is>
          <t>HL81</t>
        </is>
      </c>
      <c r="G241" s="88" t="inlineStr">
        <is>
          <t>TY22</t>
        </is>
      </c>
      <c r="H241" s="88" t="inlineStr">
        <is>
          <t>高雄勤務部</t>
        </is>
      </c>
      <c r="I241" s="89" t="inlineStr">
        <is>
          <t>高雄</t>
        </is>
      </c>
    </row>
    <row r="242">
      <c r="A242" s="88" t="inlineStr">
        <is>
          <t>台南市</t>
        </is>
      </c>
      <c r="B242" s="88" t="inlineStr">
        <is>
          <t>台南市七股區</t>
        </is>
      </c>
      <c r="C242" s="88" t="inlineStr">
        <is>
          <t>724</t>
        </is>
      </c>
      <c r="D242" s="88" t="inlineStr">
        <is>
          <t>KH</t>
        </is>
      </c>
      <c r="E242" s="88" t="inlineStr">
        <is>
          <t>南區</t>
        </is>
      </c>
      <c r="F242" s="88" t="inlineStr">
        <is>
          <t>HL81</t>
        </is>
      </c>
      <c r="G242" s="88" t="inlineStr">
        <is>
          <t>TY22</t>
        </is>
      </c>
      <c r="H242" s="88" t="inlineStr">
        <is>
          <t>高雄勤務部</t>
        </is>
      </c>
      <c r="I242" s="89" t="inlineStr">
        <is>
          <t>高雄</t>
        </is>
      </c>
    </row>
    <row r="243">
      <c r="A243" s="88" t="inlineStr">
        <is>
          <t>台南市</t>
        </is>
      </c>
      <c r="B243" s="88" t="inlineStr">
        <is>
          <t>台南市將軍區</t>
        </is>
      </c>
      <c r="C243" s="88" t="inlineStr">
        <is>
          <t>725</t>
        </is>
      </c>
      <c r="D243" s="88" t="inlineStr">
        <is>
          <t>KH</t>
        </is>
      </c>
      <c r="E243" s="88" t="inlineStr">
        <is>
          <t>南區</t>
        </is>
      </c>
      <c r="F243" s="88" t="inlineStr">
        <is>
          <t>HL81</t>
        </is>
      </c>
      <c r="G243" s="88" t="inlineStr">
        <is>
          <t>TY22</t>
        </is>
      </c>
      <c r="H243" s="88" t="inlineStr">
        <is>
          <t>高雄勤務部</t>
        </is>
      </c>
      <c r="I243" s="89" t="inlineStr">
        <is>
          <t>高雄</t>
        </is>
      </c>
    </row>
    <row r="244">
      <c r="A244" s="88" t="inlineStr">
        <is>
          <t>台南市</t>
        </is>
      </c>
      <c r="B244" s="88" t="inlineStr">
        <is>
          <t>台南市學甲區</t>
        </is>
      </c>
      <c r="C244" s="88" t="inlineStr">
        <is>
          <t>726</t>
        </is>
      </c>
      <c r="D244" s="88" t="inlineStr">
        <is>
          <t>KH</t>
        </is>
      </c>
      <c r="E244" s="88" t="inlineStr">
        <is>
          <t>南區</t>
        </is>
      </c>
      <c r="F244" s="88" t="inlineStr">
        <is>
          <t>HL81</t>
        </is>
      </c>
      <c r="G244" s="88" t="inlineStr">
        <is>
          <t>TY22</t>
        </is>
      </c>
      <c r="H244" s="88" t="inlineStr">
        <is>
          <t>高雄勤務部</t>
        </is>
      </c>
      <c r="I244" s="89" t="inlineStr">
        <is>
          <t>高雄</t>
        </is>
      </c>
    </row>
    <row r="245">
      <c r="A245" s="88" t="inlineStr">
        <is>
          <t>台南市</t>
        </is>
      </c>
      <c r="B245" s="88" t="inlineStr">
        <is>
          <t>台南市北門區</t>
        </is>
      </c>
      <c r="C245" s="88" t="inlineStr">
        <is>
          <t>727</t>
        </is>
      </c>
      <c r="D245" s="88" t="inlineStr">
        <is>
          <t>KH</t>
        </is>
      </c>
      <c r="E245" s="88" t="inlineStr">
        <is>
          <t>南區</t>
        </is>
      </c>
      <c r="F245" s="88" t="inlineStr">
        <is>
          <t>HL81</t>
        </is>
      </c>
      <c r="G245" s="88" t="inlineStr">
        <is>
          <t>TY22</t>
        </is>
      </c>
      <c r="H245" s="88" t="inlineStr">
        <is>
          <t>高雄勤務部</t>
        </is>
      </c>
      <c r="I245" s="89" t="inlineStr">
        <is>
          <t>高雄</t>
        </is>
      </c>
    </row>
    <row r="246">
      <c r="A246" s="88" t="inlineStr">
        <is>
          <t>台南市</t>
        </is>
      </c>
      <c r="B246" s="88" t="inlineStr">
        <is>
          <t>台南市新營區</t>
        </is>
      </c>
      <c r="C246" s="88" t="inlineStr">
        <is>
          <t>730</t>
        </is>
      </c>
      <c r="D246" s="88" t="inlineStr">
        <is>
          <t>KH</t>
        </is>
      </c>
      <c r="E246" s="88" t="inlineStr">
        <is>
          <t>南區</t>
        </is>
      </c>
      <c r="F246" s="88" t="inlineStr">
        <is>
          <t>HL81</t>
        </is>
      </c>
      <c r="G246" s="88" t="inlineStr">
        <is>
          <t>TY22</t>
        </is>
      </c>
      <c r="H246" s="88" t="inlineStr">
        <is>
          <t>高雄勤務部</t>
        </is>
      </c>
      <c r="I246" s="89" t="inlineStr">
        <is>
          <t>高雄</t>
        </is>
      </c>
    </row>
    <row r="247">
      <c r="A247" s="88" t="inlineStr">
        <is>
          <t>台南市</t>
        </is>
      </c>
      <c r="B247" s="88" t="inlineStr">
        <is>
          <t>台南市後壁區</t>
        </is>
      </c>
      <c r="C247" s="88" t="inlineStr">
        <is>
          <t>731</t>
        </is>
      </c>
      <c r="D247" s="88" t="inlineStr">
        <is>
          <t>KH</t>
        </is>
      </c>
      <c r="E247" s="88" t="inlineStr">
        <is>
          <t>南區</t>
        </is>
      </c>
      <c r="F247" s="88" t="inlineStr">
        <is>
          <t>HL81</t>
        </is>
      </c>
      <c r="G247" s="88" t="inlineStr">
        <is>
          <t>TY22</t>
        </is>
      </c>
      <c r="H247" s="88" t="inlineStr">
        <is>
          <t>高雄勤務部</t>
        </is>
      </c>
      <c r="I247" s="89" t="inlineStr">
        <is>
          <t>高雄</t>
        </is>
      </c>
    </row>
    <row r="248">
      <c r="A248" s="88" t="inlineStr">
        <is>
          <t>台南市</t>
        </is>
      </c>
      <c r="B248" s="88" t="inlineStr">
        <is>
          <t>台南市白河區</t>
        </is>
      </c>
      <c r="C248" s="88" t="inlineStr">
        <is>
          <t>732</t>
        </is>
      </c>
      <c r="D248" s="88" t="inlineStr">
        <is>
          <t>KH</t>
        </is>
      </c>
      <c r="E248" s="88" t="inlineStr">
        <is>
          <t>南區</t>
        </is>
      </c>
      <c r="F248" s="88" t="inlineStr">
        <is>
          <t>HL81</t>
        </is>
      </c>
      <c r="G248" s="88" t="inlineStr">
        <is>
          <t>TY22</t>
        </is>
      </c>
      <c r="H248" s="88" t="inlineStr">
        <is>
          <t>高雄勤務部</t>
        </is>
      </c>
      <c r="I248" s="89" t="inlineStr">
        <is>
          <t>高雄</t>
        </is>
      </c>
    </row>
    <row r="249">
      <c r="A249" s="88" t="inlineStr">
        <is>
          <t>台南市</t>
        </is>
      </c>
      <c r="B249" s="88" t="inlineStr">
        <is>
          <t>台南市東山區</t>
        </is>
      </c>
      <c r="C249" s="88" t="inlineStr">
        <is>
          <t>733</t>
        </is>
      </c>
      <c r="D249" s="88" t="inlineStr">
        <is>
          <t>KH</t>
        </is>
      </c>
      <c r="E249" s="88" t="inlineStr">
        <is>
          <t>南區</t>
        </is>
      </c>
      <c r="F249" s="88" t="inlineStr">
        <is>
          <t>HL81</t>
        </is>
      </c>
      <c r="G249" s="88" t="inlineStr">
        <is>
          <t>TY22</t>
        </is>
      </c>
      <c r="H249" s="88" t="inlineStr">
        <is>
          <t>高雄勤務部</t>
        </is>
      </c>
      <c r="I249" s="89" t="inlineStr">
        <is>
          <t>高雄</t>
        </is>
      </c>
    </row>
    <row r="250">
      <c r="A250" s="88" t="inlineStr">
        <is>
          <t>台南市</t>
        </is>
      </c>
      <c r="B250" s="88" t="inlineStr">
        <is>
          <t>台南市六甲區</t>
        </is>
      </c>
      <c r="C250" s="88" t="inlineStr">
        <is>
          <t>734</t>
        </is>
      </c>
      <c r="D250" s="88" t="inlineStr">
        <is>
          <t>KH</t>
        </is>
      </c>
      <c r="E250" s="88" t="inlineStr">
        <is>
          <t>南區</t>
        </is>
      </c>
      <c r="F250" s="88" t="inlineStr">
        <is>
          <t>HL81</t>
        </is>
      </c>
      <c r="G250" s="88" t="inlineStr">
        <is>
          <t>TY22</t>
        </is>
      </c>
      <c r="H250" s="88" t="inlineStr">
        <is>
          <t>高雄勤務部</t>
        </is>
      </c>
      <c r="I250" s="89" t="inlineStr">
        <is>
          <t>高雄</t>
        </is>
      </c>
    </row>
    <row r="251">
      <c r="A251" s="88" t="inlineStr">
        <is>
          <t>台南市</t>
        </is>
      </c>
      <c r="B251" s="88" t="inlineStr">
        <is>
          <t>台南市下營區</t>
        </is>
      </c>
      <c r="C251" s="88" t="inlineStr">
        <is>
          <t>735</t>
        </is>
      </c>
      <c r="D251" s="88" t="inlineStr">
        <is>
          <t>KH</t>
        </is>
      </c>
      <c r="E251" s="88" t="inlineStr">
        <is>
          <t>南區</t>
        </is>
      </c>
      <c r="F251" s="88" t="inlineStr">
        <is>
          <t>HL81</t>
        </is>
      </c>
      <c r="G251" s="88" t="inlineStr">
        <is>
          <t>TY22</t>
        </is>
      </c>
      <c r="H251" s="88" t="inlineStr">
        <is>
          <t>高雄勤務部</t>
        </is>
      </c>
      <c r="I251" s="89" t="inlineStr">
        <is>
          <t>高雄</t>
        </is>
      </c>
    </row>
    <row r="252">
      <c r="A252" s="88" t="inlineStr">
        <is>
          <t>台南市</t>
        </is>
      </c>
      <c r="B252" s="88" t="inlineStr">
        <is>
          <t>台南市柳營區</t>
        </is>
      </c>
      <c r="C252" s="88" t="inlineStr">
        <is>
          <t>736</t>
        </is>
      </c>
      <c r="D252" s="88" t="inlineStr">
        <is>
          <t>KH</t>
        </is>
      </c>
      <c r="E252" s="88" t="inlineStr">
        <is>
          <t>南區</t>
        </is>
      </c>
      <c r="F252" s="88" t="inlineStr">
        <is>
          <t>HL81</t>
        </is>
      </c>
      <c r="G252" s="88" t="inlineStr">
        <is>
          <t>TY22</t>
        </is>
      </c>
      <c r="H252" s="88" t="inlineStr">
        <is>
          <t>高雄勤務部</t>
        </is>
      </c>
      <c r="I252" s="89" t="inlineStr">
        <is>
          <t>高雄</t>
        </is>
      </c>
    </row>
    <row r="253">
      <c r="A253" s="88" t="inlineStr">
        <is>
          <t>台南市</t>
        </is>
      </c>
      <c r="B253" s="88" t="inlineStr">
        <is>
          <t>台南市鹽水區</t>
        </is>
      </c>
      <c r="C253" s="88" t="inlineStr">
        <is>
          <t>737</t>
        </is>
      </c>
      <c r="D253" s="88" t="inlineStr">
        <is>
          <t>KH</t>
        </is>
      </c>
      <c r="E253" s="88" t="inlineStr">
        <is>
          <t>南區</t>
        </is>
      </c>
      <c r="F253" s="88" t="inlineStr">
        <is>
          <t>HL81</t>
        </is>
      </c>
      <c r="G253" s="88" t="inlineStr">
        <is>
          <t>TY22</t>
        </is>
      </c>
      <c r="H253" s="88" t="inlineStr">
        <is>
          <t>高雄勤務部</t>
        </is>
      </c>
      <c r="I253" s="89" t="inlineStr">
        <is>
          <t>高雄</t>
        </is>
      </c>
    </row>
    <row r="254">
      <c r="A254" s="88" t="inlineStr">
        <is>
          <t>台南市</t>
        </is>
      </c>
      <c r="B254" s="88" t="inlineStr">
        <is>
          <t>台南市善化區</t>
        </is>
      </c>
      <c r="C254" s="88" t="inlineStr">
        <is>
          <t>741</t>
        </is>
      </c>
      <c r="D254" s="88" t="inlineStr">
        <is>
          <t>KH</t>
        </is>
      </c>
      <c r="E254" s="88" t="inlineStr">
        <is>
          <t>南區</t>
        </is>
      </c>
      <c r="F254" s="88" t="inlineStr">
        <is>
          <t>HL81</t>
        </is>
      </c>
      <c r="G254" s="88" t="inlineStr">
        <is>
          <t>TY22</t>
        </is>
      </c>
      <c r="H254" s="88" t="inlineStr">
        <is>
          <t>高雄勤務部</t>
        </is>
      </c>
      <c r="I254" s="89" t="inlineStr">
        <is>
          <t>高雄</t>
        </is>
      </c>
    </row>
    <row r="255">
      <c r="A255" s="88" t="inlineStr">
        <is>
          <t>台南市</t>
        </is>
      </c>
      <c r="B255" s="88" t="inlineStr">
        <is>
          <t>台南市新市區</t>
        </is>
      </c>
      <c r="C255" s="88" t="inlineStr">
        <is>
          <t>744</t>
        </is>
      </c>
      <c r="D255" s="88" t="inlineStr">
        <is>
          <t>KH</t>
        </is>
      </c>
      <c r="E255" s="88" t="inlineStr">
        <is>
          <t>南區</t>
        </is>
      </c>
      <c r="F255" s="88" t="inlineStr">
        <is>
          <t>HL81</t>
        </is>
      </c>
      <c r="G255" s="88" t="inlineStr">
        <is>
          <t>TY22</t>
        </is>
      </c>
      <c r="H255" s="88" t="inlineStr">
        <is>
          <t>高雄勤務部</t>
        </is>
      </c>
      <c r="I255" s="89" t="inlineStr">
        <is>
          <t>高雄</t>
        </is>
      </c>
    </row>
    <row r="256">
      <c r="A256" s="88" t="inlineStr">
        <is>
          <t>台南市</t>
        </is>
      </c>
      <c r="B256" s="88" t="inlineStr">
        <is>
          <t>台南市大內區</t>
        </is>
      </c>
      <c r="C256" s="88" t="inlineStr">
        <is>
          <t>742</t>
        </is>
      </c>
      <c r="D256" s="88" t="inlineStr">
        <is>
          <t>KH</t>
        </is>
      </c>
      <c r="E256" s="88" t="inlineStr">
        <is>
          <t>南區</t>
        </is>
      </c>
      <c r="F256" s="88" t="inlineStr">
        <is>
          <t>HL81</t>
        </is>
      </c>
      <c r="G256" s="88" t="inlineStr">
        <is>
          <t>TY22</t>
        </is>
      </c>
      <c r="H256" s="88" t="inlineStr">
        <is>
          <t>高雄勤務部</t>
        </is>
      </c>
      <c r="I256" s="89" t="inlineStr">
        <is>
          <t>高雄</t>
        </is>
      </c>
    </row>
    <row r="257">
      <c r="A257" s="88" t="inlineStr">
        <is>
          <t>台南市</t>
        </is>
      </c>
      <c r="B257" s="88" t="inlineStr">
        <is>
          <t>台南市山上區</t>
        </is>
      </c>
      <c r="C257" s="88" t="inlineStr">
        <is>
          <t>743</t>
        </is>
      </c>
      <c r="D257" s="88" t="inlineStr">
        <is>
          <t>KH</t>
        </is>
      </c>
      <c r="E257" s="88" t="inlineStr">
        <is>
          <t>南區</t>
        </is>
      </c>
      <c r="F257" s="88" t="inlineStr">
        <is>
          <t>HL81</t>
        </is>
      </c>
      <c r="G257" s="88" t="inlineStr">
        <is>
          <t>TY22</t>
        </is>
      </c>
      <c r="H257" s="88" t="inlineStr">
        <is>
          <t>高雄勤務部</t>
        </is>
      </c>
      <c r="I257" s="89" t="inlineStr">
        <is>
          <t>高雄</t>
        </is>
      </c>
    </row>
    <row r="258">
      <c r="A258" s="88" t="inlineStr">
        <is>
          <t>台南市</t>
        </is>
      </c>
      <c r="B258" s="88" t="inlineStr">
        <is>
          <t>台南市安定區</t>
        </is>
      </c>
      <c r="C258" s="88" t="inlineStr">
        <is>
          <t>745</t>
        </is>
      </c>
      <c r="D258" s="88" t="inlineStr">
        <is>
          <t>KH</t>
        </is>
      </c>
      <c r="E258" s="88" t="inlineStr">
        <is>
          <t>南區</t>
        </is>
      </c>
      <c r="F258" s="88" t="inlineStr">
        <is>
          <t>HL81</t>
        </is>
      </c>
      <c r="G258" s="88" t="inlineStr">
        <is>
          <t>TY22</t>
        </is>
      </c>
      <c r="H258" s="88" t="inlineStr">
        <is>
          <t>高雄勤務部</t>
        </is>
      </c>
      <c r="I258" s="89" t="inlineStr">
        <is>
          <t>高雄</t>
        </is>
      </c>
    </row>
    <row r="259">
      <c r="A259" s="88" t="inlineStr">
        <is>
          <t>高雄市</t>
        </is>
      </c>
      <c r="B259" s="88" t="inlineStr">
        <is>
          <t>高雄市新興區</t>
        </is>
      </c>
      <c r="C259" s="88" t="inlineStr">
        <is>
          <t>800</t>
        </is>
      </c>
      <c r="D259" s="88" t="inlineStr">
        <is>
          <t>KH</t>
        </is>
      </c>
      <c r="E259" s="88" t="inlineStr">
        <is>
          <t>南區</t>
        </is>
      </c>
      <c r="F259" s="88" t="inlineStr">
        <is>
          <t>HL81</t>
        </is>
      </c>
      <c r="G259" s="88" t="inlineStr">
        <is>
          <t>TY22</t>
        </is>
      </c>
      <c r="H259" s="88" t="inlineStr">
        <is>
          <t>高雄勤務部</t>
        </is>
      </c>
      <c r="I259" s="89" t="inlineStr">
        <is>
          <t>高雄</t>
        </is>
      </c>
    </row>
    <row r="260">
      <c r="A260" s="88" t="inlineStr">
        <is>
          <t>高雄市</t>
        </is>
      </c>
      <c r="B260" s="88" t="inlineStr">
        <is>
          <t>高雄市前金區</t>
        </is>
      </c>
      <c r="C260" s="88" t="inlineStr">
        <is>
          <t>801</t>
        </is>
      </c>
      <c r="D260" s="88" t="inlineStr">
        <is>
          <t>KH</t>
        </is>
      </c>
      <c r="E260" s="88" t="inlineStr">
        <is>
          <t>南區</t>
        </is>
      </c>
      <c r="F260" s="88" t="inlineStr">
        <is>
          <t>HL81</t>
        </is>
      </c>
      <c r="G260" s="88" t="inlineStr">
        <is>
          <t>TY22</t>
        </is>
      </c>
      <c r="H260" s="88" t="inlineStr">
        <is>
          <t>高雄勤務部</t>
        </is>
      </c>
      <c r="I260" s="89" t="inlineStr">
        <is>
          <t>高雄</t>
        </is>
      </c>
    </row>
    <row r="261">
      <c r="A261" s="88" t="inlineStr">
        <is>
          <t>高雄市</t>
        </is>
      </c>
      <c r="B261" s="88" t="inlineStr">
        <is>
          <t>高雄市苓雅區</t>
        </is>
      </c>
      <c r="C261" s="88" t="inlineStr">
        <is>
          <t>802</t>
        </is>
      </c>
      <c r="D261" s="88" t="inlineStr">
        <is>
          <t>KH</t>
        </is>
      </c>
      <c r="E261" s="88" t="inlineStr">
        <is>
          <t>南區</t>
        </is>
      </c>
      <c r="F261" s="88" t="inlineStr">
        <is>
          <t>HL81</t>
        </is>
      </c>
      <c r="G261" s="88" t="inlineStr">
        <is>
          <t>TY22</t>
        </is>
      </c>
      <c r="H261" s="88" t="inlineStr">
        <is>
          <t>高雄勤務部</t>
        </is>
      </c>
      <c r="I261" s="89" t="inlineStr">
        <is>
          <t>高雄</t>
        </is>
      </c>
    </row>
    <row r="262">
      <c r="A262" s="88" t="inlineStr">
        <is>
          <t>高雄市</t>
        </is>
      </c>
      <c r="B262" s="88" t="inlineStr">
        <is>
          <t>高雄市鹽埕區</t>
        </is>
      </c>
      <c r="C262" s="88" t="inlineStr">
        <is>
          <t>803</t>
        </is>
      </c>
      <c r="D262" s="88" t="inlineStr">
        <is>
          <t>KH</t>
        </is>
      </c>
      <c r="E262" s="88" t="inlineStr">
        <is>
          <t>南區</t>
        </is>
      </c>
      <c r="F262" s="88" t="inlineStr">
        <is>
          <t>HL81</t>
        </is>
      </c>
      <c r="G262" s="88" t="inlineStr">
        <is>
          <t>TY22</t>
        </is>
      </c>
      <c r="H262" s="88" t="inlineStr">
        <is>
          <t>高雄勤務部</t>
        </is>
      </c>
      <c r="I262" s="89" t="inlineStr">
        <is>
          <t>高雄</t>
        </is>
      </c>
    </row>
    <row r="263">
      <c r="A263" s="88" t="inlineStr">
        <is>
          <t>高雄市</t>
        </is>
      </c>
      <c r="B263" s="88" t="inlineStr">
        <is>
          <t>高雄市鼓山區</t>
        </is>
      </c>
      <c r="C263" s="88" t="inlineStr">
        <is>
          <t>804</t>
        </is>
      </c>
      <c r="D263" s="88" t="inlineStr">
        <is>
          <t>KH</t>
        </is>
      </c>
      <c r="E263" s="88" t="inlineStr">
        <is>
          <t>南區</t>
        </is>
      </c>
      <c r="F263" s="88" t="inlineStr">
        <is>
          <t>HL81</t>
        </is>
      </c>
      <c r="G263" s="88" t="inlineStr">
        <is>
          <t>TY22</t>
        </is>
      </c>
      <c r="H263" s="88" t="inlineStr">
        <is>
          <t>高雄勤務部</t>
        </is>
      </c>
      <c r="I263" s="89" t="inlineStr">
        <is>
          <t>高雄</t>
        </is>
      </c>
    </row>
    <row r="264">
      <c r="A264" s="88" t="inlineStr">
        <is>
          <t>高雄市</t>
        </is>
      </c>
      <c r="B264" s="88" t="inlineStr">
        <is>
          <t>高雄市旗津區</t>
        </is>
      </c>
      <c r="C264" s="88" t="inlineStr">
        <is>
          <t>805</t>
        </is>
      </c>
      <c r="D264" s="88" t="inlineStr">
        <is>
          <t>KH</t>
        </is>
      </c>
      <c r="E264" s="88" t="inlineStr">
        <is>
          <t>南區</t>
        </is>
      </c>
      <c r="F264" s="88" t="inlineStr">
        <is>
          <t>HL81</t>
        </is>
      </c>
      <c r="G264" s="88" t="inlineStr">
        <is>
          <t>TY22</t>
        </is>
      </c>
      <c r="H264" s="88" t="inlineStr">
        <is>
          <t>高雄勤務部</t>
        </is>
      </c>
      <c r="I264" s="89" t="inlineStr">
        <is>
          <t>高雄</t>
        </is>
      </c>
    </row>
    <row r="265">
      <c r="A265" s="88" t="inlineStr">
        <is>
          <t>高雄市</t>
        </is>
      </c>
      <c r="B265" s="88" t="inlineStr">
        <is>
          <t>高雄市前鎮區</t>
        </is>
      </c>
      <c r="C265" s="88" t="inlineStr">
        <is>
          <t>806</t>
        </is>
      </c>
      <c r="D265" s="88" t="inlineStr">
        <is>
          <t>KH</t>
        </is>
      </c>
      <c r="E265" s="88" t="inlineStr">
        <is>
          <t>南區</t>
        </is>
      </c>
      <c r="F265" s="88" t="inlineStr">
        <is>
          <t>HL81</t>
        </is>
      </c>
      <c r="G265" s="88" t="inlineStr">
        <is>
          <t>TY22</t>
        </is>
      </c>
      <c r="H265" s="88" t="inlineStr">
        <is>
          <t>高雄勤務部</t>
        </is>
      </c>
      <c r="I265" s="89" t="inlineStr">
        <is>
          <t>高雄</t>
        </is>
      </c>
    </row>
    <row r="266">
      <c r="A266" s="88" t="inlineStr">
        <is>
          <t>高雄市</t>
        </is>
      </c>
      <c r="B266" s="88" t="inlineStr">
        <is>
          <t>高雄市三民區</t>
        </is>
      </c>
      <c r="C266" s="88" t="inlineStr">
        <is>
          <t>807</t>
        </is>
      </c>
      <c r="D266" s="88" t="inlineStr">
        <is>
          <t>KH</t>
        </is>
      </c>
      <c r="E266" s="88" t="inlineStr">
        <is>
          <t>南區</t>
        </is>
      </c>
      <c r="F266" s="88" t="inlineStr">
        <is>
          <t>HL81</t>
        </is>
      </c>
      <c r="G266" s="88" t="inlineStr">
        <is>
          <t>TY22</t>
        </is>
      </c>
      <c r="H266" s="88" t="inlineStr">
        <is>
          <t>高雄勤務部</t>
        </is>
      </c>
      <c r="I266" s="89" t="inlineStr">
        <is>
          <t>高雄</t>
        </is>
      </c>
    </row>
    <row r="267">
      <c r="A267" s="88" t="inlineStr">
        <is>
          <t>高雄市</t>
        </is>
      </c>
      <c r="B267" s="88" t="inlineStr">
        <is>
          <t>高雄市楠梓區</t>
        </is>
      </c>
      <c r="C267" s="88" t="inlineStr">
        <is>
          <t>811</t>
        </is>
      </c>
      <c r="D267" s="88" t="inlineStr">
        <is>
          <t>KH</t>
        </is>
      </c>
      <c r="E267" s="88" t="inlineStr">
        <is>
          <t>南區</t>
        </is>
      </c>
      <c r="F267" s="88" t="inlineStr">
        <is>
          <t>HL81</t>
        </is>
      </c>
      <c r="G267" s="88" t="inlineStr">
        <is>
          <t>TY22</t>
        </is>
      </c>
      <c r="H267" s="88" t="inlineStr">
        <is>
          <t>高雄勤務部</t>
        </is>
      </c>
      <c r="I267" s="89" t="inlineStr">
        <is>
          <t>高雄</t>
        </is>
      </c>
    </row>
    <row r="268">
      <c r="A268" s="88" t="inlineStr">
        <is>
          <t>高雄市</t>
        </is>
      </c>
      <c r="B268" s="88" t="inlineStr">
        <is>
          <t>高雄市小港區</t>
        </is>
      </c>
      <c r="C268" s="88" t="inlineStr">
        <is>
          <t>812</t>
        </is>
      </c>
      <c r="D268" s="88" t="inlineStr">
        <is>
          <t>KH</t>
        </is>
      </c>
      <c r="E268" s="88" t="inlineStr">
        <is>
          <t>南區</t>
        </is>
      </c>
      <c r="F268" s="88" t="inlineStr">
        <is>
          <t>HL81</t>
        </is>
      </c>
      <c r="G268" s="88" t="inlineStr">
        <is>
          <t>TY22</t>
        </is>
      </c>
      <c r="H268" s="88" t="inlineStr">
        <is>
          <t>高雄勤務部</t>
        </is>
      </c>
      <c r="I268" s="89" t="inlineStr">
        <is>
          <t>高雄</t>
        </is>
      </c>
    </row>
    <row r="269">
      <c r="A269" s="88" t="inlineStr">
        <is>
          <t>高雄市</t>
        </is>
      </c>
      <c r="B269" s="88" t="inlineStr">
        <is>
          <t>高雄市左營區</t>
        </is>
      </c>
      <c r="C269" s="88" t="inlineStr">
        <is>
          <t>813</t>
        </is>
      </c>
      <c r="D269" s="88" t="inlineStr">
        <is>
          <t>KH</t>
        </is>
      </c>
      <c r="E269" s="88" t="inlineStr">
        <is>
          <t>南區</t>
        </is>
      </c>
      <c r="F269" s="88" t="inlineStr">
        <is>
          <t>HL81</t>
        </is>
      </c>
      <c r="G269" s="88" t="inlineStr">
        <is>
          <t>TY22</t>
        </is>
      </c>
      <c r="H269" s="88" t="inlineStr">
        <is>
          <t>高雄勤務部</t>
        </is>
      </c>
      <c r="I269" s="89" t="inlineStr">
        <is>
          <t>高雄</t>
        </is>
      </c>
    </row>
    <row r="270">
      <c r="A270" s="88" t="inlineStr">
        <is>
          <t>高雄市</t>
        </is>
      </c>
      <c r="B270" s="88" t="inlineStr">
        <is>
          <t>高雄市仁武區</t>
        </is>
      </c>
      <c r="C270" s="88" t="inlineStr">
        <is>
          <t>814</t>
        </is>
      </c>
      <c r="D270" s="88" t="inlineStr">
        <is>
          <t>KH</t>
        </is>
      </c>
      <c r="E270" s="88" t="inlineStr">
        <is>
          <t>南區</t>
        </is>
      </c>
      <c r="F270" s="88" t="inlineStr">
        <is>
          <t>HL81</t>
        </is>
      </c>
      <c r="G270" s="88" t="inlineStr">
        <is>
          <t>TY22</t>
        </is>
      </c>
      <c r="H270" s="88" t="inlineStr">
        <is>
          <t>高雄勤務部</t>
        </is>
      </c>
      <c r="I270" s="89" t="inlineStr">
        <is>
          <t>高雄</t>
        </is>
      </c>
    </row>
    <row r="271">
      <c r="A271" s="88" t="inlineStr">
        <is>
          <t>高雄市</t>
        </is>
      </c>
      <c r="B271" s="88" t="inlineStr">
        <is>
          <t>高雄市大社區</t>
        </is>
      </c>
      <c r="C271" s="88" t="inlineStr">
        <is>
          <t>815</t>
        </is>
      </c>
      <c r="D271" s="88" t="inlineStr">
        <is>
          <t>KH</t>
        </is>
      </c>
      <c r="E271" s="88" t="inlineStr">
        <is>
          <t>南區</t>
        </is>
      </c>
      <c r="F271" s="88" t="inlineStr">
        <is>
          <t>HL81</t>
        </is>
      </c>
      <c r="G271" s="88" t="inlineStr">
        <is>
          <t>TY22</t>
        </is>
      </c>
      <c r="H271" s="88" t="inlineStr">
        <is>
          <t>高雄勤務部</t>
        </is>
      </c>
      <c r="I271" s="89" t="inlineStr">
        <is>
          <t>高雄</t>
        </is>
      </c>
    </row>
    <row r="272">
      <c r="A272" s="88" t="inlineStr">
        <is>
          <t>高雄市</t>
        </is>
      </c>
      <c r="B272" s="88" t="inlineStr">
        <is>
          <t>高雄市東沙群島</t>
        </is>
      </c>
      <c r="C272" s="88" t="inlineStr">
        <is>
          <t>817</t>
        </is>
      </c>
      <c r="D272" s="88" t="inlineStr">
        <is>
          <t>KH</t>
        </is>
      </c>
      <c r="E272" s="88" t="inlineStr">
        <is>
          <t>南區</t>
        </is>
      </c>
      <c r="F272" s="88" t="inlineStr">
        <is>
          <t>HL81</t>
        </is>
      </c>
      <c r="G272" s="88" t="inlineStr">
        <is>
          <t>TY22</t>
        </is>
      </c>
      <c r="H272" s="88" t="inlineStr">
        <is>
          <t>高雄勤務部</t>
        </is>
      </c>
      <c r="I272" s="89" t="inlineStr">
        <is>
          <t>高雄</t>
        </is>
      </c>
    </row>
    <row r="273">
      <c r="A273" s="88" t="inlineStr">
        <is>
          <t>高雄市</t>
        </is>
      </c>
      <c r="B273" s="88" t="inlineStr">
        <is>
          <t>高雄市南沙群島</t>
        </is>
      </c>
      <c r="C273" s="88" t="inlineStr">
        <is>
          <t>819</t>
        </is>
      </c>
      <c r="D273" s="88" t="inlineStr">
        <is>
          <t>KH</t>
        </is>
      </c>
      <c r="E273" s="88" t="inlineStr">
        <is>
          <t>南區</t>
        </is>
      </c>
      <c r="F273" s="88" t="inlineStr">
        <is>
          <t>HL81</t>
        </is>
      </c>
      <c r="G273" s="88" t="inlineStr">
        <is>
          <t>TY22</t>
        </is>
      </c>
      <c r="H273" s="88" t="inlineStr">
        <is>
          <t>高雄勤務部</t>
        </is>
      </c>
      <c r="I273" s="89" t="inlineStr">
        <is>
          <t>高雄</t>
        </is>
      </c>
    </row>
    <row r="274">
      <c r="A274" s="88" t="inlineStr">
        <is>
          <t>高雄市</t>
        </is>
      </c>
      <c r="B274" s="88" t="inlineStr">
        <is>
          <t>高雄市岡山區</t>
        </is>
      </c>
      <c r="C274" s="88" t="inlineStr">
        <is>
          <t>820</t>
        </is>
      </c>
      <c r="D274" s="88" t="inlineStr">
        <is>
          <t>KH</t>
        </is>
      </c>
      <c r="E274" s="88" t="inlineStr">
        <is>
          <t>南區</t>
        </is>
      </c>
      <c r="F274" s="88" t="inlineStr">
        <is>
          <t>HL81</t>
        </is>
      </c>
      <c r="G274" s="88" t="inlineStr">
        <is>
          <t>TY22</t>
        </is>
      </c>
      <c r="H274" s="88" t="inlineStr">
        <is>
          <t>高雄勤務部</t>
        </is>
      </c>
      <c r="I274" s="89" t="inlineStr">
        <is>
          <t>高雄</t>
        </is>
      </c>
    </row>
    <row r="275">
      <c r="A275" s="88" t="inlineStr">
        <is>
          <t>高雄市</t>
        </is>
      </c>
      <c r="B275" s="88" t="inlineStr">
        <is>
          <t>高雄市路竹區</t>
        </is>
      </c>
      <c r="C275" s="88" t="inlineStr">
        <is>
          <t>821</t>
        </is>
      </c>
      <c r="D275" s="88" t="inlineStr">
        <is>
          <t>KH</t>
        </is>
      </c>
      <c r="E275" s="88" t="inlineStr">
        <is>
          <t>南區</t>
        </is>
      </c>
      <c r="F275" s="88" t="inlineStr">
        <is>
          <t>HL81</t>
        </is>
      </c>
      <c r="G275" s="88" t="inlineStr">
        <is>
          <t>TY22</t>
        </is>
      </c>
      <c r="H275" s="88" t="inlineStr">
        <is>
          <t>高雄勤務部</t>
        </is>
      </c>
      <c r="I275" s="89" t="inlineStr">
        <is>
          <t>高雄</t>
        </is>
      </c>
    </row>
    <row r="276">
      <c r="A276" s="88" t="inlineStr">
        <is>
          <t>高雄市</t>
        </is>
      </c>
      <c r="B276" s="88" t="inlineStr">
        <is>
          <t>高雄市阿蓮區</t>
        </is>
      </c>
      <c r="C276" s="88" t="inlineStr">
        <is>
          <t>822</t>
        </is>
      </c>
      <c r="D276" s="88" t="inlineStr">
        <is>
          <t>KH</t>
        </is>
      </c>
      <c r="E276" s="88" t="inlineStr">
        <is>
          <t>南區</t>
        </is>
      </c>
      <c r="F276" s="88" t="inlineStr">
        <is>
          <t>HL81</t>
        </is>
      </c>
      <c r="G276" s="88" t="inlineStr">
        <is>
          <t>TY22</t>
        </is>
      </c>
      <c r="H276" s="88" t="inlineStr">
        <is>
          <t>高雄勤務部</t>
        </is>
      </c>
      <c r="I276" s="89" t="inlineStr">
        <is>
          <t>高雄</t>
        </is>
      </c>
    </row>
    <row r="277">
      <c r="A277" s="88" t="inlineStr">
        <is>
          <t>高雄市</t>
        </is>
      </c>
      <c r="B277" s="88" t="inlineStr">
        <is>
          <t>高雄市田寮區</t>
        </is>
      </c>
      <c r="C277" s="88" t="inlineStr">
        <is>
          <t>823</t>
        </is>
      </c>
      <c r="D277" s="88" t="inlineStr">
        <is>
          <t>KH</t>
        </is>
      </c>
      <c r="E277" s="88" t="inlineStr">
        <is>
          <t>南區</t>
        </is>
      </c>
      <c r="F277" s="88" t="inlineStr">
        <is>
          <t>HL81</t>
        </is>
      </c>
      <c r="G277" s="88" t="inlineStr">
        <is>
          <t>TY22</t>
        </is>
      </c>
      <c r="H277" s="88" t="inlineStr">
        <is>
          <t>高雄勤務部</t>
        </is>
      </c>
      <c r="I277" s="89" t="inlineStr">
        <is>
          <t>高雄</t>
        </is>
      </c>
    </row>
    <row r="278">
      <c r="A278" s="88" t="inlineStr">
        <is>
          <t>高雄市</t>
        </is>
      </c>
      <c r="B278" s="88" t="inlineStr">
        <is>
          <t>高雄市燕巢區</t>
        </is>
      </c>
      <c r="C278" s="88" t="inlineStr">
        <is>
          <t>824</t>
        </is>
      </c>
      <c r="D278" s="88" t="inlineStr">
        <is>
          <t>KH</t>
        </is>
      </c>
      <c r="E278" s="88" t="inlineStr">
        <is>
          <t>南區</t>
        </is>
      </c>
      <c r="F278" s="88" t="inlineStr">
        <is>
          <t>HL81</t>
        </is>
      </c>
      <c r="G278" s="88" t="inlineStr">
        <is>
          <t>TY22</t>
        </is>
      </c>
      <c r="H278" s="88" t="inlineStr">
        <is>
          <t>高雄勤務部</t>
        </is>
      </c>
      <c r="I278" s="89" t="inlineStr">
        <is>
          <t>高雄</t>
        </is>
      </c>
    </row>
    <row r="279">
      <c r="A279" s="88" t="inlineStr">
        <is>
          <t>高雄市</t>
        </is>
      </c>
      <c r="B279" s="88" t="inlineStr">
        <is>
          <t>高雄市橋頭區</t>
        </is>
      </c>
      <c r="C279" s="88" t="inlineStr">
        <is>
          <t>825</t>
        </is>
      </c>
      <c r="D279" s="88" t="inlineStr">
        <is>
          <t>KH</t>
        </is>
      </c>
      <c r="E279" s="88" t="inlineStr">
        <is>
          <t>南區</t>
        </is>
      </c>
      <c r="F279" s="88" t="inlineStr">
        <is>
          <t>HL81</t>
        </is>
      </c>
      <c r="G279" s="88" t="inlineStr">
        <is>
          <t>TY22</t>
        </is>
      </c>
      <c r="H279" s="88" t="inlineStr">
        <is>
          <t>高雄勤務部</t>
        </is>
      </c>
      <c r="I279" s="89" t="inlineStr">
        <is>
          <t>高雄</t>
        </is>
      </c>
    </row>
    <row r="280">
      <c r="A280" s="88" t="inlineStr">
        <is>
          <t>高雄市</t>
        </is>
      </c>
      <c r="B280" s="88" t="inlineStr">
        <is>
          <t>高雄市梓官區</t>
        </is>
      </c>
      <c r="C280" s="88" t="inlineStr">
        <is>
          <t>826</t>
        </is>
      </c>
      <c r="D280" s="88" t="inlineStr">
        <is>
          <t>KH</t>
        </is>
      </c>
      <c r="E280" s="88" t="inlineStr">
        <is>
          <t>南區</t>
        </is>
      </c>
      <c r="F280" s="88" t="inlineStr">
        <is>
          <t>HL81</t>
        </is>
      </c>
      <c r="G280" s="88" t="inlineStr">
        <is>
          <t>TY22</t>
        </is>
      </c>
      <c r="H280" s="88" t="inlineStr">
        <is>
          <t>高雄勤務部</t>
        </is>
      </c>
      <c r="I280" s="89" t="inlineStr">
        <is>
          <t>高雄</t>
        </is>
      </c>
    </row>
    <row r="281">
      <c r="A281" s="88" t="inlineStr">
        <is>
          <t>高雄市</t>
        </is>
      </c>
      <c r="B281" s="88" t="inlineStr">
        <is>
          <t>高雄市彌陀區</t>
        </is>
      </c>
      <c r="C281" s="88" t="inlineStr">
        <is>
          <t>827</t>
        </is>
      </c>
      <c r="D281" s="88" t="inlineStr">
        <is>
          <t>KH</t>
        </is>
      </c>
      <c r="E281" s="88" t="inlineStr">
        <is>
          <t>南區</t>
        </is>
      </c>
      <c r="F281" s="88" t="inlineStr">
        <is>
          <t>HL81</t>
        </is>
      </c>
      <c r="G281" s="88" t="inlineStr">
        <is>
          <t>TY22</t>
        </is>
      </c>
      <c r="H281" s="88" t="inlineStr">
        <is>
          <t>高雄勤務部</t>
        </is>
      </c>
      <c r="I281" s="89" t="inlineStr">
        <is>
          <t>高雄</t>
        </is>
      </c>
    </row>
    <row r="282">
      <c r="A282" s="88" t="inlineStr">
        <is>
          <t>高雄市</t>
        </is>
      </c>
      <c r="B282" s="88" t="inlineStr">
        <is>
          <t>高雄市永安區</t>
        </is>
      </c>
      <c r="C282" s="88" t="inlineStr">
        <is>
          <t>828</t>
        </is>
      </c>
      <c r="D282" s="88" t="inlineStr">
        <is>
          <t>KH</t>
        </is>
      </c>
      <c r="E282" s="88" t="inlineStr">
        <is>
          <t>南區</t>
        </is>
      </c>
      <c r="F282" s="88" t="inlineStr">
        <is>
          <t>HL81</t>
        </is>
      </c>
      <c r="G282" s="88" t="inlineStr">
        <is>
          <t>TY22</t>
        </is>
      </c>
      <c r="H282" s="88" t="inlineStr">
        <is>
          <t>高雄勤務部</t>
        </is>
      </c>
      <c r="I282" s="89" t="inlineStr">
        <is>
          <t>高雄</t>
        </is>
      </c>
    </row>
    <row r="283">
      <c r="A283" s="88" t="inlineStr">
        <is>
          <t>高雄市</t>
        </is>
      </c>
      <c r="B283" s="88" t="inlineStr">
        <is>
          <t>高雄市湖內區</t>
        </is>
      </c>
      <c r="C283" s="88" t="inlineStr">
        <is>
          <t>829</t>
        </is>
      </c>
      <c r="D283" s="88" t="inlineStr">
        <is>
          <t>KH</t>
        </is>
      </c>
      <c r="E283" s="88" t="inlineStr">
        <is>
          <t>南區</t>
        </is>
      </c>
      <c r="F283" s="88" t="inlineStr">
        <is>
          <t>HL81</t>
        </is>
      </c>
      <c r="G283" s="88" t="inlineStr">
        <is>
          <t>TY22</t>
        </is>
      </c>
      <c r="H283" s="88" t="inlineStr">
        <is>
          <t>高雄勤務部</t>
        </is>
      </c>
      <c r="I283" s="89" t="inlineStr">
        <is>
          <t>高雄</t>
        </is>
      </c>
    </row>
    <row r="284">
      <c r="A284" s="88" t="inlineStr">
        <is>
          <t>高雄市</t>
        </is>
      </c>
      <c r="B284" s="88" t="inlineStr">
        <is>
          <t>高雄市鳳山區</t>
        </is>
      </c>
      <c r="C284" s="88" t="inlineStr">
        <is>
          <t>830</t>
        </is>
      </c>
      <c r="D284" s="88" t="inlineStr">
        <is>
          <t>KH</t>
        </is>
      </c>
      <c r="E284" s="88" t="inlineStr">
        <is>
          <t>南區</t>
        </is>
      </c>
      <c r="F284" s="88" t="inlineStr">
        <is>
          <t>HL81</t>
        </is>
      </c>
      <c r="G284" s="88" t="inlineStr">
        <is>
          <t>TY22</t>
        </is>
      </c>
      <c r="H284" s="88" t="inlineStr">
        <is>
          <t>高雄勤務部</t>
        </is>
      </c>
      <c r="I284" s="89" t="inlineStr">
        <is>
          <t>高雄</t>
        </is>
      </c>
    </row>
    <row r="285">
      <c r="A285" s="88" t="inlineStr">
        <is>
          <t>高雄市</t>
        </is>
      </c>
      <c r="B285" s="88" t="inlineStr">
        <is>
          <t>高雄市大寮區</t>
        </is>
      </c>
      <c r="C285" s="88" t="inlineStr">
        <is>
          <t>831</t>
        </is>
      </c>
      <c r="D285" s="88" t="inlineStr">
        <is>
          <t>KH</t>
        </is>
      </c>
      <c r="E285" s="88" t="inlineStr">
        <is>
          <t>南區</t>
        </is>
      </c>
      <c r="F285" s="88" t="inlineStr">
        <is>
          <t>HL81</t>
        </is>
      </c>
      <c r="G285" s="88" t="inlineStr">
        <is>
          <t>TY22</t>
        </is>
      </c>
      <c r="H285" s="88" t="inlineStr">
        <is>
          <t>高雄勤務部</t>
        </is>
      </c>
      <c r="I285" s="89" t="inlineStr">
        <is>
          <t>高雄</t>
        </is>
      </c>
    </row>
    <row r="286">
      <c r="A286" s="88" t="inlineStr">
        <is>
          <t>高雄市</t>
        </is>
      </c>
      <c r="B286" s="88" t="inlineStr">
        <is>
          <t>高雄市林園區</t>
        </is>
      </c>
      <c r="C286" s="88" t="inlineStr">
        <is>
          <t>832</t>
        </is>
      </c>
      <c r="D286" s="88" t="inlineStr">
        <is>
          <t>KH</t>
        </is>
      </c>
      <c r="E286" s="88" t="inlineStr">
        <is>
          <t>南區</t>
        </is>
      </c>
      <c r="F286" s="88" t="inlineStr">
        <is>
          <t>HL81</t>
        </is>
      </c>
      <c r="G286" s="88" t="inlineStr">
        <is>
          <t>TY22</t>
        </is>
      </c>
      <c r="H286" s="88" t="inlineStr">
        <is>
          <t>高雄勤務部</t>
        </is>
      </c>
      <c r="I286" s="89" t="inlineStr">
        <is>
          <t>高雄</t>
        </is>
      </c>
    </row>
    <row r="287">
      <c r="A287" s="88" t="inlineStr">
        <is>
          <t>高雄市</t>
        </is>
      </c>
      <c r="B287" s="88" t="inlineStr">
        <is>
          <t>高雄市鳥松區</t>
        </is>
      </c>
      <c r="C287" s="88" t="inlineStr">
        <is>
          <t>833</t>
        </is>
      </c>
      <c r="D287" s="88" t="inlineStr">
        <is>
          <t>KH</t>
        </is>
      </c>
      <c r="E287" s="88" t="inlineStr">
        <is>
          <t>南區</t>
        </is>
      </c>
      <c r="F287" s="88" t="inlineStr">
        <is>
          <t>HL81</t>
        </is>
      </c>
      <c r="G287" s="88" t="inlineStr">
        <is>
          <t>TY22</t>
        </is>
      </c>
      <c r="H287" s="88" t="inlineStr">
        <is>
          <t>高雄勤務部</t>
        </is>
      </c>
      <c r="I287" s="89" t="inlineStr">
        <is>
          <t>高雄</t>
        </is>
      </c>
    </row>
    <row r="288">
      <c r="A288" s="88" t="inlineStr">
        <is>
          <t>高雄市</t>
        </is>
      </c>
      <c r="B288" s="88" t="inlineStr">
        <is>
          <t>高雄市大樹區</t>
        </is>
      </c>
      <c r="C288" s="88" t="inlineStr">
        <is>
          <t>840</t>
        </is>
      </c>
      <c r="D288" s="88" t="inlineStr">
        <is>
          <t>KH</t>
        </is>
      </c>
      <c r="E288" s="88" t="inlineStr">
        <is>
          <t>南區</t>
        </is>
      </c>
      <c r="F288" s="88" t="inlineStr">
        <is>
          <t>HL81</t>
        </is>
      </c>
      <c r="G288" s="88" t="inlineStr">
        <is>
          <t>TY22</t>
        </is>
      </c>
      <c r="H288" s="88" t="inlineStr">
        <is>
          <t>高雄勤務部</t>
        </is>
      </c>
      <c r="I288" s="89" t="inlineStr">
        <is>
          <t>高雄</t>
        </is>
      </c>
    </row>
    <row r="289">
      <c r="A289" s="88" t="inlineStr">
        <is>
          <t>高雄市</t>
        </is>
      </c>
      <c r="B289" s="88" t="inlineStr">
        <is>
          <t>高雄市旗山區</t>
        </is>
      </c>
      <c r="C289" s="88" t="inlineStr">
        <is>
          <t>842</t>
        </is>
      </c>
      <c r="D289" s="88" t="inlineStr">
        <is>
          <t>KH</t>
        </is>
      </c>
      <c r="E289" s="88" t="inlineStr">
        <is>
          <t>南區</t>
        </is>
      </c>
      <c r="F289" s="88" t="inlineStr">
        <is>
          <t>HL81</t>
        </is>
      </c>
      <c r="G289" s="88" t="inlineStr">
        <is>
          <t>TY22</t>
        </is>
      </c>
      <c r="H289" s="88" t="inlineStr">
        <is>
          <t>高雄勤務部</t>
        </is>
      </c>
      <c r="I289" s="89" t="inlineStr">
        <is>
          <t>高雄</t>
        </is>
      </c>
    </row>
    <row r="290">
      <c r="A290" s="88" t="inlineStr">
        <is>
          <t>高雄市</t>
        </is>
      </c>
      <c r="B290" s="88" t="inlineStr">
        <is>
          <t>高雄市美濃區</t>
        </is>
      </c>
      <c r="C290" s="88" t="inlineStr">
        <is>
          <t>843</t>
        </is>
      </c>
      <c r="D290" s="88" t="inlineStr">
        <is>
          <t>KH</t>
        </is>
      </c>
      <c r="E290" s="88" t="inlineStr">
        <is>
          <t>南區</t>
        </is>
      </c>
      <c r="F290" s="88" t="inlineStr">
        <is>
          <t>HL81</t>
        </is>
      </c>
      <c r="G290" s="88" t="inlineStr">
        <is>
          <t>TY22</t>
        </is>
      </c>
      <c r="H290" s="88" t="inlineStr">
        <is>
          <t>高雄勤務部</t>
        </is>
      </c>
      <c r="I290" s="89" t="inlineStr">
        <is>
          <t>高雄</t>
        </is>
      </c>
    </row>
    <row r="291">
      <c r="A291" s="88" t="inlineStr">
        <is>
          <t>高雄市</t>
        </is>
      </c>
      <c r="B291" s="88" t="inlineStr">
        <is>
          <t>高雄市六龜區</t>
        </is>
      </c>
      <c r="C291" s="88" t="inlineStr">
        <is>
          <t>844</t>
        </is>
      </c>
      <c r="D291" s="88" t="inlineStr">
        <is>
          <t>KH</t>
        </is>
      </c>
      <c r="E291" s="88" t="inlineStr">
        <is>
          <t>南區</t>
        </is>
      </c>
      <c r="F291" s="88" t="inlineStr">
        <is>
          <t>HL81</t>
        </is>
      </c>
      <c r="G291" s="88" t="inlineStr">
        <is>
          <t>TY22</t>
        </is>
      </c>
      <c r="H291" s="88" t="inlineStr">
        <is>
          <t>高雄勤務部</t>
        </is>
      </c>
      <c r="I291" s="89" t="inlineStr">
        <is>
          <t>高雄</t>
        </is>
      </c>
    </row>
    <row r="292">
      <c r="A292" s="88" t="inlineStr">
        <is>
          <t>高雄市</t>
        </is>
      </c>
      <c r="B292" s="88" t="inlineStr">
        <is>
          <t>高雄市內門區</t>
        </is>
      </c>
      <c r="C292" s="88" t="inlineStr">
        <is>
          <t>845</t>
        </is>
      </c>
      <c r="D292" s="88" t="inlineStr">
        <is>
          <t>KH</t>
        </is>
      </c>
      <c r="E292" s="88" t="inlineStr">
        <is>
          <t>南區</t>
        </is>
      </c>
      <c r="F292" s="88" t="inlineStr">
        <is>
          <t>HL81</t>
        </is>
      </c>
      <c r="G292" s="88" t="inlineStr">
        <is>
          <t>TY22</t>
        </is>
      </c>
      <c r="H292" s="88" t="inlineStr">
        <is>
          <t>高雄勤務部</t>
        </is>
      </c>
      <c r="I292" s="89" t="inlineStr">
        <is>
          <t>高雄</t>
        </is>
      </c>
    </row>
    <row r="293">
      <c r="A293" s="88" t="inlineStr">
        <is>
          <t>高雄市</t>
        </is>
      </c>
      <c r="B293" s="88" t="inlineStr">
        <is>
          <t>高雄市杉林區</t>
        </is>
      </c>
      <c r="C293" s="88" t="inlineStr">
        <is>
          <t>846</t>
        </is>
      </c>
      <c r="D293" s="88" t="inlineStr">
        <is>
          <t>KH</t>
        </is>
      </c>
      <c r="E293" s="88" t="inlineStr">
        <is>
          <t>南區</t>
        </is>
      </c>
      <c r="F293" s="88" t="inlineStr">
        <is>
          <t>HL81</t>
        </is>
      </c>
      <c r="G293" s="88" t="inlineStr">
        <is>
          <t>TY22</t>
        </is>
      </c>
      <c r="H293" s="88" t="inlineStr">
        <is>
          <t>高雄勤務部</t>
        </is>
      </c>
      <c r="I293" s="89" t="inlineStr">
        <is>
          <t>高雄</t>
        </is>
      </c>
    </row>
    <row r="294">
      <c r="A294" s="88" t="inlineStr">
        <is>
          <t>高雄市</t>
        </is>
      </c>
      <c r="B294" s="88" t="inlineStr">
        <is>
          <t>高雄市甲仙區</t>
        </is>
      </c>
      <c r="C294" s="88" t="inlineStr">
        <is>
          <t>847</t>
        </is>
      </c>
      <c r="D294" s="88" t="inlineStr">
        <is>
          <t>KH</t>
        </is>
      </c>
      <c r="E294" s="88" t="inlineStr">
        <is>
          <t>南區</t>
        </is>
      </c>
      <c r="F294" s="88" t="inlineStr">
        <is>
          <t>HL81</t>
        </is>
      </c>
      <c r="G294" s="88" t="inlineStr">
        <is>
          <t>TY22</t>
        </is>
      </c>
      <c r="H294" s="88" t="inlineStr">
        <is>
          <t>高雄勤務部</t>
        </is>
      </c>
      <c r="I294" s="89" t="inlineStr">
        <is>
          <t>高雄</t>
        </is>
      </c>
    </row>
    <row r="295">
      <c r="A295" s="88" t="inlineStr">
        <is>
          <t>高雄市</t>
        </is>
      </c>
      <c r="B295" s="88" t="inlineStr">
        <is>
          <t>高雄市桃源區</t>
        </is>
      </c>
      <c r="C295" s="88" t="inlineStr">
        <is>
          <t>848</t>
        </is>
      </c>
      <c r="D295" s="88" t="inlineStr">
        <is>
          <t>KH</t>
        </is>
      </c>
      <c r="E295" s="88" t="inlineStr">
        <is>
          <t>南區</t>
        </is>
      </c>
      <c r="F295" s="88" t="inlineStr">
        <is>
          <t>HL81</t>
        </is>
      </c>
      <c r="G295" s="88" t="inlineStr">
        <is>
          <t>TY22</t>
        </is>
      </c>
      <c r="H295" s="88" t="inlineStr">
        <is>
          <t>高雄勤務部</t>
        </is>
      </c>
      <c r="I295" s="89" t="inlineStr">
        <is>
          <t>高雄</t>
        </is>
      </c>
    </row>
    <row r="296">
      <c r="A296" s="88" t="inlineStr">
        <is>
          <t>高雄市</t>
        </is>
      </c>
      <c r="B296" s="88" t="inlineStr">
        <is>
          <t>高雄市那瑪夏區</t>
        </is>
      </c>
      <c r="C296" s="88" t="inlineStr">
        <is>
          <t>849</t>
        </is>
      </c>
      <c r="D296" s="88" t="inlineStr">
        <is>
          <t>KH</t>
        </is>
      </c>
      <c r="E296" s="88" t="inlineStr">
        <is>
          <t>南區</t>
        </is>
      </c>
      <c r="F296" s="88" t="inlineStr">
        <is>
          <t>HL81</t>
        </is>
      </c>
      <c r="G296" s="88" t="inlineStr">
        <is>
          <t>TY22</t>
        </is>
      </c>
      <c r="H296" s="88" t="inlineStr">
        <is>
          <t>高雄勤務部</t>
        </is>
      </c>
      <c r="I296" s="89" t="inlineStr">
        <is>
          <t>高雄</t>
        </is>
      </c>
    </row>
    <row r="297">
      <c r="A297" s="88" t="inlineStr">
        <is>
          <t>高雄市</t>
        </is>
      </c>
      <c r="B297" s="88" t="inlineStr">
        <is>
          <t>高雄市茂林區</t>
        </is>
      </c>
      <c r="C297" s="88" t="inlineStr">
        <is>
          <t>851</t>
        </is>
      </c>
      <c r="D297" s="88" t="inlineStr">
        <is>
          <t>KH</t>
        </is>
      </c>
      <c r="E297" s="88" t="inlineStr">
        <is>
          <t>南區</t>
        </is>
      </c>
      <c r="F297" s="88" t="inlineStr">
        <is>
          <t>HL81</t>
        </is>
      </c>
      <c r="G297" s="88" t="inlineStr">
        <is>
          <t>TY22</t>
        </is>
      </c>
      <c r="H297" s="88" t="inlineStr">
        <is>
          <t>高雄勤務部</t>
        </is>
      </c>
      <c r="I297" s="89" t="inlineStr">
        <is>
          <t>高雄</t>
        </is>
      </c>
    </row>
    <row r="298">
      <c r="A298" s="88" t="inlineStr">
        <is>
          <t>高雄市</t>
        </is>
      </c>
      <c r="B298" s="88" t="inlineStr">
        <is>
          <t>高雄市茄萣區</t>
        </is>
      </c>
      <c r="C298" s="88" t="inlineStr">
        <is>
          <t>852</t>
        </is>
      </c>
      <c r="D298" s="88" t="inlineStr">
        <is>
          <t>KH</t>
        </is>
      </c>
      <c r="E298" s="88" t="inlineStr">
        <is>
          <t>南區</t>
        </is>
      </c>
      <c r="F298" s="88" t="inlineStr">
        <is>
          <t>HL81</t>
        </is>
      </c>
      <c r="G298" s="88" t="inlineStr">
        <is>
          <t>TY22</t>
        </is>
      </c>
      <c r="H298" s="88" t="inlineStr">
        <is>
          <t>高雄勤務部</t>
        </is>
      </c>
      <c r="I298" s="89" t="inlineStr">
        <is>
          <t>高雄</t>
        </is>
      </c>
    </row>
    <row r="299">
      <c r="A299" s="88" t="inlineStr">
        <is>
          <t>屏東縣</t>
        </is>
      </c>
      <c r="B299" s="88" t="inlineStr">
        <is>
          <t>屏東縣屏東市</t>
        </is>
      </c>
      <c r="C299" s="88" t="inlineStr">
        <is>
          <t>900</t>
        </is>
      </c>
      <c r="D299" s="88" t="inlineStr">
        <is>
          <t>KH</t>
        </is>
      </c>
      <c r="E299" s="88" t="inlineStr">
        <is>
          <t>南區</t>
        </is>
      </c>
      <c r="F299" s="88" t="inlineStr">
        <is>
          <t>HL81</t>
        </is>
      </c>
      <c r="G299" s="88" t="inlineStr">
        <is>
          <t>TY22</t>
        </is>
      </c>
      <c r="H299" s="88" t="inlineStr">
        <is>
          <t>高雄勤務部</t>
        </is>
      </c>
      <c r="I299" s="89" t="inlineStr">
        <is>
          <t>高雄</t>
        </is>
      </c>
    </row>
    <row r="300">
      <c r="A300" s="88" t="inlineStr">
        <is>
          <t>屏東縣</t>
        </is>
      </c>
      <c r="B300" s="88" t="inlineStr">
        <is>
          <t>屏東縣三地門鄉</t>
        </is>
      </c>
      <c r="C300" s="88" t="inlineStr">
        <is>
          <t>901</t>
        </is>
      </c>
      <c r="D300" s="88" t="inlineStr">
        <is>
          <t>KH</t>
        </is>
      </c>
      <c r="E300" s="88" t="inlineStr">
        <is>
          <t>南區</t>
        </is>
      </c>
      <c r="F300" s="88" t="inlineStr">
        <is>
          <t>HL81</t>
        </is>
      </c>
      <c r="G300" s="88" t="inlineStr">
        <is>
          <t>TY22</t>
        </is>
      </c>
      <c r="H300" s="88" t="inlineStr">
        <is>
          <t>高雄勤務部</t>
        </is>
      </c>
      <c r="I300" s="89" t="inlineStr">
        <is>
          <t>高雄</t>
        </is>
      </c>
    </row>
    <row r="301">
      <c r="A301" s="88" t="inlineStr">
        <is>
          <t>屏東縣</t>
        </is>
      </c>
      <c r="B301" s="88" t="inlineStr">
        <is>
          <t>屏東縣霧台鄉</t>
        </is>
      </c>
      <c r="C301" s="88" t="inlineStr">
        <is>
          <t>902</t>
        </is>
      </c>
      <c r="D301" s="88" t="inlineStr">
        <is>
          <t>KH</t>
        </is>
      </c>
      <c r="E301" s="88" t="inlineStr">
        <is>
          <t>南區</t>
        </is>
      </c>
      <c r="F301" s="88" t="inlineStr">
        <is>
          <t>HL81</t>
        </is>
      </c>
      <c r="G301" s="88" t="inlineStr">
        <is>
          <t>TY22</t>
        </is>
      </c>
      <c r="H301" s="88" t="inlineStr">
        <is>
          <t>高雄勤務部</t>
        </is>
      </c>
      <c r="I301" s="89" t="inlineStr">
        <is>
          <t>高雄</t>
        </is>
      </c>
    </row>
    <row r="302">
      <c r="A302" s="88" t="inlineStr">
        <is>
          <t>屏東縣</t>
        </is>
      </c>
      <c r="B302" s="88" t="inlineStr">
        <is>
          <t>屏東縣瑪家鄉</t>
        </is>
      </c>
      <c r="C302" s="88" t="inlineStr">
        <is>
          <t>903</t>
        </is>
      </c>
      <c r="D302" s="88" t="inlineStr">
        <is>
          <t>KH</t>
        </is>
      </c>
      <c r="E302" s="88" t="inlineStr">
        <is>
          <t>南區</t>
        </is>
      </c>
      <c r="F302" s="88" t="inlineStr">
        <is>
          <t>HL81</t>
        </is>
      </c>
      <c r="G302" s="88" t="inlineStr">
        <is>
          <t>TY22</t>
        </is>
      </c>
      <c r="H302" s="88" t="inlineStr">
        <is>
          <t>高雄勤務部</t>
        </is>
      </c>
      <c r="I302" s="89" t="inlineStr">
        <is>
          <t>高雄</t>
        </is>
      </c>
    </row>
    <row r="303">
      <c r="A303" s="88" t="inlineStr">
        <is>
          <t>屏東縣</t>
        </is>
      </c>
      <c r="B303" s="88" t="inlineStr">
        <is>
          <t>屏東縣九如鄉</t>
        </is>
      </c>
      <c r="C303" s="88" t="inlineStr">
        <is>
          <t>904</t>
        </is>
      </c>
      <c r="D303" s="88" t="inlineStr">
        <is>
          <t>KH</t>
        </is>
      </c>
      <c r="E303" s="88" t="inlineStr">
        <is>
          <t>南區</t>
        </is>
      </c>
      <c r="F303" s="88" t="inlineStr">
        <is>
          <t>HL81</t>
        </is>
      </c>
      <c r="G303" s="88" t="inlineStr">
        <is>
          <t>TY22</t>
        </is>
      </c>
      <c r="H303" s="88" t="inlineStr">
        <is>
          <t>高雄勤務部</t>
        </is>
      </c>
      <c r="I303" s="89" t="inlineStr">
        <is>
          <t>高雄</t>
        </is>
      </c>
    </row>
    <row r="304">
      <c r="A304" s="88" t="inlineStr">
        <is>
          <t>屏東縣</t>
        </is>
      </c>
      <c r="B304" s="88" t="inlineStr">
        <is>
          <t>屏東縣里港鄉</t>
        </is>
      </c>
      <c r="C304" s="88" t="inlineStr">
        <is>
          <t>905</t>
        </is>
      </c>
      <c r="D304" s="88" t="inlineStr">
        <is>
          <t>KH</t>
        </is>
      </c>
      <c r="E304" s="88" t="inlineStr">
        <is>
          <t>南區</t>
        </is>
      </c>
      <c r="F304" s="88" t="inlineStr">
        <is>
          <t>HL81</t>
        </is>
      </c>
      <c r="G304" s="88" t="inlineStr">
        <is>
          <t>TY22</t>
        </is>
      </c>
      <c r="H304" s="88" t="inlineStr">
        <is>
          <t>高雄勤務部</t>
        </is>
      </c>
      <c r="I304" s="89" t="inlineStr">
        <is>
          <t>高雄</t>
        </is>
      </c>
    </row>
    <row r="305">
      <c r="A305" s="88" t="inlineStr">
        <is>
          <t>屏東縣</t>
        </is>
      </c>
      <c r="B305" s="88" t="inlineStr">
        <is>
          <t>屏東縣高樹鄉</t>
        </is>
      </c>
      <c r="C305" s="88" t="inlineStr">
        <is>
          <t>906</t>
        </is>
      </c>
      <c r="D305" s="88" t="inlineStr">
        <is>
          <t>KH</t>
        </is>
      </c>
      <c r="E305" s="88" t="inlineStr">
        <is>
          <t>南區</t>
        </is>
      </c>
      <c r="F305" s="88" t="inlineStr">
        <is>
          <t>HL81</t>
        </is>
      </c>
      <c r="G305" s="88" t="inlineStr">
        <is>
          <t>TY22</t>
        </is>
      </c>
      <c r="H305" s="88" t="inlineStr">
        <is>
          <t>高雄勤務部</t>
        </is>
      </c>
      <c r="I305" s="89" t="inlineStr">
        <is>
          <t>高雄</t>
        </is>
      </c>
    </row>
    <row r="306">
      <c r="A306" s="88" t="inlineStr">
        <is>
          <t>屏東縣</t>
        </is>
      </c>
      <c r="B306" s="88" t="inlineStr">
        <is>
          <t>屏東縣鹽埔鄉</t>
        </is>
      </c>
      <c r="C306" s="88" t="inlineStr">
        <is>
          <t>907</t>
        </is>
      </c>
      <c r="D306" s="88" t="inlineStr">
        <is>
          <t>KH</t>
        </is>
      </c>
      <c r="E306" s="88" t="inlineStr">
        <is>
          <t>南區</t>
        </is>
      </c>
      <c r="F306" s="88" t="inlineStr">
        <is>
          <t>HL81</t>
        </is>
      </c>
      <c r="G306" s="88" t="inlineStr">
        <is>
          <t>TY22</t>
        </is>
      </c>
      <c r="H306" s="88" t="inlineStr">
        <is>
          <t>高雄勤務部</t>
        </is>
      </c>
      <c r="I306" s="89" t="inlineStr">
        <is>
          <t>高雄</t>
        </is>
      </c>
    </row>
    <row r="307">
      <c r="A307" s="88" t="inlineStr">
        <is>
          <t>屏東縣</t>
        </is>
      </c>
      <c r="B307" s="88" t="inlineStr">
        <is>
          <t>屏東縣長治鄉</t>
        </is>
      </c>
      <c r="C307" s="88" t="inlineStr">
        <is>
          <t>908</t>
        </is>
      </c>
      <c r="D307" s="88" t="inlineStr">
        <is>
          <t>KH</t>
        </is>
      </c>
      <c r="E307" s="88" t="inlineStr">
        <is>
          <t>南區</t>
        </is>
      </c>
      <c r="F307" s="88" t="inlineStr">
        <is>
          <t>HL81</t>
        </is>
      </c>
      <c r="G307" s="88" t="inlineStr">
        <is>
          <t>TY22</t>
        </is>
      </c>
      <c r="H307" s="88" t="inlineStr">
        <is>
          <t>高雄勤務部</t>
        </is>
      </c>
      <c r="I307" s="89" t="inlineStr">
        <is>
          <t>高雄</t>
        </is>
      </c>
    </row>
    <row r="308">
      <c r="A308" s="88" t="inlineStr">
        <is>
          <t>屏東縣</t>
        </is>
      </c>
      <c r="B308" s="88" t="inlineStr">
        <is>
          <t>屏東縣麟洛鄉</t>
        </is>
      </c>
      <c r="C308" s="88" t="inlineStr">
        <is>
          <t>909</t>
        </is>
      </c>
      <c r="D308" s="88" t="inlineStr">
        <is>
          <t>KH</t>
        </is>
      </c>
      <c r="E308" s="88" t="inlineStr">
        <is>
          <t>南區</t>
        </is>
      </c>
      <c r="F308" s="88" t="inlineStr">
        <is>
          <t>HL81</t>
        </is>
      </c>
      <c r="G308" s="88" t="inlineStr">
        <is>
          <t>TY22</t>
        </is>
      </c>
      <c r="H308" s="88" t="inlineStr">
        <is>
          <t>高雄勤務部</t>
        </is>
      </c>
      <c r="I308" s="89" t="inlineStr">
        <is>
          <t>高雄</t>
        </is>
      </c>
    </row>
    <row r="309">
      <c r="A309" s="88" t="inlineStr">
        <is>
          <t>屏東縣</t>
        </is>
      </c>
      <c r="B309" s="88" t="inlineStr">
        <is>
          <t>屏東縣竹田鄉</t>
        </is>
      </c>
      <c r="C309" s="88" t="inlineStr">
        <is>
          <t>911</t>
        </is>
      </c>
      <c r="D309" s="88" t="inlineStr">
        <is>
          <t>KH</t>
        </is>
      </c>
      <c r="E309" s="88" t="inlineStr">
        <is>
          <t>南區</t>
        </is>
      </c>
      <c r="F309" s="88" t="inlineStr">
        <is>
          <t>HL81</t>
        </is>
      </c>
      <c r="G309" s="88" t="inlineStr">
        <is>
          <t>TY22</t>
        </is>
      </c>
      <c r="H309" s="88" t="inlineStr">
        <is>
          <t>高雄勤務部</t>
        </is>
      </c>
      <c r="I309" s="89" t="inlineStr">
        <is>
          <t>高雄</t>
        </is>
      </c>
    </row>
    <row r="310">
      <c r="A310" s="88" t="inlineStr">
        <is>
          <t>屏東縣</t>
        </is>
      </c>
      <c r="B310" s="88" t="inlineStr">
        <is>
          <t>屏東縣內埔鄉</t>
        </is>
      </c>
      <c r="C310" s="88" t="inlineStr">
        <is>
          <t>912</t>
        </is>
      </c>
      <c r="D310" s="88" t="inlineStr">
        <is>
          <t>KH</t>
        </is>
      </c>
      <c r="E310" s="88" t="inlineStr">
        <is>
          <t>南區</t>
        </is>
      </c>
      <c r="F310" s="88" t="inlineStr">
        <is>
          <t>HL81</t>
        </is>
      </c>
      <c r="G310" s="88" t="inlineStr">
        <is>
          <t>TY22</t>
        </is>
      </c>
      <c r="H310" s="88" t="inlineStr">
        <is>
          <t>高雄勤務部</t>
        </is>
      </c>
      <c r="I310" s="89" t="inlineStr">
        <is>
          <t>高雄</t>
        </is>
      </c>
    </row>
    <row r="311">
      <c r="A311" s="88" t="inlineStr">
        <is>
          <t>屏東縣</t>
        </is>
      </c>
      <c r="B311" s="88" t="inlineStr">
        <is>
          <t>屏東縣萬丹鄉</t>
        </is>
      </c>
      <c r="C311" s="88" t="inlineStr">
        <is>
          <t>913</t>
        </is>
      </c>
      <c r="D311" s="88" t="inlineStr">
        <is>
          <t>KH</t>
        </is>
      </c>
      <c r="E311" s="88" t="inlineStr">
        <is>
          <t>南區</t>
        </is>
      </c>
      <c r="F311" s="88" t="inlineStr">
        <is>
          <t>HL81</t>
        </is>
      </c>
      <c r="G311" s="88" t="inlineStr">
        <is>
          <t>TY22</t>
        </is>
      </c>
      <c r="H311" s="88" t="inlineStr">
        <is>
          <t>高雄勤務部</t>
        </is>
      </c>
      <c r="I311" s="89" t="inlineStr">
        <is>
          <t>高雄</t>
        </is>
      </c>
    </row>
    <row r="312">
      <c r="A312" s="88" t="inlineStr">
        <is>
          <t>屏東縣</t>
        </is>
      </c>
      <c r="B312" s="88" t="inlineStr">
        <is>
          <t>屏東縣潮州鎮</t>
        </is>
      </c>
      <c r="C312" s="88" t="inlineStr">
        <is>
          <t>920</t>
        </is>
      </c>
      <c r="D312" s="88" t="inlineStr">
        <is>
          <t>KH</t>
        </is>
      </c>
      <c r="E312" s="88" t="inlineStr">
        <is>
          <t>南區</t>
        </is>
      </c>
      <c r="F312" s="88" t="inlineStr">
        <is>
          <t>HL81</t>
        </is>
      </c>
      <c r="G312" s="88" t="inlineStr">
        <is>
          <t>TY22</t>
        </is>
      </c>
      <c r="H312" s="88" t="inlineStr">
        <is>
          <t>高雄勤務部</t>
        </is>
      </c>
      <c r="I312" s="89" t="inlineStr">
        <is>
          <t>高雄</t>
        </is>
      </c>
    </row>
    <row r="313">
      <c r="A313" s="88" t="inlineStr">
        <is>
          <t>屏東縣</t>
        </is>
      </c>
      <c r="B313" s="88" t="inlineStr">
        <is>
          <t>屏東縣泰武鄉</t>
        </is>
      </c>
      <c r="C313" s="88" t="inlineStr">
        <is>
          <t>921</t>
        </is>
      </c>
      <c r="D313" s="88" t="inlineStr">
        <is>
          <t>KH</t>
        </is>
      </c>
      <c r="E313" s="88" t="inlineStr">
        <is>
          <t>南區</t>
        </is>
      </c>
      <c r="F313" s="88" t="inlineStr">
        <is>
          <t>HL81</t>
        </is>
      </c>
      <c r="G313" s="88" t="inlineStr">
        <is>
          <t>TY22</t>
        </is>
      </c>
      <c r="H313" s="88" t="inlineStr">
        <is>
          <t>高雄勤務部</t>
        </is>
      </c>
      <c r="I313" s="89" t="inlineStr">
        <is>
          <t>高雄</t>
        </is>
      </c>
    </row>
    <row r="314">
      <c r="A314" s="88" t="inlineStr">
        <is>
          <t>屏東縣</t>
        </is>
      </c>
      <c r="B314" s="88" t="inlineStr">
        <is>
          <t>屏東縣來義鄉</t>
        </is>
      </c>
      <c r="C314" s="88" t="inlineStr">
        <is>
          <t>922</t>
        </is>
      </c>
      <c r="D314" s="88" t="inlineStr">
        <is>
          <t>KH</t>
        </is>
      </c>
      <c r="E314" s="88" t="inlineStr">
        <is>
          <t>南區</t>
        </is>
      </c>
      <c r="F314" s="88" t="inlineStr">
        <is>
          <t>HL81</t>
        </is>
      </c>
      <c r="G314" s="88" t="inlineStr">
        <is>
          <t>TY22</t>
        </is>
      </c>
      <c r="H314" s="88" t="inlineStr">
        <is>
          <t>高雄勤務部</t>
        </is>
      </c>
      <c r="I314" s="89" t="inlineStr">
        <is>
          <t>高雄</t>
        </is>
      </c>
    </row>
    <row r="315">
      <c r="A315" s="88" t="inlineStr">
        <is>
          <t>屏東縣</t>
        </is>
      </c>
      <c r="B315" s="88" t="inlineStr">
        <is>
          <t>屏東縣萬巒鄉</t>
        </is>
      </c>
      <c r="C315" s="88" t="inlineStr">
        <is>
          <t>923</t>
        </is>
      </c>
      <c r="D315" s="88" t="inlineStr">
        <is>
          <t>KH</t>
        </is>
      </c>
      <c r="E315" s="88" t="inlineStr">
        <is>
          <t>南區</t>
        </is>
      </c>
      <c r="F315" s="88" t="inlineStr">
        <is>
          <t>HL81</t>
        </is>
      </c>
      <c r="G315" s="88" t="inlineStr">
        <is>
          <t>TY22</t>
        </is>
      </c>
      <c r="H315" s="88" t="inlineStr">
        <is>
          <t>高雄勤務部</t>
        </is>
      </c>
      <c r="I315" s="89" t="inlineStr">
        <is>
          <t>高雄</t>
        </is>
      </c>
    </row>
    <row r="316">
      <c r="A316" s="88" t="inlineStr">
        <is>
          <t>屏東縣</t>
        </is>
      </c>
      <c r="B316" s="88" t="inlineStr">
        <is>
          <t>屏東縣崁頂鄉</t>
        </is>
      </c>
      <c r="C316" s="88" t="inlineStr">
        <is>
          <t>924</t>
        </is>
      </c>
      <c r="D316" s="88" t="inlineStr">
        <is>
          <t>KH</t>
        </is>
      </c>
      <c r="E316" s="88" t="inlineStr">
        <is>
          <t>南區</t>
        </is>
      </c>
      <c r="F316" s="88" t="inlineStr">
        <is>
          <t>HL81</t>
        </is>
      </c>
      <c r="G316" s="88" t="inlineStr">
        <is>
          <t>TY22</t>
        </is>
      </c>
      <c r="H316" s="88" t="inlineStr">
        <is>
          <t>高雄勤務部</t>
        </is>
      </c>
      <c r="I316" s="89" t="inlineStr">
        <is>
          <t>高雄</t>
        </is>
      </c>
    </row>
    <row r="317">
      <c r="A317" s="88" t="inlineStr">
        <is>
          <t>屏東縣</t>
        </is>
      </c>
      <c r="B317" s="88" t="inlineStr">
        <is>
          <t>屏東縣新埤鄉</t>
        </is>
      </c>
      <c r="C317" s="88" t="inlineStr">
        <is>
          <t>925</t>
        </is>
      </c>
      <c r="D317" s="88" t="inlineStr">
        <is>
          <t>KH</t>
        </is>
      </c>
      <c r="E317" s="88" t="inlineStr">
        <is>
          <t>南區</t>
        </is>
      </c>
      <c r="F317" s="88" t="inlineStr">
        <is>
          <t>HL81</t>
        </is>
      </c>
      <c r="G317" s="88" t="inlineStr">
        <is>
          <t>TY22</t>
        </is>
      </c>
      <c r="H317" s="88" t="inlineStr">
        <is>
          <t>高雄勤務部</t>
        </is>
      </c>
      <c r="I317" s="89" t="inlineStr">
        <is>
          <t>高雄</t>
        </is>
      </c>
    </row>
    <row r="318">
      <c r="A318" s="88" t="inlineStr">
        <is>
          <t>屏東縣</t>
        </is>
      </c>
      <c r="B318" s="88" t="inlineStr">
        <is>
          <t>屏東縣南州鄉</t>
        </is>
      </c>
      <c r="C318" s="88" t="inlineStr">
        <is>
          <t>926</t>
        </is>
      </c>
      <c r="D318" s="88" t="inlineStr">
        <is>
          <t>KH</t>
        </is>
      </c>
      <c r="E318" s="88" t="inlineStr">
        <is>
          <t>南區</t>
        </is>
      </c>
      <c r="F318" s="88" t="inlineStr">
        <is>
          <t>HL81</t>
        </is>
      </c>
      <c r="G318" s="88" t="inlineStr">
        <is>
          <t>TY22</t>
        </is>
      </c>
      <c r="H318" s="88" t="inlineStr">
        <is>
          <t>高雄勤務部</t>
        </is>
      </c>
      <c r="I318" s="89" t="inlineStr">
        <is>
          <t>高雄</t>
        </is>
      </c>
    </row>
    <row r="319">
      <c r="A319" s="88" t="inlineStr">
        <is>
          <t>屏東縣</t>
        </is>
      </c>
      <c r="B319" s="88" t="inlineStr">
        <is>
          <t>屏東縣林邊鄉</t>
        </is>
      </c>
      <c r="C319" s="88" t="inlineStr">
        <is>
          <t>927</t>
        </is>
      </c>
      <c r="D319" s="88" t="inlineStr">
        <is>
          <t>KH</t>
        </is>
      </c>
      <c r="E319" s="88" t="inlineStr">
        <is>
          <t>南區</t>
        </is>
      </c>
      <c r="F319" s="88" t="inlineStr">
        <is>
          <t>HL81</t>
        </is>
      </c>
      <c r="G319" s="88" t="inlineStr">
        <is>
          <t>TY22</t>
        </is>
      </c>
      <c r="H319" s="88" t="inlineStr">
        <is>
          <t>高雄勤務部</t>
        </is>
      </c>
      <c r="I319" s="89" t="inlineStr">
        <is>
          <t>高雄</t>
        </is>
      </c>
    </row>
    <row r="320">
      <c r="A320" s="88" t="inlineStr">
        <is>
          <t>屏東縣</t>
        </is>
      </c>
      <c r="B320" s="88" t="inlineStr">
        <is>
          <t>屏東縣東港鎮</t>
        </is>
      </c>
      <c r="C320" s="88" t="inlineStr">
        <is>
          <t>928</t>
        </is>
      </c>
      <c r="D320" s="88" t="inlineStr">
        <is>
          <t>KH</t>
        </is>
      </c>
      <c r="E320" s="88" t="inlineStr">
        <is>
          <t>南區</t>
        </is>
      </c>
      <c r="F320" s="88" t="inlineStr">
        <is>
          <t>HL81</t>
        </is>
      </c>
      <c r="G320" s="88" t="inlineStr">
        <is>
          <t>TY22</t>
        </is>
      </c>
      <c r="H320" s="88" t="inlineStr">
        <is>
          <t>高雄勤務部</t>
        </is>
      </c>
      <c r="I320" s="89" t="inlineStr">
        <is>
          <t>高雄</t>
        </is>
      </c>
    </row>
    <row r="321">
      <c r="A321" s="88" t="inlineStr">
        <is>
          <t>屏東縣</t>
        </is>
      </c>
      <c r="B321" s="88" t="inlineStr">
        <is>
          <t>屏東縣琉球鄉</t>
        </is>
      </c>
      <c r="C321" s="88" t="inlineStr">
        <is>
          <t>929</t>
        </is>
      </c>
      <c r="D321" s="88" t="inlineStr">
        <is>
          <t>KH</t>
        </is>
      </c>
      <c r="E321" s="88" t="inlineStr">
        <is>
          <t>南區</t>
        </is>
      </c>
      <c r="F321" s="88" t="inlineStr">
        <is>
          <t>HL81</t>
        </is>
      </c>
      <c r="G321" s="88" t="inlineStr">
        <is>
          <t>TY22</t>
        </is>
      </c>
      <c r="H321" s="88" t="inlineStr">
        <is>
          <t>高雄勤務部</t>
        </is>
      </c>
      <c r="I321" s="89" t="inlineStr">
        <is>
          <t>高雄</t>
        </is>
      </c>
    </row>
    <row r="322">
      <c r="A322" s="88" t="inlineStr">
        <is>
          <t>屏東縣</t>
        </is>
      </c>
      <c r="B322" s="88" t="inlineStr">
        <is>
          <t>屏東縣佳冬鄉</t>
        </is>
      </c>
      <c r="C322" s="88" t="inlineStr">
        <is>
          <t>931</t>
        </is>
      </c>
      <c r="D322" s="88" t="inlineStr">
        <is>
          <t>KH</t>
        </is>
      </c>
      <c r="E322" s="88" t="inlineStr">
        <is>
          <t>南區</t>
        </is>
      </c>
      <c r="F322" s="88" t="inlineStr">
        <is>
          <t>HL81</t>
        </is>
      </c>
      <c r="G322" s="88" t="inlineStr">
        <is>
          <t>TY22</t>
        </is>
      </c>
      <c r="H322" s="88" t="inlineStr">
        <is>
          <t>高雄勤務部</t>
        </is>
      </c>
      <c r="I322" s="89" t="inlineStr">
        <is>
          <t>高雄</t>
        </is>
      </c>
    </row>
    <row r="323">
      <c r="A323" s="88" t="inlineStr">
        <is>
          <t>屏東縣</t>
        </is>
      </c>
      <c r="B323" s="88" t="inlineStr">
        <is>
          <t>屏東縣新園鄉</t>
        </is>
      </c>
      <c r="C323" s="88" t="inlineStr">
        <is>
          <t>932</t>
        </is>
      </c>
      <c r="D323" s="88" t="inlineStr">
        <is>
          <t>KH</t>
        </is>
      </c>
      <c r="E323" s="88" t="inlineStr">
        <is>
          <t>南區</t>
        </is>
      </c>
      <c r="F323" s="88" t="inlineStr">
        <is>
          <t>HL81</t>
        </is>
      </c>
      <c r="G323" s="88" t="inlineStr">
        <is>
          <t>TY22</t>
        </is>
      </c>
      <c r="H323" s="88" t="inlineStr">
        <is>
          <t>高雄勤務部</t>
        </is>
      </c>
      <c r="I323" s="89" t="inlineStr">
        <is>
          <t>高雄</t>
        </is>
      </c>
    </row>
    <row r="324">
      <c r="A324" s="88" t="inlineStr">
        <is>
          <t>屏東縣</t>
        </is>
      </c>
      <c r="B324" s="88" t="inlineStr">
        <is>
          <t>屏東縣枋寮鄉</t>
        </is>
      </c>
      <c r="C324" s="88" t="inlineStr">
        <is>
          <t>940</t>
        </is>
      </c>
      <c r="D324" s="88" t="inlineStr">
        <is>
          <t>KH</t>
        </is>
      </c>
      <c r="E324" s="88" t="inlineStr">
        <is>
          <t>南區</t>
        </is>
      </c>
      <c r="F324" s="88" t="inlineStr">
        <is>
          <t>HL81</t>
        </is>
      </c>
      <c r="G324" s="88" t="inlineStr">
        <is>
          <t>TY22</t>
        </is>
      </c>
      <c r="H324" s="88" t="inlineStr">
        <is>
          <t>高雄勤務部</t>
        </is>
      </c>
      <c r="I324" s="89" t="inlineStr">
        <is>
          <t>高雄</t>
        </is>
      </c>
    </row>
    <row r="325">
      <c r="A325" s="88" t="inlineStr">
        <is>
          <t>屏東縣</t>
        </is>
      </c>
      <c r="B325" s="88" t="inlineStr">
        <is>
          <t>屏東縣枋山鄉</t>
        </is>
      </c>
      <c r="C325" s="88" t="inlineStr">
        <is>
          <t>941</t>
        </is>
      </c>
      <c r="D325" s="88" t="inlineStr">
        <is>
          <t>KH</t>
        </is>
      </c>
      <c r="E325" s="88" t="inlineStr">
        <is>
          <t>南區</t>
        </is>
      </c>
      <c r="F325" s="88" t="inlineStr">
        <is>
          <t>HL81</t>
        </is>
      </c>
      <c r="G325" s="88" t="inlineStr">
        <is>
          <t>TY22</t>
        </is>
      </c>
      <c r="H325" s="88" t="inlineStr">
        <is>
          <t>高雄勤務部</t>
        </is>
      </c>
      <c r="I325" s="89" t="inlineStr">
        <is>
          <t>高雄</t>
        </is>
      </c>
    </row>
    <row r="326">
      <c r="A326" s="88" t="inlineStr">
        <is>
          <t>屏東縣</t>
        </is>
      </c>
      <c r="B326" s="88" t="inlineStr">
        <is>
          <t>屏東縣春日鄉</t>
        </is>
      </c>
      <c r="C326" s="88" t="inlineStr">
        <is>
          <t>942</t>
        </is>
      </c>
      <c r="D326" s="88" t="inlineStr">
        <is>
          <t>KH</t>
        </is>
      </c>
      <c r="E326" s="88" t="inlineStr">
        <is>
          <t>南區</t>
        </is>
      </c>
      <c r="F326" s="88" t="inlineStr">
        <is>
          <t>HL81</t>
        </is>
      </c>
      <c r="G326" s="88" t="inlineStr">
        <is>
          <t>TY22</t>
        </is>
      </c>
      <c r="H326" s="88" t="inlineStr">
        <is>
          <t>高雄勤務部</t>
        </is>
      </c>
      <c r="I326" s="89" t="inlineStr">
        <is>
          <t>高雄</t>
        </is>
      </c>
    </row>
    <row r="327">
      <c r="A327" s="88" t="inlineStr">
        <is>
          <t>屏東縣</t>
        </is>
      </c>
      <c r="B327" s="88" t="inlineStr">
        <is>
          <t>屏東縣獅子鄉</t>
        </is>
      </c>
      <c r="C327" s="88" t="inlineStr">
        <is>
          <t>943</t>
        </is>
      </c>
      <c r="D327" s="88" t="inlineStr">
        <is>
          <t>KH</t>
        </is>
      </c>
      <c r="E327" s="88" t="inlineStr">
        <is>
          <t>南區</t>
        </is>
      </c>
      <c r="F327" s="88" t="inlineStr">
        <is>
          <t>HL81</t>
        </is>
      </c>
      <c r="G327" s="88" t="inlineStr">
        <is>
          <t>TY22</t>
        </is>
      </c>
      <c r="H327" s="88" t="inlineStr">
        <is>
          <t>高雄勤務部</t>
        </is>
      </c>
      <c r="I327" s="89" t="inlineStr">
        <is>
          <t>高雄</t>
        </is>
      </c>
    </row>
    <row r="328">
      <c r="A328" s="88" t="inlineStr">
        <is>
          <t>屏東縣</t>
        </is>
      </c>
      <c r="B328" s="88" t="inlineStr">
        <is>
          <t>屏東縣車城鄉</t>
        </is>
      </c>
      <c r="C328" s="88" t="inlineStr">
        <is>
          <t>944</t>
        </is>
      </c>
      <c r="D328" s="88" t="inlineStr">
        <is>
          <t>KH</t>
        </is>
      </c>
      <c r="E328" s="88" t="inlineStr">
        <is>
          <t>南區</t>
        </is>
      </c>
      <c r="F328" s="88" t="inlineStr">
        <is>
          <t>HL81</t>
        </is>
      </c>
      <c r="G328" s="88" t="inlineStr">
        <is>
          <t>TY22</t>
        </is>
      </c>
      <c r="H328" s="88" t="inlineStr">
        <is>
          <t>高雄勤務部</t>
        </is>
      </c>
      <c r="I328" s="89" t="inlineStr">
        <is>
          <t>高雄</t>
        </is>
      </c>
    </row>
    <row r="329">
      <c r="A329" s="88" t="inlineStr">
        <is>
          <t>屏東縣</t>
        </is>
      </c>
      <c r="B329" s="88" t="inlineStr">
        <is>
          <t>屏東縣牡丹鄉</t>
        </is>
      </c>
      <c r="C329" s="88" t="inlineStr">
        <is>
          <t>945</t>
        </is>
      </c>
      <c r="D329" s="88" t="inlineStr">
        <is>
          <t>KH</t>
        </is>
      </c>
      <c r="E329" s="88" t="inlineStr">
        <is>
          <t>南區</t>
        </is>
      </c>
      <c r="F329" s="88" t="inlineStr">
        <is>
          <t>HL81</t>
        </is>
      </c>
      <c r="G329" s="88" t="inlineStr">
        <is>
          <t>TY22</t>
        </is>
      </c>
      <c r="H329" s="88" t="inlineStr">
        <is>
          <t>高雄勤務部</t>
        </is>
      </c>
      <c r="I329" s="89" t="inlineStr">
        <is>
          <t>高雄</t>
        </is>
      </c>
    </row>
    <row r="330">
      <c r="A330" s="88" t="inlineStr">
        <is>
          <t>屏東縣</t>
        </is>
      </c>
      <c r="B330" s="88" t="inlineStr">
        <is>
          <t>屏東縣恆春鎮</t>
        </is>
      </c>
      <c r="C330" s="88" t="inlineStr">
        <is>
          <t>946</t>
        </is>
      </c>
      <c r="D330" s="88" t="inlineStr">
        <is>
          <t>KH</t>
        </is>
      </c>
      <c r="E330" s="88" t="inlineStr">
        <is>
          <t>南區</t>
        </is>
      </c>
      <c r="F330" s="88" t="inlineStr">
        <is>
          <t>HL81</t>
        </is>
      </c>
      <c r="G330" s="88" t="inlineStr">
        <is>
          <t>TY22</t>
        </is>
      </c>
      <c r="H330" s="88" t="inlineStr">
        <is>
          <t>高雄勤務部</t>
        </is>
      </c>
      <c r="I330" s="89" t="inlineStr">
        <is>
          <t>高雄</t>
        </is>
      </c>
    </row>
    <row r="331">
      <c r="A331" s="88" t="inlineStr">
        <is>
          <t>屏東縣</t>
        </is>
      </c>
      <c r="B331" s="88" t="inlineStr">
        <is>
          <t>屏東縣滿州鄉</t>
        </is>
      </c>
      <c r="C331" s="88" t="inlineStr">
        <is>
          <t>947</t>
        </is>
      </c>
      <c r="D331" s="88" t="inlineStr">
        <is>
          <t>KH</t>
        </is>
      </c>
      <c r="E331" s="88" t="inlineStr">
        <is>
          <t>南區</t>
        </is>
      </c>
      <c r="F331" s="88" t="inlineStr">
        <is>
          <t>HL81</t>
        </is>
      </c>
      <c r="G331" s="88" t="inlineStr">
        <is>
          <t>TY22</t>
        </is>
      </c>
      <c r="H331" s="88" t="inlineStr">
        <is>
          <t>高雄勤務部</t>
        </is>
      </c>
      <c r="I331" s="89" t="inlineStr">
        <is>
          <t>高雄</t>
        </is>
      </c>
    </row>
    <row r="332">
      <c r="A332" s="88" t="inlineStr">
        <is>
          <t>台東縣</t>
        </is>
      </c>
      <c r="B332" s="88" t="inlineStr">
        <is>
          <t>台東縣台東市</t>
        </is>
      </c>
      <c r="C332" s="88" t="inlineStr">
        <is>
          <t>950</t>
        </is>
      </c>
      <c r="D332" s="88" t="inlineStr">
        <is>
          <t>HT</t>
        </is>
      </c>
      <c r="E332" s="88" t="inlineStr">
        <is>
          <t>東部</t>
        </is>
      </c>
      <c r="F332" s="88" t="inlineStr">
        <is>
          <t>-</t>
        </is>
      </c>
      <c r="G332" s="88" t="inlineStr">
        <is>
          <t>-</t>
        </is>
      </c>
      <c r="H332" s="88" t="inlineStr">
        <is>
          <t>-</t>
        </is>
      </c>
      <c r="I332" s="89" t="inlineStr">
        <is>
          <t>-</t>
        </is>
      </c>
    </row>
    <row r="333">
      <c r="A333" s="88" t="inlineStr">
        <is>
          <t>台東縣</t>
        </is>
      </c>
      <c r="B333" s="88" t="inlineStr">
        <is>
          <t>台東縣綠島鄉</t>
        </is>
      </c>
      <c r="C333" s="88" t="inlineStr">
        <is>
          <t>951</t>
        </is>
      </c>
      <c r="D333" s="88" t="inlineStr">
        <is>
          <t>HT</t>
        </is>
      </c>
      <c r="E333" s="88" t="inlineStr">
        <is>
          <t>東部</t>
        </is>
      </c>
      <c r="F333" s="88" t="inlineStr">
        <is>
          <t>-</t>
        </is>
      </c>
      <c r="G333" s="88" t="inlineStr">
        <is>
          <t>-</t>
        </is>
      </c>
      <c r="H333" s="88" t="inlineStr">
        <is>
          <t>-</t>
        </is>
      </c>
      <c r="I333" s="89" t="inlineStr">
        <is>
          <t>-</t>
        </is>
      </c>
    </row>
    <row r="334">
      <c r="A334" s="88" t="inlineStr">
        <is>
          <t>台東縣</t>
        </is>
      </c>
      <c r="B334" s="88" t="inlineStr">
        <is>
          <t>台東縣蘭嶼鄉</t>
        </is>
      </c>
      <c r="C334" s="88" t="inlineStr">
        <is>
          <t>952</t>
        </is>
      </c>
      <c r="D334" s="88" t="inlineStr">
        <is>
          <t>HT</t>
        </is>
      </c>
      <c r="E334" s="88" t="inlineStr">
        <is>
          <t>東部</t>
        </is>
      </c>
      <c r="F334" s="88" t="inlineStr">
        <is>
          <t>-</t>
        </is>
      </c>
      <c r="G334" s="88" t="inlineStr">
        <is>
          <t>-</t>
        </is>
      </c>
      <c r="H334" s="88" t="inlineStr">
        <is>
          <t>-</t>
        </is>
      </c>
      <c r="I334" s="89" t="inlineStr">
        <is>
          <t>-</t>
        </is>
      </c>
    </row>
    <row r="335">
      <c r="A335" s="88" t="inlineStr">
        <is>
          <t>台東縣</t>
        </is>
      </c>
      <c r="B335" s="88" t="inlineStr">
        <is>
          <t>台東縣延平鄉</t>
        </is>
      </c>
      <c r="C335" s="88" t="inlineStr">
        <is>
          <t>953</t>
        </is>
      </c>
      <c r="D335" s="88" t="inlineStr">
        <is>
          <t>HT</t>
        </is>
      </c>
      <c r="E335" s="88" t="inlineStr">
        <is>
          <t>東部</t>
        </is>
      </c>
      <c r="F335" s="88" t="inlineStr">
        <is>
          <t>-</t>
        </is>
      </c>
      <c r="G335" s="88" t="inlineStr">
        <is>
          <t>-</t>
        </is>
      </c>
      <c r="H335" s="88" t="inlineStr">
        <is>
          <t>-</t>
        </is>
      </c>
      <c r="I335" s="89" t="inlineStr">
        <is>
          <t>-</t>
        </is>
      </c>
    </row>
    <row r="336">
      <c r="A336" s="88" t="inlineStr">
        <is>
          <t>台東縣</t>
        </is>
      </c>
      <c r="B336" s="88" t="inlineStr">
        <is>
          <t>台東縣卑南鄉</t>
        </is>
      </c>
      <c r="C336" s="88" t="inlineStr">
        <is>
          <t>954</t>
        </is>
      </c>
      <c r="D336" s="88" t="inlineStr">
        <is>
          <t>HT</t>
        </is>
      </c>
      <c r="E336" s="88" t="inlineStr">
        <is>
          <t>東部</t>
        </is>
      </c>
      <c r="F336" s="88" t="inlineStr">
        <is>
          <t>-</t>
        </is>
      </c>
      <c r="G336" s="88" t="inlineStr">
        <is>
          <t>-</t>
        </is>
      </c>
      <c r="H336" s="88" t="inlineStr">
        <is>
          <t>-</t>
        </is>
      </c>
      <c r="I336" s="89" t="inlineStr">
        <is>
          <t>-</t>
        </is>
      </c>
    </row>
    <row r="337">
      <c r="A337" s="88" t="inlineStr">
        <is>
          <t>台東縣</t>
        </is>
      </c>
      <c r="B337" s="88" t="inlineStr">
        <is>
          <t>台東縣鹿野鄉</t>
        </is>
      </c>
      <c r="C337" s="88" t="inlineStr">
        <is>
          <t>955</t>
        </is>
      </c>
      <c r="D337" s="88" t="inlineStr">
        <is>
          <t>HT</t>
        </is>
      </c>
      <c r="E337" s="88" t="inlineStr">
        <is>
          <t>東部</t>
        </is>
      </c>
      <c r="F337" s="88" t="inlineStr">
        <is>
          <t>-</t>
        </is>
      </c>
      <c r="G337" s="88" t="inlineStr">
        <is>
          <t>-</t>
        </is>
      </c>
      <c r="H337" s="88" t="inlineStr">
        <is>
          <t>-</t>
        </is>
      </c>
      <c r="I337" s="89" t="inlineStr">
        <is>
          <t>-</t>
        </is>
      </c>
    </row>
    <row r="338">
      <c r="A338" s="88" t="inlineStr">
        <is>
          <t>台東縣</t>
        </is>
      </c>
      <c r="B338" s="88" t="inlineStr">
        <is>
          <t>台東縣關山鎮</t>
        </is>
      </c>
      <c r="C338" s="88" t="inlineStr">
        <is>
          <t>956</t>
        </is>
      </c>
      <c r="D338" s="88" t="inlineStr">
        <is>
          <t>HT</t>
        </is>
      </c>
      <c r="E338" s="88" t="inlineStr">
        <is>
          <t>東部</t>
        </is>
      </c>
      <c r="F338" s="88" t="inlineStr">
        <is>
          <t>-</t>
        </is>
      </c>
      <c r="G338" s="88" t="inlineStr">
        <is>
          <t>-</t>
        </is>
      </c>
      <c r="H338" s="88" t="inlineStr">
        <is>
          <t>-</t>
        </is>
      </c>
      <c r="I338" s="89" t="inlineStr">
        <is>
          <t>-</t>
        </is>
      </c>
    </row>
    <row r="339">
      <c r="A339" s="88" t="inlineStr">
        <is>
          <t>台東縣</t>
        </is>
      </c>
      <c r="B339" s="88" t="inlineStr">
        <is>
          <t>台東縣海端鄉</t>
        </is>
      </c>
      <c r="C339" s="88" t="inlineStr">
        <is>
          <t>957</t>
        </is>
      </c>
      <c r="D339" s="88" t="inlineStr">
        <is>
          <t>HT</t>
        </is>
      </c>
      <c r="E339" s="88" t="inlineStr">
        <is>
          <t>東部</t>
        </is>
      </c>
      <c r="F339" s="88" t="inlineStr">
        <is>
          <t>-</t>
        </is>
      </c>
      <c r="G339" s="88" t="inlineStr">
        <is>
          <t>-</t>
        </is>
      </c>
      <c r="H339" s="88" t="inlineStr">
        <is>
          <t>-</t>
        </is>
      </c>
      <c r="I339" s="89" t="inlineStr">
        <is>
          <t>-</t>
        </is>
      </c>
    </row>
    <row r="340">
      <c r="A340" s="88" t="inlineStr">
        <is>
          <t>台東縣</t>
        </is>
      </c>
      <c r="B340" s="88" t="inlineStr">
        <is>
          <t>台東縣池上鄉</t>
        </is>
      </c>
      <c r="C340" s="88" t="inlineStr">
        <is>
          <t>958</t>
        </is>
      </c>
      <c r="D340" s="88" t="inlineStr">
        <is>
          <t>HT</t>
        </is>
      </c>
      <c r="E340" s="88" t="inlineStr">
        <is>
          <t>東部</t>
        </is>
      </c>
      <c r="F340" s="88" t="inlineStr">
        <is>
          <t>-</t>
        </is>
      </c>
      <c r="G340" s="88" t="inlineStr">
        <is>
          <t>-</t>
        </is>
      </c>
      <c r="H340" s="88" t="inlineStr">
        <is>
          <t>-</t>
        </is>
      </c>
      <c r="I340" s="89" t="inlineStr">
        <is>
          <t>-</t>
        </is>
      </c>
    </row>
    <row r="341">
      <c r="A341" s="88" t="inlineStr">
        <is>
          <t>台東縣</t>
        </is>
      </c>
      <c r="B341" s="88" t="inlineStr">
        <is>
          <t>台東縣東河鄉</t>
        </is>
      </c>
      <c r="C341" s="88" t="inlineStr">
        <is>
          <t>959</t>
        </is>
      </c>
      <c r="D341" s="88" t="inlineStr">
        <is>
          <t>HT</t>
        </is>
      </c>
      <c r="E341" s="88" t="inlineStr">
        <is>
          <t>東部</t>
        </is>
      </c>
      <c r="F341" s="88" t="inlineStr">
        <is>
          <t>-</t>
        </is>
      </c>
      <c r="G341" s="88" t="inlineStr">
        <is>
          <t>-</t>
        </is>
      </c>
      <c r="H341" s="88" t="inlineStr">
        <is>
          <t>-</t>
        </is>
      </c>
      <c r="I341" s="89" t="inlineStr">
        <is>
          <t>-</t>
        </is>
      </c>
    </row>
    <row r="342">
      <c r="A342" s="88" t="inlineStr">
        <is>
          <t>台東縣</t>
        </is>
      </c>
      <c r="B342" s="88" t="inlineStr">
        <is>
          <t>台東縣成氐</t>
        </is>
      </c>
      <c r="C342" s="88" t="inlineStr">
        <is>
          <t>961</t>
        </is>
      </c>
      <c r="D342" s="88" t="inlineStr">
        <is>
          <t>HT</t>
        </is>
      </c>
      <c r="E342" s="88" t="inlineStr">
        <is>
          <t>東部</t>
        </is>
      </c>
      <c r="F342" s="88" t="inlineStr">
        <is>
          <t>-</t>
        </is>
      </c>
      <c r="G342" s="88" t="inlineStr">
        <is>
          <t>-</t>
        </is>
      </c>
      <c r="H342" s="88" t="inlineStr">
        <is>
          <t>-</t>
        </is>
      </c>
      <c r="I342" s="89" t="inlineStr">
        <is>
          <t>-</t>
        </is>
      </c>
    </row>
    <row r="343">
      <c r="A343" s="88" t="inlineStr">
        <is>
          <t>台東縣</t>
        </is>
      </c>
      <c r="B343" s="88" t="inlineStr">
        <is>
          <t>台東縣長濱鄉</t>
        </is>
      </c>
      <c r="C343" s="88" t="inlineStr">
        <is>
          <t>962</t>
        </is>
      </c>
      <c r="D343" s="88" t="inlineStr">
        <is>
          <t>HT</t>
        </is>
      </c>
      <c r="E343" s="88" t="inlineStr">
        <is>
          <t>東部</t>
        </is>
      </c>
      <c r="F343" s="88" t="inlineStr">
        <is>
          <t>-</t>
        </is>
      </c>
      <c r="G343" s="88" t="inlineStr">
        <is>
          <t>-</t>
        </is>
      </c>
      <c r="H343" s="88" t="inlineStr">
        <is>
          <t>-</t>
        </is>
      </c>
      <c r="I343" s="89" t="inlineStr">
        <is>
          <t>-</t>
        </is>
      </c>
    </row>
    <row r="344">
      <c r="A344" s="88" t="inlineStr">
        <is>
          <t>台東縣</t>
        </is>
      </c>
      <c r="B344" s="88" t="inlineStr">
        <is>
          <t>台東縣太麻里鄉</t>
        </is>
      </c>
      <c r="C344" s="88" t="inlineStr">
        <is>
          <t>963</t>
        </is>
      </c>
      <c r="D344" s="88" t="inlineStr">
        <is>
          <t>HT</t>
        </is>
      </c>
      <c r="E344" s="88" t="inlineStr">
        <is>
          <t>東部</t>
        </is>
      </c>
      <c r="F344" s="88" t="inlineStr">
        <is>
          <t>-</t>
        </is>
      </c>
      <c r="G344" s="88" t="inlineStr">
        <is>
          <t>-</t>
        </is>
      </c>
      <c r="H344" s="88" t="inlineStr">
        <is>
          <t>-</t>
        </is>
      </c>
      <c r="I344" s="89" t="inlineStr">
        <is>
          <t>-</t>
        </is>
      </c>
    </row>
    <row r="345">
      <c r="A345" s="88" t="inlineStr">
        <is>
          <t>台東縣</t>
        </is>
      </c>
      <c r="B345" s="88" t="inlineStr">
        <is>
          <t>台東縣金峰鄉</t>
        </is>
      </c>
      <c r="C345" s="88" t="inlineStr">
        <is>
          <t>964</t>
        </is>
      </c>
      <c r="D345" s="88" t="inlineStr">
        <is>
          <t>HT</t>
        </is>
      </c>
      <c r="E345" s="88" t="inlineStr">
        <is>
          <t>東部</t>
        </is>
      </c>
      <c r="F345" s="88" t="inlineStr">
        <is>
          <t>-</t>
        </is>
      </c>
      <c r="G345" s="88" t="inlineStr">
        <is>
          <t>-</t>
        </is>
      </c>
      <c r="H345" s="88" t="inlineStr">
        <is>
          <t>-</t>
        </is>
      </c>
      <c r="I345" s="89" t="inlineStr">
        <is>
          <t>-</t>
        </is>
      </c>
    </row>
    <row r="346">
      <c r="A346" s="88" t="inlineStr">
        <is>
          <t>台東縣</t>
        </is>
      </c>
      <c r="B346" s="88" t="inlineStr">
        <is>
          <t>台東縣大武鄉</t>
        </is>
      </c>
      <c r="C346" s="88" t="inlineStr">
        <is>
          <t>965</t>
        </is>
      </c>
      <c r="D346" s="88" t="inlineStr">
        <is>
          <t>HT</t>
        </is>
      </c>
      <c r="E346" s="88" t="inlineStr">
        <is>
          <t>東部</t>
        </is>
      </c>
      <c r="F346" s="88" t="inlineStr">
        <is>
          <t>-</t>
        </is>
      </c>
      <c r="G346" s="88" t="inlineStr">
        <is>
          <t>-</t>
        </is>
      </c>
      <c r="H346" s="88" t="inlineStr">
        <is>
          <t>-</t>
        </is>
      </c>
      <c r="I346" s="89" t="inlineStr">
        <is>
          <t>-</t>
        </is>
      </c>
    </row>
    <row r="347">
      <c r="A347" s="88" t="inlineStr">
        <is>
          <t>台東縣</t>
        </is>
      </c>
      <c r="B347" s="88" t="inlineStr">
        <is>
          <t>台東縣達仁鄉</t>
        </is>
      </c>
      <c r="C347" s="88" t="inlineStr">
        <is>
          <t>966</t>
        </is>
      </c>
      <c r="D347" s="88" t="inlineStr">
        <is>
          <t>HT</t>
        </is>
      </c>
      <c r="E347" s="88" t="inlineStr">
        <is>
          <t>東部</t>
        </is>
      </c>
      <c r="F347" s="88" t="inlineStr">
        <is>
          <t>-</t>
        </is>
      </c>
      <c r="G347" s="88" t="inlineStr">
        <is>
          <t>-</t>
        </is>
      </c>
      <c r="H347" s="88" t="inlineStr">
        <is>
          <t>-</t>
        </is>
      </c>
      <c r="I347" s="89" t="inlineStr">
        <is>
          <t>-</t>
        </is>
      </c>
    </row>
    <row r="348">
      <c r="A348" s="88" t="inlineStr">
        <is>
          <t>花蓮縣</t>
        </is>
      </c>
      <c r="B348" s="88" t="inlineStr">
        <is>
          <t>花蓮縣花蓮市</t>
        </is>
      </c>
      <c r="C348" s="88" t="inlineStr">
        <is>
          <t>970</t>
        </is>
      </c>
      <c r="D348" s="88" t="inlineStr">
        <is>
          <t>HT</t>
        </is>
      </c>
      <c r="E348" s="88" t="inlineStr">
        <is>
          <t>東部</t>
        </is>
      </c>
      <c r="F348" s="88" t="inlineStr">
        <is>
          <t>-</t>
        </is>
      </c>
      <c r="G348" s="88" t="inlineStr">
        <is>
          <t>-</t>
        </is>
      </c>
      <c r="H348" s="88" t="inlineStr">
        <is>
          <t>-</t>
        </is>
      </c>
      <c r="I348" s="89" t="inlineStr">
        <is>
          <t>-</t>
        </is>
      </c>
    </row>
    <row r="349">
      <c r="A349" s="88" t="inlineStr">
        <is>
          <t>花蓮縣</t>
        </is>
      </c>
      <c r="B349" s="88" t="inlineStr">
        <is>
          <t>花蓮縣新城鄉</t>
        </is>
      </c>
      <c r="C349" s="88" t="inlineStr">
        <is>
          <t>971</t>
        </is>
      </c>
      <c r="D349" s="88" t="inlineStr">
        <is>
          <t>HT</t>
        </is>
      </c>
      <c r="E349" s="88" t="inlineStr">
        <is>
          <t>東部</t>
        </is>
      </c>
      <c r="F349" s="88" t="inlineStr">
        <is>
          <t>-</t>
        </is>
      </c>
      <c r="G349" s="88" t="inlineStr">
        <is>
          <t>-</t>
        </is>
      </c>
      <c r="H349" s="88" t="inlineStr">
        <is>
          <t>-</t>
        </is>
      </c>
      <c r="I349" s="89" t="inlineStr">
        <is>
          <t>-</t>
        </is>
      </c>
    </row>
    <row r="350">
      <c r="A350" s="88" t="inlineStr">
        <is>
          <t>花蓮縣</t>
        </is>
      </c>
      <c r="B350" s="88" t="inlineStr">
        <is>
          <t>花蓮縣秀林鄉</t>
        </is>
      </c>
      <c r="C350" s="88" t="inlineStr">
        <is>
          <t>972</t>
        </is>
      </c>
      <c r="D350" s="88" t="inlineStr">
        <is>
          <t>HT</t>
        </is>
      </c>
      <c r="E350" s="88" t="inlineStr">
        <is>
          <t>東部</t>
        </is>
      </c>
      <c r="F350" s="88" t="inlineStr">
        <is>
          <t>-</t>
        </is>
      </c>
      <c r="G350" s="88" t="inlineStr">
        <is>
          <t>-</t>
        </is>
      </c>
      <c r="H350" s="88" t="inlineStr">
        <is>
          <t>-</t>
        </is>
      </c>
      <c r="I350" s="89" t="inlineStr">
        <is>
          <t>-</t>
        </is>
      </c>
    </row>
    <row r="351">
      <c r="A351" s="88" t="inlineStr">
        <is>
          <t>花蓮縣</t>
        </is>
      </c>
      <c r="B351" s="88" t="inlineStr">
        <is>
          <t>花蓮縣吉安鄉</t>
        </is>
      </c>
      <c r="C351" s="88" t="inlineStr">
        <is>
          <t>973</t>
        </is>
      </c>
      <c r="D351" s="88" t="inlineStr">
        <is>
          <t>HT</t>
        </is>
      </c>
      <c r="E351" s="88" t="inlineStr">
        <is>
          <t>東部</t>
        </is>
      </c>
      <c r="F351" s="88" t="inlineStr">
        <is>
          <t>-</t>
        </is>
      </c>
      <c r="G351" s="88" t="inlineStr">
        <is>
          <t>-</t>
        </is>
      </c>
      <c r="H351" s="88" t="inlineStr">
        <is>
          <t>-</t>
        </is>
      </c>
      <c r="I351" s="89" t="inlineStr">
        <is>
          <t>-</t>
        </is>
      </c>
    </row>
    <row r="352">
      <c r="A352" s="88" t="inlineStr">
        <is>
          <t>花蓮縣</t>
        </is>
      </c>
      <c r="B352" s="88" t="inlineStr">
        <is>
          <t>花蓮縣壽豐鄉</t>
        </is>
      </c>
      <c r="C352" s="88" t="inlineStr">
        <is>
          <t>974</t>
        </is>
      </c>
      <c r="D352" s="88" t="inlineStr">
        <is>
          <t>HT</t>
        </is>
      </c>
      <c r="E352" s="88" t="inlineStr">
        <is>
          <t>東部</t>
        </is>
      </c>
      <c r="F352" s="88" t="inlineStr">
        <is>
          <t>-</t>
        </is>
      </c>
      <c r="G352" s="88" t="inlineStr">
        <is>
          <t>-</t>
        </is>
      </c>
      <c r="H352" s="88" t="inlineStr">
        <is>
          <t>-</t>
        </is>
      </c>
      <c r="I352" s="89" t="inlineStr">
        <is>
          <t>-</t>
        </is>
      </c>
    </row>
    <row r="353">
      <c r="A353" s="88" t="inlineStr">
        <is>
          <t>花蓮縣</t>
        </is>
      </c>
      <c r="B353" s="88" t="inlineStr">
        <is>
          <t>花蓮縣鳳林鎮</t>
        </is>
      </c>
      <c r="C353" s="88" t="inlineStr">
        <is>
          <t>975</t>
        </is>
      </c>
      <c r="D353" s="88" t="inlineStr">
        <is>
          <t>HT</t>
        </is>
      </c>
      <c r="E353" s="88" t="inlineStr">
        <is>
          <t>東部</t>
        </is>
      </c>
      <c r="F353" s="88" t="inlineStr">
        <is>
          <t>-</t>
        </is>
      </c>
      <c r="G353" s="88" t="inlineStr">
        <is>
          <t>-</t>
        </is>
      </c>
      <c r="H353" s="88" t="inlineStr">
        <is>
          <t>-</t>
        </is>
      </c>
      <c r="I353" s="89" t="inlineStr">
        <is>
          <t>-</t>
        </is>
      </c>
    </row>
    <row r="354">
      <c r="A354" s="88" t="inlineStr">
        <is>
          <t>花蓮縣</t>
        </is>
      </c>
      <c r="B354" s="88" t="inlineStr">
        <is>
          <t>花蓮縣光復鄉</t>
        </is>
      </c>
      <c r="C354" s="88" t="inlineStr">
        <is>
          <t>976</t>
        </is>
      </c>
      <c r="D354" s="88" t="inlineStr">
        <is>
          <t>HT</t>
        </is>
      </c>
      <c r="E354" s="88" t="inlineStr">
        <is>
          <t>東部</t>
        </is>
      </c>
      <c r="F354" s="88" t="inlineStr">
        <is>
          <t>-</t>
        </is>
      </c>
      <c r="G354" s="88" t="inlineStr">
        <is>
          <t>-</t>
        </is>
      </c>
      <c r="H354" s="88" t="inlineStr">
        <is>
          <t>-</t>
        </is>
      </c>
      <c r="I354" s="89" t="inlineStr">
        <is>
          <t>-</t>
        </is>
      </c>
    </row>
    <row r="355">
      <c r="A355" s="88" t="inlineStr">
        <is>
          <t>花蓮縣</t>
        </is>
      </c>
      <c r="B355" s="88" t="inlineStr">
        <is>
          <t>花蓮縣豐濱鄉</t>
        </is>
      </c>
      <c r="C355" s="88" t="inlineStr">
        <is>
          <t>977</t>
        </is>
      </c>
      <c r="D355" s="88" t="inlineStr">
        <is>
          <t>HT</t>
        </is>
      </c>
      <c r="E355" s="88" t="inlineStr">
        <is>
          <t>東部</t>
        </is>
      </c>
      <c r="F355" s="88" t="inlineStr">
        <is>
          <t>-</t>
        </is>
      </c>
      <c r="G355" s="88" t="inlineStr">
        <is>
          <t>-</t>
        </is>
      </c>
      <c r="H355" s="88" t="inlineStr">
        <is>
          <t>-</t>
        </is>
      </c>
      <c r="I355" s="89" t="inlineStr">
        <is>
          <t>-</t>
        </is>
      </c>
    </row>
    <row r="356">
      <c r="A356" s="88" t="inlineStr">
        <is>
          <t>花蓮縣</t>
        </is>
      </c>
      <c r="B356" s="88" t="inlineStr">
        <is>
          <t>花蓮縣瑞穗鄉</t>
        </is>
      </c>
      <c r="C356" s="88" t="inlineStr">
        <is>
          <t>978</t>
        </is>
      </c>
      <c r="D356" s="88" t="inlineStr">
        <is>
          <t>HT</t>
        </is>
      </c>
      <c r="E356" s="88" t="inlineStr">
        <is>
          <t>東部</t>
        </is>
      </c>
      <c r="F356" s="88" t="inlineStr">
        <is>
          <t>-</t>
        </is>
      </c>
      <c r="G356" s="88" t="inlineStr">
        <is>
          <t>-</t>
        </is>
      </c>
      <c r="H356" s="88" t="inlineStr">
        <is>
          <t>-</t>
        </is>
      </c>
      <c r="I356" s="89" t="inlineStr">
        <is>
          <t>-</t>
        </is>
      </c>
    </row>
    <row r="357">
      <c r="A357" s="88" t="inlineStr">
        <is>
          <t>花蓮縣</t>
        </is>
      </c>
      <c r="B357" s="88" t="inlineStr">
        <is>
          <t>花蓮縣萬榮鄉</t>
        </is>
      </c>
      <c r="C357" s="88" t="inlineStr">
        <is>
          <t>979</t>
        </is>
      </c>
      <c r="D357" s="88" t="inlineStr">
        <is>
          <t>HT</t>
        </is>
      </c>
      <c r="E357" s="88" t="inlineStr">
        <is>
          <t>東部</t>
        </is>
      </c>
      <c r="F357" s="88" t="inlineStr">
        <is>
          <t>-</t>
        </is>
      </c>
      <c r="G357" s="88" t="inlineStr">
        <is>
          <t>-</t>
        </is>
      </c>
      <c r="H357" s="88" t="inlineStr">
        <is>
          <t>-</t>
        </is>
      </c>
      <c r="I357" s="89" t="inlineStr">
        <is>
          <t>-</t>
        </is>
      </c>
    </row>
    <row r="358">
      <c r="A358" s="88" t="inlineStr">
        <is>
          <t>花蓮縣</t>
        </is>
      </c>
      <c r="B358" s="88" t="inlineStr">
        <is>
          <t>花蓮縣玉里鎮</t>
        </is>
      </c>
      <c r="C358" s="88" t="inlineStr">
        <is>
          <t>981</t>
        </is>
      </c>
      <c r="D358" s="88" t="inlineStr">
        <is>
          <t>HT</t>
        </is>
      </c>
      <c r="E358" s="88" t="inlineStr">
        <is>
          <t>東部</t>
        </is>
      </c>
      <c r="F358" s="88" t="inlineStr">
        <is>
          <t>-</t>
        </is>
      </c>
      <c r="G358" s="88" t="inlineStr">
        <is>
          <t>-</t>
        </is>
      </c>
      <c r="H358" s="88" t="inlineStr">
        <is>
          <t>-</t>
        </is>
      </c>
      <c r="I358" s="89" t="inlineStr">
        <is>
          <t>-</t>
        </is>
      </c>
    </row>
    <row r="359">
      <c r="A359" s="88" t="inlineStr">
        <is>
          <t>花蓮縣</t>
        </is>
      </c>
      <c r="B359" s="88" t="inlineStr">
        <is>
          <t>花蓮縣卓溪鄉</t>
        </is>
      </c>
      <c r="C359" s="88" t="inlineStr">
        <is>
          <t>982</t>
        </is>
      </c>
      <c r="D359" s="88" t="inlineStr">
        <is>
          <t>HT</t>
        </is>
      </c>
      <c r="E359" s="88" t="inlineStr">
        <is>
          <t>東部</t>
        </is>
      </c>
      <c r="F359" s="88" t="inlineStr">
        <is>
          <t>-</t>
        </is>
      </c>
      <c r="G359" s="88" t="inlineStr">
        <is>
          <t>-</t>
        </is>
      </c>
      <c r="H359" s="88" t="inlineStr">
        <is>
          <t>-</t>
        </is>
      </c>
      <c r="I359" s="89" t="inlineStr">
        <is>
          <t>-</t>
        </is>
      </c>
    </row>
    <row r="360">
      <c r="A360" s="88" t="inlineStr">
        <is>
          <t>花蓮縣</t>
        </is>
      </c>
      <c r="B360" s="88" t="inlineStr">
        <is>
          <t>花蓮縣富里鄉</t>
        </is>
      </c>
      <c r="C360" s="88" t="inlineStr">
        <is>
          <t>983</t>
        </is>
      </c>
      <c r="D360" s="88" t="inlineStr">
        <is>
          <t>HT</t>
        </is>
      </c>
      <c r="E360" s="88" t="inlineStr">
        <is>
          <t>東部</t>
        </is>
      </c>
      <c r="F360" s="88" t="inlineStr">
        <is>
          <t>-</t>
        </is>
      </c>
      <c r="G360" s="88" t="inlineStr">
        <is>
          <t>-</t>
        </is>
      </c>
      <c r="H360" s="88" t="inlineStr">
        <is>
          <t>-</t>
        </is>
      </c>
      <c r="I360" s="89" t="inlineStr">
        <is>
          <t>-</t>
        </is>
      </c>
    </row>
    <row r="361">
      <c r="A361" s="88" t="inlineStr">
        <is>
          <t>澎湖縣</t>
        </is>
      </c>
      <c r="B361" s="88" t="inlineStr">
        <is>
          <t>澎湖縣馬公市</t>
        </is>
      </c>
      <c r="C361" s="88" t="inlineStr">
        <is>
          <t>880</t>
        </is>
      </c>
      <c r="D361" s="88" t="inlineStr">
        <is>
          <t>OL</t>
        </is>
      </c>
      <c r="E361" s="88" t="inlineStr">
        <is>
          <t>離島</t>
        </is>
      </c>
      <c r="F361" s="88" t="inlineStr">
        <is>
          <t>-</t>
        </is>
      </c>
      <c r="G361" s="88" t="inlineStr">
        <is>
          <t>-</t>
        </is>
      </c>
      <c r="H361" s="88" t="inlineStr">
        <is>
          <t>-</t>
        </is>
      </c>
      <c r="I361" s="89" t="inlineStr">
        <is>
          <t>-</t>
        </is>
      </c>
    </row>
    <row r="362">
      <c r="A362" s="88" t="inlineStr">
        <is>
          <t>澎湖縣</t>
        </is>
      </c>
      <c r="B362" s="88" t="inlineStr">
        <is>
          <t>澎湖縣西嶼鄉</t>
        </is>
      </c>
      <c r="C362" s="88" t="inlineStr">
        <is>
          <t>881</t>
        </is>
      </c>
      <c r="D362" s="88" t="inlineStr">
        <is>
          <t>OL</t>
        </is>
      </c>
      <c r="E362" s="88" t="inlineStr">
        <is>
          <t>離島</t>
        </is>
      </c>
      <c r="F362" s="88" t="inlineStr">
        <is>
          <t>-</t>
        </is>
      </c>
      <c r="G362" s="88" t="inlineStr">
        <is>
          <t>-</t>
        </is>
      </c>
      <c r="H362" s="88" t="inlineStr">
        <is>
          <t>-</t>
        </is>
      </c>
      <c r="I362" s="89" t="inlineStr">
        <is>
          <t>-</t>
        </is>
      </c>
    </row>
    <row r="363">
      <c r="A363" s="88" t="inlineStr">
        <is>
          <t>澎湖縣</t>
        </is>
      </c>
      <c r="B363" s="88" t="inlineStr">
        <is>
          <t>澎湖縣望安鄉</t>
        </is>
      </c>
      <c r="C363" s="88" t="inlineStr">
        <is>
          <t>882</t>
        </is>
      </c>
      <c r="D363" s="88" t="inlineStr">
        <is>
          <t>OL</t>
        </is>
      </c>
      <c r="E363" s="88" t="inlineStr">
        <is>
          <t>離島</t>
        </is>
      </c>
      <c r="F363" s="88" t="inlineStr">
        <is>
          <t>-</t>
        </is>
      </c>
      <c r="G363" s="88" t="inlineStr">
        <is>
          <t>-</t>
        </is>
      </c>
      <c r="H363" s="88" t="inlineStr">
        <is>
          <t>-</t>
        </is>
      </c>
      <c r="I363" s="89" t="inlineStr">
        <is>
          <t>-</t>
        </is>
      </c>
    </row>
    <row r="364">
      <c r="A364" s="88" t="inlineStr">
        <is>
          <t>澎湖縣</t>
        </is>
      </c>
      <c r="B364" s="88" t="inlineStr">
        <is>
          <t>澎湖縣七美鄉</t>
        </is>
      </c>
      <c r="C364" s="88" t="inlineStr">
        <is>
          <t>883</t>
        </is>
      </c>
      <c r="D364" s="88" t="inlineStr">
        <is>
          <t>OL</t>
        </is>
      </c>
      <c r="E364" s="88" t="inlineStr">
        <is>
          <t>離島</t>
        </is>
      </c>
      <c r="F364" s="88" t="inlineStr">
        <is>
          <t>-</t>
        </is>
      </c>
      <c r="G364" s="88" t="inlineStr">
        <is>
          <t>-</t>
        </is>
      </c>
      <c r="H364" s="88" t="inlineStr">
        <is>
          <t>-</t>
        </is>
      </c>
      <c r="I364" s="89" t="inlineStr">
        <is>
          <t>-</t>
        </is>
      </c>
    </row>
    <row r="365">
      <c r="A365" s="88" t="inlineStr">
        <is>
          <t>澎湖縣</t>
        </is>
      </c>
      <c r="B365" s="88" t="inlineStr">
        <is>
          <t>澎湖縣白沙鄉</t>
        </is>
      </c>
      <c r="C365" s="88" t="inlineStr">
        <is>
          <t>884</t>
        </is>
      </c>
      <c r="D365" s="88" t="inlineStr">
        <is>
          <t>OL</t>
        </is>
      </c>
      <c r="E365" s="88" t="inlineStr">
        <is>
          <t>離島</t>
        </is>
      </c>
      <c r="F365" s="88" t="inlineStr">
        <is>
          <t>-</t>
        </is>
      </c>
      <c r="G365" s="88" t="inlineStr">
        <is>
          <t>-</t>
        </is>
      </c>
      <c r="H365" s="88" t="inlineStr">
        <is>
          <t>-</t>
        </is>
      </c>
      <c r="I365" s="89" t="inlineStr">
        <is>
          <t>-</t>
        </is>
      </c>
    </row>
    <row r="366">
      <c r="A366" s="88" t="inlineStr">
        <is>
          <t>澎湖縣</t>
        </is>
      </c>
      <c r="B366" s="88" t="inlineStr">
        <is>
          <t>澎湖縣湖西鄉</t>
        </is>
      </c>
      <c r="C366" s="88" t="inlineStr">
        <is>
          <t>885</t>
        </is>
      </c>
      <c r="D366" s="88" t="inlineStr">
        <is>
          <t>OL</t>
        </is>
      </c>
      <c r="E366" s="88" t="inlineStr">
        <is>
          <t>離島</t>
        </is>
      </c>
      <c r="F366" s="88" t="inlineStr">
        <is>
          <t>-</t>
        </is>
      </c>
      <c r="G366" s="88" t="inlineStr">
        <is>
          <t>-</t>
        </is>
      </c>
      <c r="H366" s="88" t="inlineStr">
        <is>
          <t>-</t>
        </is>
      </c>
      <c r="I366" s="89" t="inlineStr">
        <is>
          <t>-</t>
        </is>
      </c>
    </row>
    <row r="367">
      <c r="A367" s="88" t="inlineStr">
        <is>
          <t>金門縣</t>
        </is>
      </c>
      <c r="B367" s="88" t="inlineStr">
        <is>
          <t>金門縣金沙鎮</t>
        </is>
      </c>
      <c r="C367" s="88" t="inlineStr">
        <is>
          <t>890</t>
        </is>
      </c>
      <c r="D367" s="88" t="inlineStr">
        <is>
          <t>OL</t>
        </is>
      </c>
      <c r="E367" s="88" t="inlineStr">
        <is>
          <t>離島</t>
        </is>
      </c>
      <c r="F367" s="88" t="inlineStr">
        <is>
          <t>HL31</t>
        </is>
      </c>
      <c r="G367" s="88" t="inlineStr">
        <is>
          <t>TJ12</t>
        </is>
      </c>
      <c r="H367" s="88" t="inlineStr">
        <is>
          <t>新北勤務二部</t>
        </is>
      </c>
      <c r="I367" s="89" t="inlineStr">
        <is>
          <t>新北二</t>
        </is>
      </c>
    </row>
    <row r="368">
      <c r="A368" s="88" t="inlineStr">
        <is>
          <t>金門縣</t>
        </is>
      </c>
      <c r="B368" s="88" t="inlineStr">
        <is>
          <t>金門縣金湖鎮</t>
        </is>
      </c>
      <c r="C368" s="88" t="inlineStr">
        <is>
          <t>891</t>
        </is>
      </c>
      <c r="D368" s="88" t="inlineStr">
        <is>
          <t>OL</t>
        </is>
      </c>
      <c r="E368" s="88" t="inlineStr">
        <is>
          <t>離島</t>
        </is>
      </c>
      <c r="F368" s="88" t="inlineStr">
        <is>
          <t>HL31</t>
        </is>
      </c>
      <c r="G368" s="88" t="inlineStr">
        <is>
          <t>TJ12</t>
        </is>
      </c>
      <c r="H368" s="88" t="inlineStr">
        <is>
          <t>新北勤務二部</t>
        </is>
      </c>
      <c r="I368" s="89" t="inlineStr">
        <is>
          <t>新北二</t>
        </is>
      </c>
    </row>
    <row r="369">
      <c r="A369" s="88" t="inlineStr">
        <is>
          <t>金門縣</t>
        </is>
      </c>
      <c r="B369" s="88" t="inlineStr">
        <is>
          <t>金門縣金寧鄉</t>
        </is>
      </c>
      <c r="C369" s="88" t="inlineStr">
        <is>
          <t>892</t>
        </is>
      </c>
      <c r="D369" s="88" t="inlineStr">
        <is>
          <t>OL</t>
        </is>
      </c>
      <c r="E369" s="88" t="inlineStr">
        <is>
          <t>離島</t>
        </is>
      </c>
      <c r="F369" s="88" t="inlineStr">
        <is>
          <t>HL31</t>
        </is>
      </c>
      <c r="G369" s="88" t="inlineStr">
        <is>
          <t>TJ12</t>
        </is>
      </c>
      <c r="H369" s="88" t="inlineStr">
        <is>
          <t>新北勤務二部</t>
        </is>
      </c>
      <c r="I369" s="89" t="inlineStr">
        <is>
          <t>新北二</t>
        </is>
      </c>
    </row>
    <row r="370">
      <c r="A370" s="88" t="inlineStr">
        <is>
          <t>金門縣</t>
        </is>
      </c>
      <c r="B370" s="88" t="inlineStr">
        <is>
          <t>金門縣金城鎮</t>
        </is>
      </c>
      <c r="C370" s="88" t="inlineStr">
        <is>
          <t>893</t>
        </is>
      </c>
      <c r="D370" s="88" t="inlineStr">
        <is>
          <t>OL</t>
        </is>
      </c>
      <c r="E370" s="88" t="inlineStr">
        <is>
          <t>離島</t>
        </is>
      </c>
      <c r="F370" s="88" t="inlineStr">
        <is>
          <t>HL31</t>
        </is>
      </c>
      <c r="G370" s="88" t="inlineStr">
        <is>
          <t>TJ12</t>
        </is>
      </c>
      <c r="H370" s="88" t="inlineStr">
        <is>
          <t>新北勤務二部</t>
        </is>
      </c>
      <c r="I370" s="89" t="inlineStr">
        <is>
          <t>新北二</t>
        </is>
      </c>
    </row>
    <row r="371">
      <c r="A371" s="88" t="inlineStr">
        <is>
          <t>金門縣</t>
        </is>
      </c>
      <c r="B371" s="88" t="inlineStr">
        <is>
          <t>金門縣烈嶼鄉</t>
        </is>
      </c>
      <c r="C371" s="88" t="inlineStr">
        <is>
          <t>894</t>
        </is>
      </c>
      <c r="D371" s="88" t="inlineStr">
        <is>
          <t>OL</t>
        </is>
      </c>
      <c r="E371" s="88" t="inlineStr">
        <is>
          <t>離島</t>
        </is>
      </c>
      <c r="F371" s="88" t="inlineStr">
        <is>
          <t>HL31</t>
        </is>
      </c>
      <c r="G371" s="88" t="inlineStr">
        <is>
          <t>TJ12</t>
        </is>
      </c>
      <c r="H371" s="88" t="inlineStr">
        <is>
          <t>新北勤務二部</t>
        </is>
      </c>
      <c r="I371" s="89" t="inlineStr">
        <is>
          <t>新北二</t>
        </is>
      </c>
    </row>
    <row r="372">
      <c r="A372" s="88" t="inlineStr">
        <is>
          <t>金門縣</t>
        </is>
      </c>
      <c r="B372" s="88" t="inlineStr">
        <is>
          <t>金門縣烏坵鄉</t>
        </is>
      </c>
      <c r="C372" s="88" t="inlineStr">
        <is>
          <t>896</t>
        </is>
      </c>
      <c r="D372" s="88" t="inlineStr">
        <is>
          <t>OL</t>
        </is>
      </c>
      <c r="E372" s="88" t="inlineStr">
        <is>
          <t>離島</t>
        </is>
      </c>
      <c r="F372" s="88" t="inlineStr">
        <is>
          <t>HL31</t>
        </is>
      </c>
      <c r="G372" s="88" t="inlineStr">
        <is>
          <t>TJ12</t>
        </is>
      </c>
      <c r="H372" s="88" t="inlineStr">
        <is>
          <t>新北勤務二部</t>
        </is>
      </c>
      <c r="I372" s="89" t="inlineStr">
        <is>
          <t>新北二</t>
        </is>
      </c>
    </row>
  </sheetData>
  <autoFilter ref="A1:I372"/>
  <conditionalFormatting sqref="A1:B1">
    <cfRule type="duplicateValues" priority="2" dxfId="0"/>
  </conditionalFormatting>
  <conditionalFormatting sqref="D1:E1">
    <cfRule type="duplicateValues" priority="1" dxfId="0"/>
  </conditionalFormatting>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 Diyn</dc:creator>
  <dcterms:created xsi:type="dcterms:W3CDTF">2023-09-04T06:41:37Z</dcterms:created>
  <dcterms:modified xsi:type="dcterms:W3CDTF">2025-05-27T12:36:45Z</dcterms:modified>
  <cp:lastModifiedBy>. Diyn</cp:lastModifiedBy>
  <cp:lastPrinted>2024-10-28T07:58:46Z</cp:lastPrinted>
</cp:coreProperties>
</file>